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DESCTOP\InstalInvestitorV1_0_9\cpetrova\petrova 07\PETROVA 2007 2012\petrova 2025\OT4ETI 2025\OT4ETI M.08\"/>
    </mc:Choice>
  </mc:AlternateContent>
  <bookViews>
    <workbookView xWindow="0" yWindow="0" windowWidth="28800" windowHeight="13320" firstSheet="1" activeTab="2"/>
  </bookViews>
  <sheets>
    <sheet name="Cash-Flow-DATA" sheetId="15" r:id="rId1"/>
    <sheet name="OTCHET-agregirani pokazateli" sheetId="14" r:id="rId2"/>
    <sheet name="OTCHET" sheetId="3" r:id="rId3"/>
    <sheet name="NALICHNOST" sheetId="17" r:id="rId4"/>
    <sheet name="OCHAKVANO" sheetId="16" r:id="rId5"/>
    <sheet name="list" sheetId="10" state="hidden" r:id="rId6"/>
    <sheet name="INF" sheetId="11" state="hidden" r:id="rId7"/>
  </sheets>
  <definedNames>
    <definedName name="_xlnm._FilterDatabase" localSheetId="2" hidden="1">OTCHET!$M$1:$M$6803</definedName>
    <definedName name="DATE">list!$B$728:$B$739</definedName>
    <definedName name="DateName">list!$B$728:$C$739</definedName>
    <definedName name="EBK_DEIN">list!$B$11:$B$277</definedName>
    <definedName name="EBK_DEIN2">list!$B$11:$C$277</definedName>
    <definedName name="OP_LIST">list!$A$283:$A$319</definedName>
    <definedName name="OP_LIST2">list!$A$283:$B$319</definedName>
    <definedName name="PRBK">list!$A$437:$B$725</definedName>
    <definedName name="SMETKA">list!$A$2:$C$7</definedName>
    <definedName name="Z_D568CAA1_2ECB_11D7_B07A_00010309AF38_.wvu.Cols" localSheetId="1" hidden="1">'OTCHET-agregirani pokazateli'!#REF!,'OTCHET-agregirani pokazateli'!$J:$K,'OTCHET-agregirani pokazateli'!$M:$N,'OTCHET-agregirani pokazateli'!$P:$Q,'OTCHET-agregirani pokazateli'!#REF!,'OTCHET-agregirani pokazateli'!#REF!,'OTCHET-agregirani pokazateli'!#REF!,'OTCHET-agregirani pokazateli'!#REF!,'OTCHET-agregirani pokazateli'!#REF!,'OTCHET-agregirani pokazateli'!#REF!,'OTCHET-agregirani pokazateli'!#REF!,'OTCHET-agregirani pokazateli'!#REF!</definedName>
    <definedName name="Z_D568CAA1_2ECB_11D7_B07A_00010309AF38_.wvu.PrintArea" localSheetId="1" hidden="1">'OTCHET-agregirani pokazateli'!$B$1:$I$148</definedName>
    <definedName name="Z_D568CAA1_2ECB_11D7_B07A_00010309AF38_.wvu.Rows" localSheetId="1" hidden="1">'OTCHET-agregirani pokazateli'!$55:$55,'OTCHET-agregirani pokazateli'!$62:$62,'OTCHET-agregirani pokazateli'!$130:$134,'OTCHET-agregirani pokazateli'!$136:$144</definedName>
  </definedNames>
  <calcPr calcId="162913"/>
  <customWorkbookViews>
    <customWorkbookView name="PPanchev - Personal View" guid="{D568CAA1-2ECB-11D7-B07A-00010309AF38}" mergeInterval="0" personalView="1" maximized="1" windowWidth="1018" windowHeight="634" activeSheetId="1"/>
  </customWorkbookViews>
</workbook>
</file>

<file path=xl/calcChain.xml><?xml version="1.0" encoding="utf-8"?>
<calcChain xmlns="http://schemas.openxmlformats.org/spreadsheetml/2006/main">
  <c r="I530" i="3" l="1"/>
  <c r="I398" i="3"/>
  <c r="F5894" i="3" l="1"/>
  <c r="F4091" i="3"/>
  <c r="G4363" i="3"/>
  <c r="G4370" i="3"/>
  <c r="D6770" i="3"/>
  <c r="M6769" i="3"/>
  <c r="M6768" i="3"/>
  <c r="M6767" i="3"/>
  <c r="L6766" i="3"/>
  <c r="E6766" i="3"/>
  <c r="M6765" i="3"/>
  <c r="L6764" i="3"/>
  <c r="M6764" i="3" s="1"/>
  <c r="E6764" i="3"/>
  <c r="L6763" i="3"/>
  <c r="E6763" i="3"/>
  <c r="L6762" i="3"/>
  <c r="E6762" i="3"/>
  <c r="L6760" i="3"/>
  <c r="E6760" i="3"/>
  <c r="L6759" i="3"/>
  <c r="E6759" i="3"/>
  <c r="L6758" i="3"/>
  <c r="E6758" i="3"/>
  <c r="L6757" i="3"/>
  <c r="M6757" i="3" s="1"/>
  <c r="E6757" i="3"/>
  <c r="K6756" i="3"/>
  <c r="J6756" i="3"/>
  <c r="I6756" i="3"/>
  <c r="H6756" i="3"/>
  <c r="G6756" i="3"/>
  <c r="F6756" i="3"/>
  <c r="L6755" i="3"/>
  <c r="E6755" i="3"/>
  <c r="L6754" i="3"/>
  <c r="E6754" i="3"/>
  <c r="L6753" i="3"/>
  <c r="M6753" i="3" s="1"/>
  <c r="E6753" i="3"/>
  <c r="K6752" i="3"/>
  <c r="J6752" i="3"/>
  <c r="I6752" i="3"/>
  <c r="H6752" i="3"/>
  <c r="G6752" i="3"/>
  <c r="F6752" i="3"/>
  <c r="L6751" i="3"/>
  <c r="E6751" i="3"/>
  <c r="L6750" i="3"/>
  <c r="E6750" i="3"/>
  <c r="L6749" i="3"/>
  <c r="E6749" i="3"/>
  <c r="L6748" i="3"/>
  <c r="E6748" i="3"/>
  <c r="L6747" i="3"/>
  <c r="E6747" i="3"/>
  <c r="L6746" i="3"/>
  <c r="E6746" i="3"/>
  <c r="L6745" i="3"/>
  <c r="E6745" i="3"/>
  <c r="K6744" i="3"/>
  <c r="J6744" i="3"/>
  <c r="I6744" i="3"/>
  <c r="H6744" i="3"/>
  <c r="G6744" i="3"/>
  <c r="F6744" i="3"/>
  <c r="L6743" i="3"/>
  <c r="E6743" i="3"/>
  <c r="L6742" i="3"/>
  <c r="E6742" i="3"/>
  <c r="L6741" i="3"/>
  <c r="E6741" i="3"/>
  <c r="K6740" i="3"/>
  <c r="J6740" i="3"/>
  <c r="I6740" i="3"/>
  <c r="H6740" i="3"/>
  <c r="G6740" i="3"/>
  <c r="F6740" i="3"/>
  <c r="L6739" i="3"/>
  <c r="E6739" i="3"/>
  <c r="L6738" i="3"/>
  <c r="E6738" i="3"/>
  <c r="L6737" i="3"/>
  <c r="E6737" i="3"/>
  <c r="L6736" i="3"/>
  <c r="E6736" i="3"/>
  <c r="L6735" i="3"/>
  <c r="E6735" i="3"/>
  <c r="L6734" i="3"/>
  <c r="E6734" i="3"/>
  <c r="K6733" i="3"/>
  <c r="J6733" i="3"/>
  <c r="I6733" i="3"/>
  <c r="H6733" i="3"/>
  <c r="G6733" i="3"/>
  <c r="F6733" i="3"/>
  <c r="L6732" i="3"/>
  <c r="E6732" i="3"/>
  <c r="L6731" i="3"/>
  <c r="E6731" i="3"/>
  <c r="L6730" i="3"/>
  <c r="E6730" i="3"/>
  <c r="L6729" i="3"/>
  <c r="E6729" i="3"/>
  <c r="L6728" i="3"/>
  <c r="E6728" i="3"/>
  <c r="L6727" i="3"/>
  <c r="E6727" i="3"/>
  <c r="K6726" i="3"/>
  <c r="J6726" i="3"/>
  <c r="I6726" i="3"/>
  <c r="H6726" i="3"/>
  <c r="G6726" i="3"/>
  <c r="F6726" i="3"/>
  <c r="L6725" i="3"/>
  <c r="E6725" i="3"/>
  <c r="L6724" i="3"/>
  <c r="E6724" i="3"/>
  <c r="L6723" i="3"/>
  <c r="E6723" i="3"/>
  <c r="L6722" i="3"/>
  <c r="E6722" i="3"/>
  <c r="L6721" i="3"/>
  <c r="M6721" i="3" s="1"/>
  <c r="E6721" i="3"/>
  <c r="L6720" i="3"/>
  <c r="E6720" i="3"/>
  <c r="L6719" i="3"/>
  <c r="E6719" i="3"/>
  <c r="L6718" i="3"/>
  <c r="E6718" i="3"/>
  <c r="K6717" i="3"/>
  <c r="J6717" i="3"/>
  <c r="I6717" i="3"/>
  <c r="H6717" i="3"/>
  <c r="G6717" i="3"/>
  <c r="F6717" i="3"/>
  <c r="L6716" i="3"/>
  <c r="E6716" i="3"/>
  <c r="L6715" i="3"/>
  <c r="E6715" i="3"/>
  <c r="L6714" i="3"/>
  <c r="E6714" i="3"/>
  <c r="L6713" i="3"/>
  <c r="E6713" i="3"/>
  <c r="L6712" i="3"/>
  <c r="E6712" i="3"/>
  <c r="L6711" i="3"/>
  <c r="E6711" i="3"/>
  <c r="L6710" i="3"/>
  <c r="E6710" i="3"/>
  <c r="L6709" i="3"/>
  <c r="E6709" i="3"/>
  <c r="K6708" i="3"/>
  <c r="J6708" i="3"/>
  <c r="I6708" i="3"/>
  <c r="H6708" i="3"/>
  <c r="G6708" i="3"/>
  <c r="F6708" i="3"/>
  <c r="L6707" i="3"/>
  <c r="E6707" i="3"/>
  <c r="L6706" i="3"/>
  <c r="E6706" i="3"/>
  <c r="L6705" i="3"/>
  <c r="E6705" i="3"/>
  <c r="K6704" i="3"/>
  <c r="J6704" i="3"/>
  <c r="I6704" i="3"/>
  <c r="H6704" i="3"/>
  <c r="G6704" i="3"/>
  <c r="F6704" i="3"/>
  <c r="L6703" i="3"/>
  <c r="E6703" i="3"/>
  <c r="L6702" i="3"/>
  <c r="E6702" i="3"/>
  <c r="L6701" i="3"/>
  <c r="E6701" i="3"/>
  <c r="L6700" i="3"/>
  <c r="E6700" i="3"/>
  <c r="L6699" i="3"/>
  <c r="E6699" i="3"/>
  <c r="K6698" i="3"/>
  <c r="J6698" i="3"/>
  <c r="I6698" i="3"/>
  <c r="H6698" i="3"/>
  <c r="G6698" i="3"/>
  <c r="F6698" i="3"/>
  <c r="L6697" i="3"/>
  <c r="E6697" i="3"/>
  <c r="L6696" i="3"/>
  <c r="E6696" i="3"/>
  <c r="L6695" i="3"/>
  <c r="E6695" i="3"/>
  <c r="L6694" i="3"/>
  <c r="E6694" i="3"/>
  <c r="L6693" i="3"/>
  <c r="M6693" i="3" s="1"/>
  <c r="E6693" i="3"/>
  <c r="K6692" i="3"/>
  <c r="J6692" i="3"/>
  <c r="I6692" i="3"/>
  <c r="H6692" i="3"/>
  <c r="G6692" i="3"/>
  <c r="F6692" i="3"/>
  <c r="L6691" i="3"/>
  <c r="E6691" i="3"/>
  <c r="L6690" i="3"/>
  <c r="E6690" i="3"/>
  <c r="L6689" i="3"/>
  <c r="M6689" i="3" s="1"/>
  <c r="E6689" i="3"/>
  <c r="K6688" i="3"/>
  <c r="J6688" i="3"/>
  <c r="I6688" i="3"/>
  <c r="H6688" i="3"/>
  <c r="G6688" i="3"/>
  <c r="F6688" i="3"/>
  <c r="L6687" i="3"/>
  <c r="E6687" i="3"/>
  <c r="L6686" i="3"/>
  <c r="E6686" i="3"/>
  <c r="L6685" i="3"/>
  <c r="E6685" i="3"/>
  <c r="L6684" i="3"/>
  <c r="E6684" i="3"/>
  <c r="L6683" i="3"/>
  <c r="E6683" i="3"/>
  <c r="L6682" i="3"/>
  <c r="E6682" i="3"/>
  <c r="L6681" i="3"/>
  <c r="E6681" i="3"/>
  <c r="L6680" i="3"/>
  <c r="E6680" i="3"/>
  <c r="L6679" i="3"/>
  <c r="E6679" i="3"/>
  <c r="L6678" i="3"/>
  <c r="E6678" i="3"/>
  <c r="L6677" i="3"/>
  <c r="E6677" i="3"/>
  <c r="L6676" i="3"/>
  <c r="E6676" i="3"/>
  <c r="L6675" i="3"/>
  <c r="E6675" i="3"/>
  <c r="L6674" i="3"/>
  <c r="E6674" i="3"/>
  <c r="L6673" i="3"/>
  <c r="E6673" i="3"/>
  <c r="L6672" i="3"/>
  <c r="E6672" i="3"/>
  <c r="L6671" i="3"/>
  <c r="E6671" i="3"/>
  <c r="K6670" i="3"/>
  <c r="J6670" i="3"/>
  <c r="I6670" i="3"/>
  <c r="H6670" i="3"/>
  <c r="G6670" i="3"/>
  <c r="F6670" i="3"/>
  <c r="L6669" i="3"/>
  <c r="E6669" i="3"/>
  <c r="L6668" i="3"/>
  <c r="E6668" i="3"/>
  <c r="L6667" i="3"/>
  <c r="E6667" i="3"/>
  <c r="L6666" i="3"/>
  <c r="E6666" i="3"/>
  <c r="L6665" i="3"/>
  <c r="E6665" i="3"/>
  <c r="L6664" i="3"/>
  <c r="E6664" i="3"/>
  <c r="L6663" i="3"/>
  <c r="E6663" i="3"/>
  <c r="L6662" i="3"/>
  <c r="E6662" i="3"/>
  <c r="K6661" i="3"/>
  <c r="J6661" i="3"/>
  <c r="I6661" i="3"/>
  <c r="H6661" i="3"/>
  <c r="G6661" i="3"/>
  <c r="F6661" i="3"/>
  <c r="L6660" i="3"/>
  <c r="E6660" i="3"/>
  <c r="L6659" i="3"/>
  <c r="E6659" i="3"/>
  <c r="L6658" i="3"/>
  <c r="E6658" i="3"/>
  <c r="L6657" i="3"/>
  <c r="E6657" i="3"/>
  <c r="L6656" i="3"/>
  <c r="E6656" i="3"/>
  <c r="K6655" i="3"/>
  <c r="J6655" i="3"/>
  <c r="I6655" i="3"/>
  <c r="H6655" i="3"/>
  <c r="G6655" i="3"/>
  <c r="F6655" i="3"/>
  <c r="L6654" i="3"/>
  <c r="E6654" i="3"/>
  <c r="L6653" i="3"/>
  <c r="E6653" i="3"/>
  <c r="K6652" i="3"/>
  <c r="J6652" i="3"/>
  <c r="I6652" i="3"/>
  <c r="H6652" i="3"/>
  <c r="G6652" i="3"/>
  <c r="F6652" i="3"/>
  <c r="C6649" i="3"/>
  <c r="C6650" i="3" s="1"/>
  <c r="C6648" i="3"/>
  <c r="L6647" i="3"/>
  <c r="K6647" i="3"/>
  <c r="J6647" i="3"/>
  <c r="I6647" i="3"/>
  <c r="H6647" i="3"/>
  <c r="G6647" i="3"/>
  <c r="F6647" i="3"/>
  <c r="E6647" i="3"/>
  <c r="L6646" i="3"/>
  <c r="K6646" i="3"/>
  <c r="J6646" i="3"/>
  <c r="I6646" i="3"/>
  <c r="H6646" i="3"/>
  <c r="G6646" i="3"/>
  <c r="F6646" i="3"/>
  <c r="E6646" i="3"/>
  <c r="I6645" i="3"/>
  <c r="E6645" i="3"/>
  <c r="E6643" i="3"/>
  <c r="B6642" i="3"/>
  <c r="F6641" i="3"/>
  <c r="B6639" i="3"/>
  <c r="F6638" i="3"/>
  <c r="B6638" i="3"/>
  <c r="D6630" i="3"/>
  <c r="M6629" i="3"/>
  <c r="M6628" i="3"/>
  <c r="M6627" i="3"/>
  <c r="L6626" i="3"/>
  <c r="E6626" i="3"/>
  <c r="M6625" i="3"/>
  <c r="L6624" i="3"/>
  <c r="E6624" i="3"/>
  <c r="L6623" i="3"/>
  <c r="E6623" i="3"/>
  <c r="L6622" i="3"/>
  <c r="E6622" i="3"/>
  <c r="L6620" i="3"/>
  <c r="E6620" i="3"/>
  <c r="L6619" i="3"/>
  <c r="E6619" i="3"/>
  <c r="L6618" i="3"/>
  <c r="E6618" i="3"/>
  <c r="L6617" i="3"/>
  <c r="E6617" i="3"/>
  <c r="K6616" i="3"/>
  <c r="J6616" i="3"/>
  <c r="I6616" i="3"/>
  <c r="H6616" i="3"/>
  <c r="G6616" i="3"/>
  <c r="F6616" i="3"/>
  <c r="L6615" i="3"/>
  <c r="E6615" i="3"/>
  <c r="L6614" i="3"/>
  <c r="E6614" i="3"/>
  <c r="L6613" i="3"/>
  <c r="E6613" i="3"/>
  <c r="K6612" i="3"/>
  <c r="J6612" i="3"/>
  <c r="I6612" i="3"/>
  <c r="H6612" i="3"/>
  <c r="G6612" i="3"/>
  <c r="F6612" i="3"/>
  <c r="L6611" i="3"/>
  <c r="E6611" i="3"/>
  <c r="L6610" i="3"/>
  <c r="E6610" i="3"/>
  <c r="L6609" i="3"/>
  <c r="E6609" i="3"/>
  <c r="L6608" i="3"/>
  <c r="E6608" i="3"/>
  <c r="L6607" i="3"/>
  <c r="E6607" i="3"/>
  <c r="L6606" i="3"/>
  <c r="E6606" i="3"/>
  <c r="L6605" i="3"/>
  <c r="E6605" i="3"/>
  <c r="K6604" i="3"/>
  <c r="J6604" i="3"/>
  <c r="I6604" i="3"/>
  <c r="H6604" i="3"/>
  <c r="G6604" i="3"/>
  <c r="F6604" i="3"/>
  <c r="L6603" i="3"/>
  <c r="E6603" i="3"/>
  <c r="L6602" i="3"/>
  <c r="E6602" i="3"/>
  <c r="L6601" i="3"/>
  <c r="E6601" i="3"/>
  <c r="K6600" i="3"/>
  <c r="J6600" i="3"/>
  <c r="I6600" i="3"/>
  <c r="H6600" i="3"/>
  <c r="G6600" i="3"/>
  <c r="F6600" i="3"/>
  <c r="L6599" i="3"/>
  <c r="E6599" i="3"/>
  <c r="L6598" i="3"/>
  <c r="E6598" i="3"/>
  <c r="L6597" i="3"/>
  <c r="E6597" i="3"/>
  <c r="L6596" i="3"/>
  <c r="E6596" i="3"/>
  <c r="L6595" i="3"/>
  <c r="E6595" i="3"/>
  <c r="L6594" i="3"/>
  <c r="E6594" i="3"/>
  <c r="K6593" i="3"/>
  <c r="J6593" i="3"/>
  <c r="I6593" i="3"/>
  <c r="H6593" i="3"/>
  <c r="G6593" i="3"/>
  <c r="F6593" i="3"/>
  <c r="L6592" i="3"/>
  <c r="E6592" i="3"/>
  <c r="L6591" i="3"/>
  <c r="E6591" i="3"/>
  <c r="L6590" i="3"/>
  <c r="E6590" i="3"/>
  <c r="L6589" i="3"/>
  <c r="E6589" i="3"/>
  <c r="L6588" i="3"/>
  <c r="E6588" i="3"/>
  <c r="L6587" i="3"/>
  <c r="E6587" i="3"/>
  <c r="K6586" i="3"/>
  <c r="J6586" i="3"/>
  <c r="I6586" i="3"/>
  <c r="H6586" i="3"/>
  <c r="G6586" i="3"/>
  <c r="F6586" i="3"/>
  <c r="L6585" i="3"/>
  <c r="E6585" i="3"/>
  <c r="L6584" i="3"/>
  <c r="E6584" i="3"/>
  <c r="L6583" i="3"/>
  <c r="E6583" i="3"/>
  <c r="L6582" i="3"/>
  <c r="E6582" i="3"/>
  <c r="L6581" i="3"/>
  <c r="E6581" i="3"/>
  <c r="L6580" i="3"/>
  <c r="E6580" i="3"/>
  <c r="L6579" i="3"/>
  <c r="E6579" i="3"/>
  <c r="L6578" i="3"/>
  <c r="E6578" i="3"/>
  <c r="K6577" i="3"/>
  <c r="J6577" i="3"/>
  <c r="I6577" i="3"/>
  <c r="H6577" i="3"/>
  <c r="G6577" i="3"/>
  <c r="F6577" i="3"/>
  <c r="L6576" i="3"/>
  <c r="E6576" i="3"/>
  <c r="L6575" i="3"/>
  <c r="E6575" i="3"/>
  <c r="L6574" i="3"/>
  <c r="E6574" i="3"/>
  <c r="L6573" i="3"/>
  <c r="E6573" i="3"/>
  <c r="L6572" i="3"/>
  <c r="E6572" i="3"/>
  <c r="L6571" i="3"/>
  <c r="E6571" i="3"/>
  <c r="L6570" i="3"/>
  <c r="E6570" i="3"/>
  <c r="L6569" i="3"/>
  <c r="E6569" i="3"/>
  <c r="K6568" i="3"/>
  <c r="J6568" i="3"/>
  <c r="I6568" i="3"/>
  <c r="H6568" i="3"/>
  <c r="G6568" i="3"/>
  <c r="F6568" i="3"/>
  <c r="L6567" i="3"/>
  <c r="E6567" i="3"/>
  <c r="L6566" i="3"/>
  <c r="E6566" i="3"/>
  <c r="L6565" i="3"/>
  <c r="E6565" i="3"/>
  <c r="K6564" i="3"/>
  <c r="J6564" i="3"/>
  <c r="I6564" i="3"/>
  <c r="H6564" i="3"/>
  <c r="G6564" i="3"/>
  <c r="F6564" i="3"/>
  <c r="L6563" i="3"/>
  <c r="E6563" i="3"/>
  <c r="L6562" i="3"/>
  <c r="E6562" i="3"/>
  <c r="L6561" i="3"/>
  <c r="E6561" i="3"/>
  <c r="L6560" i="3"/>
  <c r="E6560" i="3"/>
  <c r="L6559" i="3"/>
  <c r="E6559" i="3"/>
  <c r="K6558" i="3"/>
  <c r="J6558" i="3"/>
  <c r="I6558" i="3"/>
  <c r="H6558" i="3"/>
  <c r="G6558" i="3"/>
  <c r="F6558" i="3"/>
  <c r="L6557" i="3"/>
  <c r="E6557" i="3"/>
  <c r="L6556" i="3"/>
  <c r="E6556" i="3"/>
  <c r="L6555" i="3"/>
  <c r="E6555" i="3"/>
  <c r="L6554" i="3"/>
  <c r="E6554" i="3"/>
  <c r="L6553" i="3"/>
  <c r="E6553" i="3"/>
  <c r="K6552" i="3"/>
  <c r="J6552" i="3"/>
  <c r="I6552" i="3"/>
  <c r="H6552" i="3"/>
  <c r="G6552" i="3"/>
  <c r="F6552" i="3"/>
  <c r="L6551" i="3"/>
  <c r="E6551" i="3"/>
  <c r="L6550" i="3"/>
  <c r="E6550" i="3"/>
  <c r="L6549" i="3"/>
  <c r="E6549" i="3"/>
  <c r="K6548" i="3"/>
  <c r="J6548" i="3"/>
  <c r="I6548" i="3"/>
  <c r="H6548" i="3"/>
  <c r="G6548" i="3"/>
  <c r="F6548" i="3"/>
  <c r="L6547" i="3"/>
  <c r="E6547" i="3"/>
  <c r="L6546" i="3"/>
  <c r="E6546" i="3"/>
  <c r="L6545" i="3"/>
  <c r="E6545" i="3"/>
  <c r="L6544" i="3"/>
  <c r="E6544" i="3"/>
  <c r="L6543" i="3"/>
  <c r="E6543" i="3"/>
  <c r="L6542" i="3"/>
  <c r="E6542" i="3"/>
  <c r="L6541" i="3"/>
  <c r="E6541" i="3"/>
  <c r="L6540" i="3"/>
  <c r="E6540" i="3"/>
  <c r="L6539" i="3"/>
  <c r="E6539" i="3"/>
  <c r="L6538" i="3"/>
  <c r="E6538" i="3"/>
  <c r="L6537" i="3"/>
  <c r="E6537" i="3"/>
  <c r="L6536" i="3"/>
  <c r="E6536" i="3"/>
  <c r="L6535" i="3"/>
  <c r="E6535" i="3"/>
  <c r="M6535" i="3" s="1"/>
  <c r="L6534" i="3"/>
  <c r="E6534" i="3"/>
  <c r="L6533" i="3"/>
  <c r="E6533" i="3"/>
  <c r="L6532" i="3"/>
  <c r="E6532" i="3"/>
  <c r="L6531" i="3"/>
  <c r="E6531" i="3"/>
  <c r="K6530" i="3"/>
  <c r="J6530" i="3"/>
  <c r="I6530" i="3"/>
  <c r="H6530" i="3"/>
  <c r="G6530" i="3"/>
  <c r="F6530" i="3"/>
  <c r="L6529" i="3"/>
  <c r="E6529" i="3"/>
  <c r="L6528" i="3"/>
  <c r="E6528" i="3"/>
  <c r="L6527" i="3"/>
  <c r="E6527" i="3"/>
  <c r="L6526" i="3"/>
  <c r="E6526" i="3"/>
  <c r="L6525" i="3"/>
  <c r="E6525" i="3"/>
  <c r="L6524" i="3"/>
  <c r="E6524" i="3"/>
  <c r="L6523" i="3"/>
  <c r="E6523" i="3"/>
  <c r="L6522" i="3"/>
  <c r="E6522" i="3"/>
  <c r="K6521" i="3"/>
  <c r="J6521" i="3"/>
  <c r="I6521" i="3"/>
  <c r="H6521" i="3"/>
  <c r="G6521" i="3"/>
  <c r="F6521" i="3"/>
  <c r="L6520" i="3"/>
  <c r="E6520" i="3"/>
  <c r="M6520" i="3" s="1"/>
  <c r="L6519" i="3"/>
  <c r="E6519" i="3"/>
  <c r="L6518" i="3"/>
  <c r="E6518" i="3"/>
  <c r="M6518" i="3" s="1"/>
  <c r="L6517" i="3"/>
  <c r="E6517" i="3"/>
  <c r="L6516" i="3"/>
  <c r="E6516" i="3"/>
  <c r="K6515" i="3"/>
  <c r="J6515" i="3"/>
  <c r="I6515" i="3"/>
  <c r="H6515" i="3"/>
  <c r="G6515" i="3"/>
  <c r="F6515" i="3"/>
  <c r="L6514" i="3"/>
  <c r="E6514" i="3"/>
  <c r="L6513" i="3"/>
  <c r="E6513" i="3"/>
  <c r="K6512" i="3"/>
  <c r="J6512" i="3"/>
  <c r="I6512" i="3"/>
  <c r="H6512" i="3"/>
  <c r="G6512" i="3"/>
  <c r="F6512" i="3"/>
  <c r="C6509" i="3"/>
  <c r="C6510" i="3" s="1"/>
  <c r="C6508" i="3"/>
  <c r="L6507" i="3"/>
  <c r="K6507" i="3"/>
  <c r="J6507" i="3"/>
  <c r="I6507" i="3"/>
  <c r="H6507" i="3"/>
  <c r="G6507" i="3"/>
  <c r="F6507" i="3"/>
  <c r="E6507" i="3"/>
  <c r="L6506" i="3"/>
  <c r="K6506" i="3"/>
  <c r="J6506" i="3"/>
  <c r="I6506" i="3"/>
  <c r="H6506" i="3"/>
  <c r="G6506" i="3"/>
  <c r="F6506" i="3"/>
  <c r="E6506" i="3"/>
  <c r="I6505" i="3"/>
  <c r="E6505" i="3"/>
  <c r="E6503" i="3"/>
  <c r="B6502" i="3"/>
  <c r="F6501" i="3"/>
  <c r="B6499" i="3"/>
  <c r="F6498" i="3"/>
  <c r="B6498" i="3"/>
  <c r="D6490" i="3"/>
  <c r="M6489" i="3"/>
  <c r="M6488" i="3"/>
  <c r="M6487" i="3"/>
  <c r="L6486" i="3"/>
  <c r="E6486" i="3"/>
  <c r="M6485" i="3"/>
  <c r="L6484" i="3"/>
  <c r="E6484" i="3"/>
  <c r="L6483" i="3"/>
  <c r="E6483" i="3"/>
  <c r="L6482" i="3"/>
  <c r="E6482" i="3"/>
  <c r="L6480" i="3"/>
  <c r="E6480" i="3"/>
  <c r="L6479" i="3"/>
  <c r="E6479" i="3"/>
  <c r="L6478" i="3"/>
  <c r="E6478" i="3"/>
  <c r="L6477" i="3"/>
  <c r="E6477" i="3"/>
  <c r="K6476" i="3"/>
  <c r="J6476" i="3"/>
  <c r="I6476" i="3"/>
  <c r="H6476" i="3"/>
  <c r="G6476" i="3"/>
  <c r="F6476" i="3"/>
  <c r="L6475" i="3"/>
  <c r="E6475" i="3"/>
  <c r="L6474" i="3"/>
  <c r="E6474" i="3"/>
  <c r="L6473" i="3"/>
  <c r="E6473" i="3"/>
  <c r="M6473" i="3" s="1"/>
  <c r="K6472" i="3"/>
  <c r="J6472" i="3"/>
  <c r="I6472" i="3"/>
  <c r="H6472" i="3"/>
  <c r="G6472" i="3"/>
  <c r="F6472" i="3"/>
  <c r="L6471" i="3"/>
  <c r="E6471" i="3"/>
  <c r="L6470" i="3"/>
  <c r="E6470" i="3"/>
  <c r="L6469" i="3"/>
  <c r="E6469" i="3"/>
  <c r="L6468" i="3"/>
  <c r="E6468" i="3"/>
  <c r="L6467" i="3"/>
  <c r="E6467" i="3"/>
  <c r="L6466" i="3"/>
  <c r="E6466" i="3"/>
  <c r="L6465" i="3"/>
  <c r="E6465" i="3"/>
  <c r="K6464" i="3"/>
  <c r="J6464" i="3"/>
  <c r="I6464" i="3"/>
  <c r="H6464" i="3"/>
  <c r="G6464" i="3"/>
  <c r="F6464" i="3"/>
  <c r="L6463" i="3"/>
  <c r="E6463" i="3"/>
  <c r="L6462" i="3"/>
  <c r="E6462" i="3"/>
  <c r="L6461" i="3"/>
  <c r="E6461" i="3"/>
  <c r="K6460" i="3"/>
  <c r="J6460" i="3"/>
  <c r="I6460" i="3"/>
  <c r="H6460" i="3"/>
  <c r="G6460" i="3"/>
  <c r="F6460" i="3"/>
  <c r="L6459" i="3"/>
  <c r="E6459" i="3"/>
  <c r="L6458" i="3"/>
  <c r="E6458" i="3"/>
  <c r="L6457" i="3"/>
  <c r="E6457" i="3"/>
  <c r="L6456" i="3"/>
  <c r="E6456" i="3"/>
  <c r="L6455" i="3"/>
  <c r="E6455" i="3"/>
  <c r="L6454" i="3"/>
  <c r="E6454" i="3"/>
  <c r="K6453" i="3"/>
  <c r="J6453" i="3"/>
  <c r="I6453" i="3"/>
  <c r="H6453" i="3"/>
  <c r="G6453" i="3"/>
  <c r="F6453" i="3"/>
  <c r="L6452" i="3"/>
  <c r="E6452" i="3"/>
  <c r="L6451" i="3"/>
  <c r="E6451" i="3"/>
  <c r="L6450" i="3"/>
  <c r="E6450" i="3"/>
  <c r="L6449" i="3"/>
  <c r="E6449" i="3"/>
  <c r="L6448" i="3"/>
  <c r="E6448" i="3"/>
  <c r="L6447" i="3"/>
  <c r="E6447" i="3"/>
  <c r="K6446" i="3"/>
  <c r="J6446" i="3"/>
  <c r="I6446" i="3"/>
  <c r="H6446" i="3"/>
  <c r="G6446" i="3"/>
  <c r="F6446" i="3"/>
  <c r="L6445" i="3"/>
  <c r="E6445" i="3"/>
  <c r="L6444" i="3"/>
  <c r="E6444" i="3"/>
  <c r="L6443" i="3"/>
  <c r="E6443" i="3"/>
  <c r="L6442" i="3"/>
  <c r="E6442" i="3"/>
  <c r="L6441" i="3"/>
  <c r="E6441" i="3"/>
  <c r="L6440" i="3"/>
  <c r="E6440" i="3"/>
  <c r="L6439" i="3"/>
  <c r="E6439" i="3"/>
  <c r="L6438" i="3"/>
  <c r="E6438" i="3"/>
  <c r="K6437" i="3"/>
  <c r="J6437" i="3"/>
  <c r="I6437" i="3"/>
  <c r="H6437" i="3"/>
  <c r="G6437" i="3"/>
  <c r="F6437" i="3"/>
  <c r="L6436" i="3"/>
  <c r="E6436" i="3"/>
  <c r="L6435" i="3"/>
  <c r="E6435" i="3"/>
  <c r="L6434" i="3"/>
  <c r="E6434" i="3"/>
  <c r="L6433" i="3"/>
  <c r="E6433" i="3"/>
  <c r="L6432" i="3"/>
  <c r="E6432" i="3"/>
  <c r="L6431" i="3"/>
  <c r="E6431" i="3"/>
  <c r="L6430" i="3"/>
  <c r="E6430" i="3"/>
  <c r="L6429" i="3"/>
  <c r="E6429" i="3"/>
  <c r="K6428" i="3"/>
  <c r="J6428" i="3"/>
  <c r="I6428" i="3"/>
  <c r="H6428" i="3"/>
  <c r="G6428" i="3"/>
  <c r="F6428" i="3"/>
  <c r="L6427" i="3"/>
  <c r="E6427" i="3"/>
  <c r="L6426" i="3"/>
  <c r="E6426" i="3"/>
  <c r="L6425" i="3"/>
  <c r="E6425" i="3"/>
  <c r="K6424" i="3"/>
  <c r="J6424" i="3"/>
  <c r="I6424" i="3"/>
  <c r="H6424" i="3"/>
  <c r="G6424" i="3"/>
  <c r="F6424" i="3"/>
  <c r="L6423" i="3"/>
  <c r="E6423" i="3"/>
  <c r="L6422" i="3"/>
  <c r="E6422" i="3"/>
  <c r="L6421" i="3"/>
  <c r="E6421" i="3"/>
  <c r="L6420" i="3"/>
  <c r="E6420" i="3"/>
  <c r="L6419" i="3"/>
  <c r="E6419" i="3"/>
  <c r="K6418" i="3"/>
  <c r="J6418" i="3"/>
  <c r="I6418" i="3"/>
  <c r="H6418" i="3"/>
  <c r="G6418" i="3"/>
  <c r="F6418" i="3"/>
  <c r="L6417" i="3"/>
  <c r="E6417" i="3"/>
  <c r="L6416" i="3"/>
  <c r="E6416" i="3"/>
  <c r="L6415" i="3"/>
  <c r="E6415" i="3"/>
  <c r="L6414" i="3"/>
  <c r="E6414" i="3"/>
  <c r="L6413" i="3"/>
  <c r="E6413" i="3"/>
  <c r="K6412" i="3"/>
  <c r="J6412" i="3"/>
  <c r="I6412" i="3"/>
  <c r="H6412" i="3"/>
  <c r="G6412" i="3"/>
  <c r="F6412" i="3"/>
  <c r="L6411" i="3"/>
  <c r="E6411" i="3"/>
  <c r="L6410" i="3"/>
  <c r="E6410" i="3"/>
  <c r="L6409" i="3"/>
  <c r="E6409" i="3"/>
  <c r="K6408" i="3"/>
  <c r="J6408" i="3"/>
  <c r="I6408" i="3"/>
  <c r="H6408" i="3"/>
  <c r="G6408" i="3"/>
  <c r="F6408" i="3"/>
  <c r="L6407" i="3"/>
  <c r="E6407" i="3"/>
  <c r="L6406" i="3"/>
  <c r="E6406" i="3"/>
  <c r="L6405" i="3"/>
  <c r="E6405" i="3"/>
  <c r="L6404" i="3"/>
  <c r="E6404" i="3"/>
  <c r="L6403" i="3"/>
  <c r="E6403" i="3"/>
  <c r="L6402" i="3"/>
  <c r="E6402" i="3"/>
  <c r="L6401" i="3"/>
  <c r="E6401" i="3"/>
  <c r="L6400" i="3"/>
  <c r="E6400" i="3"/>
  <c r="L6399" i="3"/>
  <c r="E6399" i="3"/>
  <c r="L6398" i="3"/>
  <c r="E6398" i="3"/>
  <c r="L6397" i="3"/>
  <c r="E6397" i="3"/>
  <c r="L6396" i="3"/>
  <c r="E6396" i="3"/>
  <c r="L6395" i="3"/>
  <c r="E6395" i="3"/>
  <c r="L6394" i="3"/>
  <c r="E6394" i="3"/>
  <c r="L6393" i="3"/>
  <c r="E6393" i="3"/>
  <c r="L6392" i="3"/>
  <c r="E6392" i="3"/>
  <c r="L6391" i="3"/>
  <c r="E6391" i="3"/>
  <c r="K6390" i="3"/>
  <c r="J6390" i="3"/>
  <c r="I6390" i="3"/>
  <c r="H6390" i="3"/>
  <c r="G6390" i="3"/>
  <c r="F6390" i="3"/>
  <c r="L6389" i="3"/>
  <c r="E6389" i="3"/>
  <c r="L6388" i="3"/>
  <c r="E6388" i="3"/>
  <c r="L6387" i="3"/>
  <c r="E6387" i="3"/>
  <c r="L6386" i="3"/>
  <c r="E6386" i="3"/>
  <c r="L6385" i="3"/>
  <c r="E6385" i="3"/>
  <c r="L6384" i="3"/>
  <c r="E6384" i="3"/>
  <c r="L6383" i="3"/>
  <c r="E6383" i="3"/>
  <c r="L6382" i="3"/>
  <c r="E6382" i="3"/>
  <c r="K6381" i="3"/>
  <c r="J6381" i="3"/>
  <c r="I6381" i="3"/>
  <c r="H6381" i="3"/>
  <c r="G6381" i="3"/>
  <c r="F6381" i="3"/>
  <c r="L6380" i="3"/>
  <c r="E6380" i="3"/>
  <c r="L6379" i="3"/>
  <c r="E6379" i="3"/>
  <c r="L6378" i="3"/>
  <c r="E6378" i="3"/>
  <c r="L6377" i="3"/>
  <c r="E6377" i="3"/>
  <c r="L6376" i="3"/>
  <c r="M6376" i="3" s="1"/>
  <c r="E6376" i="3"/>
  <c r="K6375" i="3"/>
  <c r="J6375" i="3"/>
  <c r="I6375" i="3"/>
  <c r="H6375" i="3"/>
  <c r="G6375" i="3"/>
  <c r="F6375" i="3"/>
  <c r="L6374" i="3"/>
  <c r="E6374" i="3"/>
  <c r="L6373" i="3"/>
  <c r="E6373" i="3"/>
  <c r="K6372" i="3"/>
  <c r="J6372" i="3"/>
  <c r="I6372" i="3"/>
  <c r="H6372" i="3"/>
  <c r="G6372" i="3"/>
  <c r="F6372" i="3"/>
  <c r="C6369" i="3"/>
  <c r="N6487" i="3" s="1"/>
  <c r="C6368" i="3"/>
  <c r="L6367" i="3"/>
  <c r="K6367" i="3"/>
  <c r="J6367" i="3"/>
  <c r="I6367" i="3"/>
  <c r="H6367" i="3"/>
  <c r="G6367" i="3"/>
  <c r="F6367" i="3"/>
  <c r="E6367" i="3"/>
  <c r="L6366" i="3"/>
  <c r="K6366" i="3"/>
  <c r="J6366" i="3"/>
  <c r="I6366" i="3"/>
  <c r="H6366" i="3"/>
  <c r="G6366" i="3"/>
  <c r="F6366" i="3"/>
  <c r="E6366" i="3"/>
  <c r="I6365" i="3"/>
  <c r="E6365" i="3"/>
  <c r="E6363" i="3"/>
  <c r="B6362" i="3"/>
  <c r="F6361" i="3"/>
  <c r="B6359" i="3"/>
  <c r="F6358" i="3"/>
  <c r="B6358" i="3"/>
  <c r="D6350" i="3"/>
  <c r="M6349" i="3"/>
  <c r="M6348" i="3"/>
  <c r="M6347" i="3"/>
  <c r="L6346" i="3"/>
  <c r="E6346" i="3"/>
  <c r="M6345" i="3"/>
  <c r="L6344" i="3"/>
  <c r="E6344" i="3"/>
  <c r="L6343" i="3"/>
  <c r="E6343" i="3"/>
  <c r="L6342" i="3"/>
  <c r="E6342" i="3"/>
  <c r="L6340" i="3"/>
  <c r="E6340" i="3"/>
  <c r="L6339" i="3"/>
  <c r="E6339" i="3"/>
  <c r="L6338" i="3"/>
  <c r="E6338" i="3"/>
  <c r="L6337" i="3"/>
  <c r="E6337" i="3"/>
  <c r="K6336" i="3"/>
  <c r="J6336" i="3"/>
  <c r="I6336" i="3"/>
  <c r="H6336" i="3"/>
  <c r="G6336" i="3"/>
  <c r="F6336" i="3"/>
  <c r="L6335" i="3"/>
  <c r="E6335" i="3"/>
  <c r="L6334" i="3"/>
  <c r="E6334" i="3"/>
  <c r="L6333" i="3"/>
  <c r="E6333" i="3"/>
  <c r="K6332" i="3"/>
  <c r="J6332" i="3"/>
  <c r="I6332" i="3"/>
  <c r="H6332" i="3"/>
  <c r="G6332" i="3"/>
  <c r="F6332" i="3"/>
  <c r="L6331" i="3"/>
  <c r="E6331" i="3"/>
  <c r="L6330" i="3"/>
  <c r="E6330" i="3"/>
  <c r="L6329" i="3"/>
  <c r="E6329" i="3"/>
  <c r="L6328" i="3"/>
  <c r="E6328" i="3"/>
  <c r="L6327" i="3"/>
  <c r="E6327" i="3"/>
  <c r="L6326" i="3"/>
  <c r="E6326" i="3"/>
  <c r="L6325" i="3"/>
  <c r="E6325" i="3"/>
  <c r="K6324" i="3"/>
  <c r="J6324" i="3"/>
  <c r="I6324" i="3"/>
  <c r="H6324" i="3"/>
  <c r="G6324" i="3"/>
  <c r="F6324" i="3"/>
  <c r="L6323" i="3"/>
  <c r="E6323" i="3"/>
  <c r="L6322" i="3"/>
  <c r="E6322" i="3"/>
  <c r="L6321" i="3"/>
  <c r="E6321" i="3"/>
  <c r="K6320" i="3"/>
  <c r="J6320" i="3"/>
  <c r="I6320" i="3"/>
  <c r="H6320" i="3"/>
  <c r="G6320" i="3"/>
  <c r="F6320" i="3"/>
  <c r="L6319" i="3"/>
  <c r="E6319" i="3"/>
  <c r="L6318" i="3"/>
  <c r="E6318" i="3"/>
  <c r="L6317" i="3"/>
  <c r="E6317" i="3"/>
  <c r="L6316" i="3"/>
  <c r="E6316" i="3"/>
  <c r="L6315" i="3"/>
  <c r="E6315" i="3"/>
  <c r="L6314" i="3"/>
  <c r="E6314" i="3"/>
  <c r="K6313" i="3"/>
  <c r="J6313" i="3"/>
  <c r="I6313" i="3"/>
  <c r="H6313" i="3"/>
  <c r="G6313" i="3"/>
  <c r="F6313" i="3"/>
  <c r="L6312" i="3"/>
  <c r="E6312" i="3"/>
  <c r="L6311" i="3"/>
  <c r="E6311" i="3"/>
  <c r="L6310" i="3"/>
  <c r="E6310" i="3"/>
  <c r="L6309" i="3"/>
  <c r="E6309" i="3"/>
  <c r="L6308" i="3"/>
  <c r="E6308" i="3"/>
  <c r="L6307" i="3"/>
  <c r="E6307" i="3"/>
  <c r="K6306" i="3"/>
  <c r="J6306" i="3"/>
  <c r="I6306" i="3"/>
  <c r="H6306" i="3"/>
  <c r="G6306" i="3"/>
  <c r="F6306" i="3"/>
  <c r="L6305" i="3"/>
  <c r="E6305" i="3"/>
  <c r="L6304" i="3"/>
  <c r="E6304" i="3"/>
  <c r="L6303" i="3"/>
  <c r="E6303" i="3"/>
  <c r="L6302" i="3"/>
  <c r="E6302" i="3"/>
  <c r="L6301" i="3"/>
  <c r="E6301" i="3"/>
  <c r="L6300" i="3"/>
  <c r="E6300" i="3"/>
  <c r="L6299" i="3"/>
  <c r="E6299" i="3"/>
  <c r="L6298" i="3"/>
  <c r="E6298" i="3"/>
  <c r="K6297" i="3"/>
  <c r="J6297" i="3"/>
  <c r="I6297" i="3"/>
  <c r="H6297" i="3"/>
  <c r="G6297" i="3"/>
  <c r="F6297" i="3"/>
  <c r="L6296" i="3"/>
  <c r="E6296" i="3"/>
  <c r="L6295" i="3"/>
  <c r="E6295" i="3"/>
  <c r="L6294" i="3"/>
  <c r="E6294" i="3"/>
  <c r="L6293" i="3"/>
  <c r="E6293" i="3"/>
  <c r="L6292" i="3"/>
  <c r="E6292" i="3"/>
  <c r="L6291" i="3"/>
  <c r="E6291" i="3"/>
  <c r="L6290" i="3"/>
  <c r="E6290" i="3"/>
  <c r="L6289" i="3"/>
  <c r="E6289" i="3"/>
  <c r="K6288" i="3"/>
  <c r="J6288" i="3"/>
  <c r="I6288" i="3"/>
  <c r="H6288" i="3"/>
  <c r="G6288" i="3"/>
  <c r="F6288" i="3"/>
  <c r="L6287" i="3"/>
  <c r="E6287" i="3"/>
  <c r="L6286" i="3"/>
  <c r="E6286" i="3"/>
  <c r="L6285" i="3"/>
  <c r="E6285" i="3"/>
  <c r="K6284" i="3"/>
  <c r="J6284" i="3"/>
  <c r="I6284" i="3"/>
  <c r="H6284" i="3"/>
  <c r="G6284" i="3"/>
  <c r="F6284" i="3"/>
  <c r="L6283" i="3"/>
  <c r="E6283" i="3"/>
  <c r="L6282" i="3"/>
  <c r="E6282" i="3"/>
  <c r="L6281" i="3"/>
  <c r="E6281" i="3"/>
  <c r="L6280" i="3"/>
  <c r="E6280" i="3"/>
  <c r="L6279" i="3"/>
  <c r="E6279" i="3"/>
  <c r="K6278" i="3"/>
  <c r="J6278" i="3"/>
  <c r="I6278" i="3"/>
  <c r="H6278" i="3"/>
  <c r="G6278" i="3"/>
  <c r="F6278" i="3"/>
  <c r="L6277" i="3"/>
  <c r="E6277" i="3"/>
  <c r="L6276" i="3"/>
  <c r="E6276" i="3"/>
  <c r="L6275" i="3"/>
  <c r="E6275" i="3"/>
  <c r="L6274" i="3"/>
  <c r="E6274" i="3"/>
  <c r="L6273" i="3"/>
  <c r="E6273" i="3"/>
  <c r="K6272" i="3"/>
  <c r="J6272" i="3"/>
  <c r="I6272" i="3"/>
  <c r="H6272" i="3"/>
  <c r="G6272" i="3"/>
  <c r="F6272" i="3"/>
  <c r="L6271" i="3"/>
  <c r="E6271" i="3"/>
  <c r="L6270" i="3"/>
  <c r="E6270" i="3"/>
  <c r="L6269" i="3"/>
  <c r="E6269" i="3"/>
  <c r="K6268" i="3"/>
  <c r="J6268" i="3"/>
  <c r="I6268" i="3"/>
  <c r="H6268" i="3"/>
  <c r="G6268" i="3"/>
  <c r="F6268" i="3"/>
  <c r="L6267" i="3"/>
  <c r="E6267" i="3"/>
  <c r="L6266" i="3"/>
  <c r="E6266" i="3"/>
  <c r="L6265" i="3"/>
  <c r="E6265" i="3"/>
  <c r="L6264" i="3"/>
  <c r="E6264" i="3"/>
  <c r="L6263" i="3"/>
  <c r="E6263" i="3"/>
  <c r="L6262" i="3"/>
  <c r="E6262" i="3"/>
  <c r="L6261" i="3"/>
  <c r="E6261" i="3"/>
  <c r="L6260" i="3"/>
  <c r="E6260" i="3"/>
  <c r="L6259" i="3"/>
  <c r="E6259" i="3"/>
  <c r="L6258" i="3"/>
  <c r="E6258" i="3"/>
  <c r="L6257" i="3"/>
  <c r="E6257" i="3"/>
  <c r="L6256" i="3"/>
  <c r="E6256" i="3"/>
  <c r="L6255" i="3"/>
  <c r="E6255" i="3"/>
  <c r="E6250" i="3" s="1"/>
  <c r="L6254" i="3"/>
  <c r="E6254" i="3"/>
  <c r="L6253" i="3"/>
  <c r="E6253" i="3"/>
  <c r="L6252" i="3"/>
  <c r="E6252" i="3"/>
  <c r="L6251" i="3"/>
  <c r="E6251" i="3"/>
  <c r="K6250" i="3"/>
  <c r="J6250" i="3"/>
  <c r="I6250" i="3"/>
  <c r="H6250" i="3"/>
  <c r="G6250" i="3"/>
  <c r="F6250" i="3"/>
  <c r="L6249" i="3"/>
  <c r="E6249" i="3"/>
  <c r="L6248" i="3"/>
  <c r="E6248" i="3"/>
  <c r="L6247" i="3"/>
  <c r="E6247" i="3"/>
  <c r="L6246" i="3"/>
  <c r="E6246" i="3"/>
  <c r="L6245" i="3"/>
  <c r="E6245" i="3"/>
  <c r="L6244" i="3"/>
  <c r="E6244" i="3"/>
  <c r="L6243" i="3"/>
  <c r="E6243" i="3"/>
  <c r="L6242" i="3"/>
  <c r="E6242" i="3"/>
  <c r="K6241" i="3"/>
  <c r="J6241" i="3"/>
  <c r="I6241" i="3"/>
  <c r="H6241" i="3"/>
  <c r="G6241" i="3"/>
  <c r="F6241" i="3"/>
  <c r="L6240" i="3"/>
  <c r="E6240" i="3"/>
  <c r="L6239" i="3"/>
  <c r="E6239" i="3"/>
  <c r="L6238" i="3"/>
  <c r="E6238" i="3"/>
  <c r="L6237" i="3"/>
  <c r="E6237" i="3"/>
  <c r="L6236" i="3"/>
  <c r="E6236" i="3"/>
  <c r="K6235" i="3"/>
  <c r="J6235" i="3"/>
  <c r="I6235" i="3"/>
  <c r="H6235" i="3"/>
  <c r="G6235" i="3"/>
  <c r="F6235" i="3"/>
  <c r="L6234" i="3"/>
  <c r="E6234" i="3"/>
  <c r="L6233" i="3"/>
  <c r="L6232" i="3" s="1"/>
  <c r="E6233" i="3"/>
  <c r="K6232" i="3"/>
  <c r="J6232" i="3"/>
  <c r="I6232" i="3"/>
  <c r="H6232" i="3"/>
  <c r="G6232" i="3"/>
  <c r="F6232" i="3"/>
  <c r="C6229" i="3"/>
  <c r="N6347" i="3" s="1"/>
  <c r="C6228" i="3"/>
  <c r="L6227" i="3"/>
  <c r="K6227" i="3"/>
  <c r="J6227" i="3"/>
  <c r="I6227" i="3"/>
  <c r="H6227" i="3"/>
  <c r="G6227" i="3"/>
  <c r="F6227" i="3"/>
  <c r="E6227" i="3"/>
  <c r="L6226" i="3"/>
  <c r="K6226" i="3"/>
  <c r="J6226" i="3"/>
  <c r="I6226" i="3"/>
  <c r="H6226" i="3"/>
  <c r="G6226" i="3"/>
  <c r="F6226" i="3"/>
  <c r="E6226" i="3"/>
  <c r="I6225" i="3"/>
  <c r="E6225" i="3"/>
  <c r="E6223" i="3"/>
  <c r="B6222" i="3"/>
  <c r="F6221" i="3"/>
  <c r="B6219" i="3"/>
  <c r="F6218" i="3"/>
  <c r="B6218" i="3"/>
  <c r="D6210" i="3"/>
  <c r="M6209" i="3"/>
  <c r="M6208" i="3"/>
  <c r="M6207" i="3"/>
  <c r="L6206" i="3"/>
  <c r="E6206" i="3"/>
  <c r="M6205" i="3"/>
  <c r="L6204" i="3"/>
  <c r="E6204" i="3"/>
  <c r="L6203" i="3"/>
  <c r="E6203" i="3"/>
  <c r="L6202" i="3"/>
  <c r="E6202" i="3"/>
  <c r="L6200" i="3"/>
  <c r="E6200" i="3"/>
  <c r="L6199" i="3"/>
  <c r="E6199" i="3"/>
  <c r="L6198" i="3"/>
  <c r="E6198" i="3"/>
  <c r="L6197" i="3"/>
  <c r="E6197" i="3"/>
  <c r="K6196" i="3"/>
  <c r="J6196" i="3"/>
  <c r="I6196" i="3"/>
  <c r="H6196" i="3"/>
  <c r="G6196" i="3"/>
  <c r="F6196" i="3"/>
  <c r="L6195" i="3"/>
  <c r="E6195" i="3"/>
  <c r="L6194" i="3"/>
  <c r="E6194" i="3"/>
  <c r="L6193" i="3"/>
  <c r="L6192" i="3" s="1"/>
  <c r="E6193" i="3"/>
  <c r="K6192" i="3"/>
  <c r="J6192" i="3"/>
  <c r="I6192" i="3"/>
  <c r="H6192" i="3"/>
  <c r="G6192" i="3"/>
  <c r="F6192" i="3"/>
  <c r="L6191" i="3"/>
  <c r="E6191" i="3"/>
  <c r="L6190" i="3"/>
  <c r="E6190" i="3"/>
  <c r="L6189" i="3"/>
  <c r="E6189" i="3"/>
  <c r="L6188" i="3"/>
  <c r="E6188" i="3"/>
  <c r="L6187" i="3"/>
  <c r="E6187" i="3"/>
  <c r="L6186" i="3"/>
  <c r="E6186" i="3"/>
  <c r="L6185" i="3"/>
  <c r="E6185" i="3"/>
  <c r="K6184" i="3"/>
  <c r="J6184" i="3"/>
  <c r="I6184" i="3"/>
  <c r="H6184" i="3"/>
  <c r="G6184" i="3"/>
  <c r="F6184" i="3"/>
  <c r="L6183" i="3"/>
  <c r="E6183" i="3"/>
  <c r="L6182" i="3"/>
  <c r="E6182" i="3"/>
  <c r="L6181" i="3"/>
  <c r="E6181" i="3"/>
  <c r="K6180" i="3"/>
  <c r="J6180" i="3"/>
  <c r="I6180" i="3"/>
  <c r="H6180" i="3"/>
  <c r="G6180" i="3"/>
  <c r="F6180" i="3"/>
  <c r="L6179" i="3"/>
  <c r="E6179" i="3"/>
  <c r="L6178" i="3"/>
  <c r="E6178" i="3"/>
  <c r="L6177" i="3"/>
  <c r="E6177" i="3"/>
  <c r="L6176" i="3"/>
  <c r="E6176" i="3"/>
  <c r="L6175" i="3"/>
  <c r="M6175" i="3" s="1"/>
  <c r="E6175" i="3"/>
  <c r="L6174" i="3"/>
  <c r="E6174" i="3"/>
  <c r="K6173" i="3"/>
  <c r="J6173" i="3"/>
  <c r="I6173" i="3"/>
  <c r="H6173" i="3"/>
  <c r="G6173" i="3"/>
  <c r="F6173" i="3"/>
  <c r="L6172" i="3"/>
  <c r="E6172" i="3"/>
  <c r="L6171" i="3"/>
  <c r="E6171" i="3"/>
  <c r="L6170" i="3"/>
  <c r="E6170" i="3"/>
  <c r="L6169" i="3"/>
  <c r="E6169" i="3"/>
  <c r="L6168" i="3"/>
  <c r="E6168" i="3"/>
  <c r="L6167" i="3"/>
  <c r="E6167" i="3"/>
  <c r="K6166" i="3"/>
  <c r="J6166" i="3"/>
  <c r="I6166" i="3"/>
  <c r="H6166" i="3"/>
  <c r="G6166" i="3"/>
  <c r="F6166" i="3"/>
  <c r="L6165" i="3"/>
  <c r="E6165" i="3"/>
  <c r="L6164" i="3"/>
  <c r="E6164" i="3"/>
  <c r="L6163" i="3"/>
  <c r="E6163" i="3"/>
  <c r="L6162" i="3"/>
  <c r="E6162" i="3"/>
  <c r="L6161" i="3"/>
  <c r="E6161" i="3"/>
  <c r="L6160" i="3"/>
  <c r="E6160" i="3"/>
  <c r="L6159" i="3"/>
  <c r="E6159" i="3"/>
  <c r="L6158" i="3"/>
  <c r="E6158" i="3"/>
  <c r="K6157" i="3"/>
  <c r="J6157" i="3"/>
  <c r="I6157" i="3"/>
  <c r="H6157" i="3"/>
  <c r="G6157" i="3"/>
  <c r="F6157" i="3"/>
  <c r="L6156" i="3"/>
  <c r="E6156" i="3"/>
  <c r="L6155" i="3"/>
  <c r="E6155" i="3"/>
  <c r="L6154" i="3"/>
  <c r="E6154" i="3"/>
  <c r="L6153" i="3"/>
  <c r="E6153" i="3"/>
  <c r="M6153" i="3" s="1"/>
  <c r="L6152" i="3"/>
  <c r="E6152" i="3"/>
  <c r="L6151" i="3"/>
  <c r="E6151" i="3"/>
  <c r="L6150" i="3"/>
  <c r="E6150" i="3"/>
  <c r="L6149" i="3"/>
  <c r="E6149" i="3"/>
  <c r="K6148" i="3"/>
  <c r="J6148" i="3"/>
  <c r="I6148" i="3"/>
  <c r="H6148" i="3"/>
  <c r="G6148" i="3"/>
  <c r="F6148" i="3"/>
  <c r="L6147" i="3"/>
  <c r="E6147" i="3"/>
  <c r="L6146" i="3"/>
  <c r="E6146" i="3"/>
  <c r="L6145" i="3"/>
  <c r="E6145" i="3"/>
  <c r="K6144" i="3"/>
  <c r="J6144" i="3"/>
  <c r="I6144" i="3"/>
  <c r="H6144" i="3"/>
  <c r="G6144" i="3"/>
  <c r="F6144" i="3"/>
  <c r="L6143" i="3"/>
  <c r="E6143" i="3"/>
  <c r="L6142" i="3"/>
  <c r="E6142" i="3"/>
  <c r="L6141" i="3"/>
  <c r="E6141" i="3"/>
  <c r="L6140" i="3"/>
  <c r="E6140" i="3"/>
  <c r="L6139" i="3"/>
  <c r="E6139" i="3"/>
  <c r="K6138" i="3"/>
  <c r="J6138" i="3"/>
  <c r="I6138" i="3"/>
  <c r="H6138" i="3"/>
  <c r="G6138" i="3"/>
  <c r="F6138" i="3"/>
  <c r="L6137" i="3"/>
  <c r="E6137" i="3"/>
  <c r="L6136" i="3"/>
  <c r="E6136" i="3"/>
  <c r="L6135" i="3"/>
  <c r="E6135" i="3"/>
  <c r="M6135" i="3" s="1"/>
  <c r="L6134" i="3"/>
  <c r="E6134" i="3"/>
  <c r="L6133" i="3"/>
  <c r="E6133" i="3"/>
  <c r="K6132" i="3"/>
  <c r="J6132" i="3"/>
  <c r="I6132" i="3"/>
  <c r="H6132" i="3"/>
  <c r="G6132" i="3"/>
  <c r="F6132" i="3"/>
  <c r="L6131" i="3"/>
  <c r="E6131" i="3"/>
  <c r="M6131" i="3" s="1"/>
  <c r="L6130" i="3"/>
  <c r="E6130" i="3"/>
  <c r="L6129" i="3"/>
  <c r="L6128" i="3" s="1"/>
  <c r="E6129" i="3"/>
  <c r="K6128" i="3"/>
  <c r="J6128" i="3"/>
  <c r="I6128" i="3"/>
  <c r="H6128" i="3"/>
  <c r="G6128" i="3"/>
  <c r="F6128" i="3"/>
  <c r="L6127" i="3"/>
  <c r="E6127" i="3"/>
  <c r="M6127" i="3" s="1"/>
  <c r="L6126" i="3"/>
  <c r="E6126" i="3"/>
  <c r="L6125" i="3"/>
  <c r="E6125" i="3"/>
  <c r="L6124" i="3"/>
  <c r="E6124" i="3"/>
  <c r="L6123" i="3"/>
  <c r="E6123" i="3"/>
  <c r="L6122" i="3"/>
  <c r="E6122" i="3"/>
  <c r="L6121" i="3"/>
  <c r="E6121" i="3"/>
  <c r="L6120" i="3"/>
  <c r="E6120" i="3"/>
  <c r="L6119" i="3"/>
  <c r="E6119" i="3"/>
  <c r="L6118" i="3"/>
  <c r="E6118" i="3"/>
  <c r="L6117" i="3"/>
  <c r="E6117" i="3"/>
  <c r="L6116" i="3"/>
  <c r="E6116" i="3"/>
  <c r="L6115" i="3"/>
  <c r="E6115" i="3"/>
  <c r="M6115" i="3" s="1"/>
  <c r="L6114" i="3"/>
  <c r="E6114" i="3"/>
  <c r="L6113" i="3"/>
  <c r="E6113" i="3"/>
  <c r="L6112" i="3"/>
  <c r="E6112" i="3"/>
  <c r="L6111" i="3"/>
  <c r="E6111" i="3"/>
  <c r="K6110" i="3"/>
  <c r="J6110" i="3"/>
  <c r="I6110" i="3"/>
  <c r="H6110" i="3"/>
  <c r="G6110" i="3"/>
  <c r="F6110" i="3"/>
  <c r="L6109" i="3"/>
  <c r="E6109" i="3"/>
  <c r="L6108" i="3"/>
  <c r="E6108" i="3"/>
  <c r="L6107" i="3"/>
  <c r="E6107" i="3"/>
  <c r="L6106" i="3"/>
  <c r="E6106" i="3"/>
  <c r="L6105" i="3"/>
  <c r="E6105" i="3"/>
  <c r="L6104" i="3"/>
  <c r="E6104" i="3"/>
  <c r="L6103" i="3"/>
  <c r="E6103" i="3"/>
  <c r="L6102" i="3"/>
  <c r="E6102" i="3"/>
  <c r="K6101" i="3"/>
  <c r="J6101" i="3"/>
  <c r="I6101" i="3"/>
  <c r="H6101" i="3"/>
  <c r="G6101" i="3"/>
  <c r="F6101" i="3"/>
  <c r="L6100" i="3"/>
  <c r="E6100" i="3"/>
  <c r="L6099" i="3"/>
  <c r="E6099" i="3"/>
  <c r="L6098" i="3"/>
  <c r="E6098" i="3"/>
  <c r="L6097" i="3"/>
  <c r="E6097" i="3"/>
  <c r="L6096" i="3"/>
  <c r="E6096" i="3"/>
  <c r="K6095" i="3"/>
  <c r="J6095" i="3"/>
  <c r="I6095" i="3"/>
  <c r="H6095" i="3"/>
  <c r="G6095" i="3"/>
  <c r="F6095" i="3"/>
  <c r="L6094" i="3"/>
  <c r="E6094" i="3"/>
  <c r="L6093" i="3"/>
  <c r="E6093" i="3"/>
  <c r="K6092" i="3"/>
  <c r="J6092" i="3"/>
  <c r="I6092" i="3"/>
  <c r="H6092" i="3"/>
  <c r="G6092" i="3"/>
  <c r="F6092" i="3"/>
  <c r="C6089" i="3"/>
  <c r="C6090" i="3" s="1"/>
  <c r="C6088" i="3"/>
  <c r="L6087" i="3"/>
  <c r="K6087" i="3"/>
  <c r="J6087" i="3"/>
  <c r="I6087" i="3"/>
  <c r="H6087" i="3"/>
  <c r="G6087" i="3"/>
  <c r="F6087" i="3"/>
  <c r="E6087" i="3"/>
  <c r="L6086" i="3"/>
  <c r="K6086" i="3"/>
  <c r="J6086" i="3"/>
  <c r="I6086" i="3"/>
  <c r="H6086" i="3"/>
  <c r="G6086" i="3"/>
  <c r="F6086" i="3"/>
  <c r="E6086" i="3"/>
  <c r="I6085" i="3"/>
  <c r="E6085" i="3"/>
  <c r="E6083" i="3"/>
  <c r="B6082" i="3"/>
  <c r="F6081" i="3"/>
  <c r="B6079" i="3"/>
  <c r="F6078" i="3"/>
  <c r="B6078" i="3"/>
  <c r="D6070" i="3"/>
  <c r="M6069" i="3"/>
  <c r="M6068" i="3"/>
  <c r="M6067" i="3"/>
  <c r="L6066" i="3"/>
  <c r="E6066" i="3"/>
  <c r="M6065" i="3"/>
  <c r="L6064" i="3"/>
  <c r="E6064" i="3"/>
  <c r="L6063" i="3"/>
  <c r="E6063" i="3"/>
  <c r="L6062" i="3"/>
  <c r="E6062" i="3"/>
  <c r="L6060" i="3"/>
  <c r="E6060" i="3"/>
  <c r="L6059" i="3"/>
  <c r="E6059" i="3"/>
  <c r="L6058" i="3"/>
  <c r="E6058" i="3"/>
  <c r="L6057" i="3"/>
  <c r="E6057" i="3"/>
  <c r="K6056" i="3"/>
  <c r="J6056" i="3"/>
  <c r="I6056" i="3"/>
  <c r="H6056" i="3"/>
  <c r="G6056" i="3"/>
  <c r="F6056" i="3"/>
  <c r="L6055" i="3"/>
  <c r="E6055" i="3"/>
  <c r="L6054" i="3"/>
  <c r="E6054" i="3"/>
  <c r="L6053" i="3"/>
  <c r="E6053" i="3"/>
  <c r="K6052" i="3"/>
  <c r="J6052" i="3"/>
  <c r="I6052" i="3"/>
  <c r="H6052" i="3"/>
  <c r="G6052" i="3"/>
  <c r="F6052" i="3"/>
  <c r="L6051" i="3"/>
  <c r="E6051" i="3"/>
  <c r="L6050" i="3"/>
  <c r="E6050" i="3"/>
  <c r="L6049" i="3"/>
  <c r="E6049" i="3"/>
  <c r="L6048" i="3"/>
  <c r="E6048" i="3"/>
  <c r="L6047" i="3"/>
  <c r="E6047" i="3"/>
  <c r="L6046" i="3"/>
  <c r="E6046" i="3"/>
  <c r="L6045" i="3"/>
  <c r="E6045" i="3"/>
  <c r="K6044" i="3"/>
  <c r="J6044" i="3"/>
  <c r="I6044" i="3"/>
  <c r="H6044" i="3"/>
  <c r="G6044" i="3"/>
  <c r="F6044" i="3"/>
  <c r="L6043" i="3"/>
  <c r="E6043" i="3"/>
  <c r="L6042" i="3"/>
  <c r="E6042" i="3"/>
  <c r="L6041" i="3"/>
  <c r="E6041" i="3"/>
  <c r="K6040" i="3"/>
  <c r="J6040" i="3"/>
  <c r="I6040" i="3"/>
  <c r="H6040" i="3"/>
  <c r="G6040" i="3"/>
  <c r="F6040" i="3"/>
  <c r="L6039" i="3"/>
  <c r="E6039" i="3"/>
  <c r="L6038" i="3"/>
  <c r="E6038" i="3"/>
  <c r="L6037" i="3"/>
  <c r="E6037" i="3"/>
  <c r="L6036" i="3"/>
  <c r="E6036" i="3"/>
  <c r="L6035" i="3"/>
  <c r="E6035" i="3"/>
  <c r="L6034" i="3"/>
  <c r="E6034" i="3"/>
  <c r="E6033" i="3" s="1"/>
  <c r="K6033" i="3"/>
  <c r="J6033" i="3"/>
  <c r="I6033" i="3"/>
  <c r="H6033" i="3"/>
  <c r="G6033" i="3"/>
  <c r="F6033" i="3"/>
  <c r="L6032" i="3"/>
  <c r="E6032" i="3"/>
  <c r="L6031" i="3"/>
  <c r="E6031" i="3"/>
  <c r="L6030" i="3"/>
  <c r="E6030" i="3"/>
  <c r="L6029" i="3"/>
  <c r="E6029" i="3"/>
  <c r="L6028" i="3"/>
  <c r="E6028" i="3"/>
  <c r="L6027" i="3"/>
  <c r="E6027" i="3"/>
  <c r="K6026" i="3"/>
  <c r="J6026" i="3"/>
  <c r="I6026" i="3"/>
  <c r="H6026" i="3"/>
  <c r="G6026" i="3"/>
  <c r="F6026" i="3"/>
  <c r="L6025" i="3"/>
  <c r="E6025" i="3"/>
  <c r="L6024" i="3"/>
  <c r="E6024" i="3"/>
  <c r="L6023" i="3"/>
  <c r="E6023" i="3"/>
  <c r="L6022" i="3"/>
  <c r="E6022" i="3"/>
  <c r="L6021" i="3"/>
  <c r="E6021" i="3"/>
  <c r="L6020" i="3"/>
  <c r="E6020" i="3"/>
  <c r="L6019" i="3"/>
  <c r="E6019" i="3"/>
  <c r="L6018" i="3"/>
  <c r="E6018" i="3"/>
  <c r="K6017" i="3"/>
  <c r="J6017" i="3"/>
  <c r="I6017" i="3"/>
  <c r="H6017" i="3"/>
  <c r="G6017" i="3"/>
  <c r="F6017" i="3"/>
  <c r="L6016" i="3"/>
  <c r="E6016" i="3"/>
  <c r="L6015" i="3"/>
  <c r="E6015" i="3"/>
  <c r="L6014" i="3"/>
  <c r="E6014" i="3"/>
  <c r="L6013" i="3"/>
  <c r="E6013" i="3"/>
  <c r="L6012" i="3"/>
  <c r="E6012" i="3"/>
  <c r="L6011" i="3"/>
  <c r="E6011" i="3"/>
  <c r="L6010" i="3"/>
  <c r="E6010" i="3"/>
  <c r="L6009" i="3"/>
  <c r="E6009" i="3"/>
  <c r="K6008" i="3"/>
  <c r="J6008" i="3"/>
  <c r="I6008" i="3"/>
  <c r="H6008" i="3"/>
  <c r="G6008" i="3"/>
  <c r="F6008" i="3"/>
  <c r="L6007" i="3"/>
  <c r="E6007" i="3"/>
  <c r="L6006" i="3"/>
  <c r="E6006" i="3"/>
  <c r="L6005" i="3"/>
  <c r="E6005" i="3"/>
  <c r="M6005" i="3" s="1"/>
  <c r="K6004" i="3"/>
  <c r="J6004" i="3"/>
  <c r="I6004" i="3"/>
  <c r="H6004" i="3"/>
  <c r="G6004" i="3"/>
  <c r="F6004" i="3"/>
  <c r="L6003" i="3"/>
  <c r="E6003" i="3"/>
  <c r="L6002" i="3"/>
  <c r="E6002" i="3"/>
  <c r="L6001" i="3"/>
  <c r="E6001" i="3"/>
  <c r="L6000" i="3"/>
  <c r="E6000" i="3"/>
  <c r="L5999" i="3"/>
  <c r="E5999" i="3"/>
  <c r="K5998" i="3"/>
  <c r="J5998" i="3"/>
  <c r="I5998" i="3"/>
  <c r="H5998" i="3"/>
  <c r="G5998" i="3"/>
  <c r="F5998" i="3"/>
  <c r="L5997" i="3"/>
  <c r="E5997" i="3"/>
  <c r="L5996" i="3"/>
  <c r="E5996" i="3"/>
  <c r="L5995" i="3"/>
  <c r="E5995" i="3"/>
  <c r="L5994" i="3"/>
  <c r="E5994" i="3"/>
  <c r="L5993" i="3"/>
  <c r="E5993" i="3"/>
  <c r="K5992" i="3"/>
  <c r="J5992" i="3"/>
  <c r="I5992" i="3"/>
  <c r="H5992" i="3"/>
  <c r="G5992" i="3"/>
  <c r="F5992" i="3"/>
  <c r="L5991" i="3"/>
  <c r="E5991" i="3"/>
  <c r="L5990" i="3"/>
  <c r="E5990" i="3"/>
  <c r="L5989" i="3"/>
  <c r="E5989" i="3"/>
  <c r="K5988" i="3"/>
  <c r="J5988" i="3"/>
  <c r="I5988" i="3"/>
  <c r="H5988" i="3"/>
  <c r="G5988" i="3"/>
  <c r="F5988" i="3"/>
  <c r="L5987" i="3"/>
  <c r="E5987" i="3"/>
  <c r="L5986" i="3"/>
  <c r="E5986" i="3"/>
  <c r="L5985" i="3"/>
  <c r="E5985" i="3"/>
  <c r="L5984" i="3"/>
  <c r="E5984" i="3"/>
  <c r="L5983" i="3"/>
  <c r="E5983" i="3"/>
  <c r="L5982" i="3"/>
  <c r="E5982" i="3"/>
  <c r="L5981" i="3"/>
  <c r="E5981" i="3"/>
  <c r="L5980" i="3"/>
  <c r="E5980" i="3"/>
  <c r="L5979" i="3"/>
  <c r="E5979" i="3"/>
  <c r="L5978" i="3"/>
  <c r="E5978" i="3"/>
  <c r="L5977" i="3"/>
  <c r="E5977" i="3"/>
  <c r="M5977" i="3" s="1"/>
  <c r="L5976" i="3"/>
  <c r="E5976" i="3"/>
  <c r="L5975" i="3"/>
  <c r="E5975" i="3"/>
  <c r="L5974" i="3"/>
  <c r="E5974" i="3"/>
  <c r="L5973" i="3"/>
  <c r="E5973" i="3"/>
  <c r="L5972" i="3"/>
  <c r="E5972" i="3"/>
  <c r="L5971" i="3"/>
  <c r="E5971" i="3"/>
  <c r="K5970" i="3"/>
  <c r="J5970" i="3"/>
  <c r="I5970" i="3"/>
  <c r="H5970" i="3"/>
  <c r="G5970" i="3"/>
  <c r="F5970" i="3"/>
  <c r="L5969" i="3"/>
  <c r="E5969" i="3"/>
  <c r="L5968" i="3"/>
  <c r="E5968" i="3"/>
  <c r="L5967" i="3"/>
  <c r="E5967" i="3"/>
  <c r="L5966" i="3"/>
  <c r="E5966" i="3"/>
  <c r="L5965" i="3"/>
  <c r="E5965" i="3"/>
  <c r="L5964" i="3"/>
  <c r="E5964" i="3"/>
  <c r="L5963" i="3"/>
  <c r="E5963" i="3"/>
  <c r="L5962" i="3"/>
  <c r="E5962" i="3"/>
  <c r="K5961" i="3"/>
  <c r="J5961" i="3"/>
  <c r="I5961" i="3"/>
  <c r="H5961" i="3"/>
  <c r="G5961" i="3"/>
  <c r="F5961" i="3"/>
  <c r="L5960" i="3"/>
  <c r="E5960" i="3"/>
  <c r="L5959" i="3"/>
  <c r="E5959" i="3"/>
  <c r="L5958" i="3"/>
  <c r="E5958" i="3"/>
  <c r="L5957" i="3"/>
  <c r="E5957" i="3"/>
  <c r="L5956" i="3"/>
  <c r="E5956" i="3"/>
  <c r="K5955" i="3"/>
  <c r="J5955" i="3"/>
  <c r="I5955" i="3"/>
  <c r="H5955" i="3"/>
  <c r="G5955" i="3"/>
  <c r="F5955" i="3"/>
  <c r="L5954" i="3"/>
  <c r="E5954" i="3"/>
  <c r="L5953" i="3"/>
  <c r="E5953" i="3"/>
  <c r="K5952" i="3"/>
  <c r="J5952" i="3"/>
  <c r="I5952" i="3"/>
  <c r="H5952" i="3"/>
  <c r="G5952" i="3"/>
  <c r="F5952" i="3"/>
  <c r="C5949" i="3"/>
  <c r="C5950" i="3" s="1"/>
  <c r="C5948" i="3"/>
  <c r="L5947" i="3"/>
  <c r="K5947" i="3"/>
  <c r="J5947" i="3"/>
  <c r="I5947" i="3"/>
  <c r="H5947" i="3"/>
  <c r="G5947" i="3"/>
  <c r="F5947" i="3"/>
  <c r="E5947" i="3"/>
  <c r="L5946" i="3"/>
  <c r="K5946" i="3"/>
  <c r="J5946" i="3"/>
  <c r="I5946" i="3"/>
  <c r="H5946" i="3"/>
  <c r="G5946" i="3"/>
  <c r="F5946" i="3"/>
  <c r="E5946" i="3"/>
  <c r="I5945" i="3"/>
  <c r="E5945" i="3"/>
  <c r="E5943" i="3"/>
  <c r="B5942" i="3"/>
  <c r="F5941" i="3"/>
  <c r="B5939" i="3"/>
  <c r="F5938" i="3"/>
  <c r="B5938" i="3"/>
  <c r="D5930" i="3"/>
  <c r="M5929" i="3"/>
  <c r="M5928" i="3"/>
  <c r="M5927" i="3"/>
  <c r="L5926" i="3"/>
  <c r="E5926" i="3"/>
  <c r="M5925" i="3"/>
  <c r="L5924" i="3"/>
  <c r="E5924" i="3"/>
  <c r="L5923" i="3"/>
  <c r="E5923" i="3"/>
  <c r="L5922" i="3"/>
  <c r="E5922" i="3"/>
  <c r="L5920" i="3"/>
  <c r="E5920" i="3"/>
  <c r="L5919" i="3"/>
  <c r="E5919" i="3"/>
  <c r="L5918" i="3"/>
  <c r="E5918" i="3"/>
  <c r="L5917" i="3"/>
  <c r="E5917" i="3"/>
  <c r="K5916" i="3"/>
  <c r="J5916" i="3"/>
  <c r="I5916" i="3"/>
  <c r="H5916" i="3"/>
  <c r="G5916" i="3"/>
  <c r="F5916" i="3"/>
  <c r="L5915" i="3"/>
  <c r="E5915" i="3"/>
  <c r="L5914" i="3"/>
  <c r="E5914" i="3"/>
  <c r="L5913" i="3"/>
  <c r="E5913" i="3"/>
  <c r="K5912" i="3"/>
  <c r="J5912" i="3"/>
  <c r="I5912" i="3"/>
  <c r="H5912" i="3"/>
  <c r="G5912" i="3"/>
  <c r="F5912" i="3"/>
  <c r="L5911" i="3"/>
  <c r="E5911" i="3"/>
  <c r="L5910" i="3"/>
  <c r="E5910" i="3"/>
  <c r="L5909" i="3"/>
  <c r="E5909" i="3"/>
  <c r="L5908" i="3"/>
  <c r="E5908" i="3"/>
  <c r="L5907" i="3"/>
  <c r="E5907" i="3"/>
  <c r="L5906" i="3"/>
  <c r="E5906" i="3"/>
  <c r="L5905" i="3"/>
  <c r="E5905" i="3"/>
  <c r="K5904" i="3"/>
  <c r="J5904" i="3"/>
  <c r="I5904" i="3"/>
  <c r="H5904" i="3"/>
  <c r="G5904" i="3"/>
  <c r="F5904" i="3"/>
  <c r="L5903" i="3"/>
  <c r="E5903" i="3"/>
  <c r="L5902" i="3"/>
  <c r="E5902" i="3"/>
  <c r="L5901" i="3"/>
  <c r="E5901" i="3"/>
  <c r="K5900" i="3"/>
  <c r="J5900" i="3"/>
  <c r="I5900" i="3"/>
  <c r="H5900" i="3"/>
  <c r="G5900" i="3"/>
  <c r="F5900" i="3"/>
  <c r="L5899" i="3"/>
  <c r="E5899" i="3"/>
  <c r="L5898" i="3"/>
  <c r="E5898" i="3"/>
  <c r="L5897" i="3"/>
  <c r="E5897" i="3"/>
  <c r="L5896" i="3"/>
  <c r="E5896" i="3"/>
  <c r="L5895" i="3"/>
  <c r="E5895" i="3"/>
  <c r="M5895" i="3" s="1"/>
  <c r="L5894" i="3"/>
  <c r="E5894" i="3"/>
  <c r="K5893" i="3"/>
  <c r="J5893" i="3"/>
  <c r="I5893" i="3"/>
  <c r="H5893" i="3"/>
  <c r="G5893" i="3"/>
  <c r="F5893" i="3"/>
  <c r="L5892" i="3"/>
  <c r="E5892" i="3"/>
  <c r="L5891" i="3"/>
  <c r="E5891" i="3"/>
  <c r="L5890" i="3"/>
  <c r="E5890" i="3"/>
  <c r="L5889" i="3"/>
  <c r="E5889" i="3"/>
  <c r="L5888" i="3"/>
  <c r="E5888" i="3"/>
  <c r="L5887" i="3"/>
  <c r="E5887" i="3"/>
  <c r="K5886" i="3"/>
  <c r="J5886" i="3"/>
  <c r="I5886" i="3"/>
  <c r="H5886" i="3"/>
  <c r="G5886" i="3"/>
  <c r="F5886" i="3"/>
  <c r="L5885" i="3"/>
  <c r="E5885" i="3"/>
  <c r="L5884" i="3"/>
  <c r="E5884" i="3"/>
  <c r="L5883" i="3"/>
  <c r="E5883" i="3"/>
  <c r="L5882" i="3"/>
  <c r="E5882" i="3"/>
  <c r="L5881" i="3"/>
  <c r="E5881" i="3"/>
  <c r="L5880" i="3"/>
  <c r="E5880" i="3"/>
  <c r="L5879" i="3"/>
  <c r="E5879" i="3"/>
  <c r="L5878" i="3"/>
  <c r="E5878" i="3"/>
  <c r="K5877" i="3"/>
  <c r="J5877" i="3"/>
  <c r="I5877" i="3"/>
  <c r="H5877" i="3"/>
  <c r="G5877" i="3"/>
  <c r="F5877" i="3"/>
  <c r="L5876" i="3"/>
  <c r="E5876" i="3"/>
  <c r="L5875" i="3"/>
  <c r="E5875" i="3"/>
  <c r="L5874" i="3"/>
  <c r="L5868" i="3" s="1"/>
  <c r="E5874" i="3"/>
  <c r="L5873" i="3"/>
  <c r="E5873" i="3"/>
  <c r="L5872" i="3"/>
  <c r="E5872" i="3"/>
  <c r="L5871" i="3"/>
  <c r="E5871" i="3"/>
  <c r="L5870" i="3"/>
  <c r="E5870" i="3"/>
  <c r="L5869" i="3"/>
  <c r="E5869" i="3"/>
  <c r="K5868" i="3"/>
  <c r="J5868" i="3"/>
  <c r="I5868" i="3"/>
  <c r="H5868" i="3"/>
  <c r="G5868" i="3"/>
  <c r="F5868" i="3"/>
  <c r="L5867" i="3"/>
  <c r="E5867" i="3"/>
  <c r="L5866" i="3"/>
  <c r="E5866" i="3"/>
  <c r="L5865" i="3"/>
  <c r="E5865" i="3"/>
  <c r="K5864" i="3"/>
  <c r="J5864" i="3"/>
  <c r="I5864" i="3"/>
  <c r="H5864" i="3"/>
  <c r="G5864" i="3"/>
  <c r="F5864" i="3"/>
  <c r="L5863" i="3"/>
  <c r="E5863" i="3"/>
  <c r="L5862" i="3"/>
  <c r="E5862" i="3"/>
  <c r="L5861" i="3"/>
  <c r="E5861" i="3"/>
  <c r="L5860" i="3"/>
  <c r="E5860" i="3"/>
  <c r="L5859" i="3"/>
  <c r="E5859" i="3"/>
  <c r="K5858" i="3"/>
  <c r="J5858" i="3"/>
  <c r="I5858" i="3"/>
  <c r="H5858" i="3"/>
  <c r="G5858" i="3"/>
  <c r="F5858" i="3"/>
  <c r="L5857" i="3"/>
  <c r="E5857" i="3"/>
  <c r="L5856" i="3"/>
  <c r="E5856" i="3"/>
  <c r="L5855" i="3"/>
  <c r="E5855" i="3"/>
  <c r="L5854" i="3"/>
  <c r="E5854" i="3"/>
  <c r="L5853" i="3"/>
  <c r="E5853" i="3"/>
  <c r="K5852" i="3"/>
  <c r="J5852" i="3"/>
  <c r="I5852" i="3"/>
  <c r="H5852" i="3"/>
  <c r="G5852" i="3"/>
  <c r="F5852" i="3"/>
  <c r="L5851" i="3"/>
  <c r="E5851" i="3"/>
  <c r="L5850" i="3"/>
  <c r="E5850" i="3"/>
  <c r="L5849" i="3"/>
  <c r="E5849" i="3"/>
  <c r="K5848" i="3"/>
  <c r="J5848" i="3"/>
  <c r="I5848" i="3"/>
  <c r="H5848" i="3"/>
  <c r="G5848" i="3"/>
  <c r="F5848" i="3"/>
  <c r="L5847" i="3"/>
  <c r="E5847" i="3"/>
  <c r="L5846" i="3"/>
  <c r="E5846" i="3"/>
  <c r="L5845" i="3"/>
  <c r="E5845" i="3"/>
  <c r="L5844" i="3"/>
  <c r="E5844" i="3"/>
  <c r="L5843" i="3"/>
  <c r="E5843" i="3"/>
  <c r="L5842" i="3"/>
  <c r="E5842" i="3"/>
  <c r="L5841" i="3"/>
  <c r="E5841" i="3"/>
  <c r="L5840" i="3"/>
  <c r="E5840" i="3"/>
  <c r="L5839" i="3"/>
  <c r="E5839" i="3"/>
  <c r="L5838" i="3"/>
  <c r="E5838" i="3"/>
  <c r="L5837" i="3"/>
  <c r="E5837" i="3"/>
  <c r="L5836" i="3"/>
  <c r="E5836" i="3"/>
  <c r="L5835" i="3"/>
  <c r="E5835" i="3"/>
  <c r="L5834" i="3"/>
  <c r="E5834" i="3"/>
  <c r="L5833" i="3"/>
  <c r="E5833" i="3"/>
  <c r="L5832" i="3"/>
  <c r="E5832" i="3"/>
  <c r="L5831" i="3"/>
  <c r="E5831" i="3"/>
  <c r="K5830" i="3"/>
  <c r="J5830" i="3"/>
  <c r="I5830" i="3"/>
  <c r="H5830" i="3"/>
  <c r="G5830" i="3"/>
  <c r="F5830" i="3"/>
  <c r="L5829" i="3"/>
  <c r="E5829" i="3"/>
  <c r="L5828" i="3"/>
  <c r="E5828" i="3"/>
  <c r="L5827" i="3"/>
  <c r="E5827" i="3"/>
  <c r="L5826" i="3"/>
  <c r="E5826" i="3"/>
  <c r="L5825" i="3"/>
  <c r="E5825" i="3"/>
  <c r="L5824" i="3"/>
  <c r="E5824" i="3"/>
  <c r="L5823" i="3"/>
  <c r="E5823" i="3"/>
  <c r="L5822" i="3"/>
  <c r="E5822" i="3"/>
  <c r="K5821" i="3"/>
  <c r="J5821" i="3"/>
  <c r="I5821" i="3"/>
  <c r="H5821" i="3"/>
  <c r="G5821" i="3"/>
  <c r="F5821" i="3"/>
  <c r="L5820" i="3"/>
  <c r="E5820" i="3"/>
  <c r="L5819" i="3"/>
  <c r="E5819" i="3"/>
  <c r="M5819" i="3" s="1"/>
  <c r="L5818" i="3"/>
  <c r="E5818" i="3"/>
  <c r="L5817" i="3"/>
  <c r="E5817" i="3"/>
  <c r="L5816" i="3"/>
  <c r="E5816" i="3"/>
  <c r="K5815" i="3"/>
  <c r="J5815" i="3"/>
  <c r="I5815" i="3"/>
  <c r="H5815" i="3"/>
  <c r="G5815" i="3"/>
  <c r="F5815" i="3"/>
  <c r="L5814" i="3"/>
  <c r="E5814" i="3"/>
  <c r="L5813" i="3"/>
  <c r="E5813" i="3"/>
  <c r="K5812" i="3"/>
  <c r="J5812" i="3"/>
  <c r="I5812" i="3"/>
  <c r="H5812" i="3"/>
  <c r="G5812" i="3"/>
  <c r="F5812" i="3"/>
  <c r="C5809" i="3"/>
  <c r="N5927" i="3" s="1"/>
  <c r="C5808" i="3"/>
  <c r="L5807" i="3"/>
  <c r="K5807" i="3"/>
  <c r="J5807" i="3"/>
  <c r="I5807" i="3"/>
  <c r="H5807" i="3"/>
  <c r="G5807" i="3"/>
  <c r="F5807" i="3"/>
  <c r="E5807" i="3"/>
  <c r="L5806" i="3"/>
  <c r="K5806" i="3"/>
  <c r="J5806" i="3"/>
  <c r="I5806" i="3"/>
  <c r="H5806" i="3"/>
  <c r="G5806" i="3"/>
  <c r="F5806" i="3"/>
  <c r="E5806" i="3"/>
  <c r="I5805" i="3"/>
  <c r="E5805" i="3"/>
  <c r="E5803" i="3"/>
  <c r="B5802" i="3"/>
  <c r="F5801" i="3"/>
  <c r="B5799" i="3"/>
  <c r="F5798" i="3"/>
  <c r="B5798" i="3"/>
  <c r="D5790" i="3"/>
  <c r="M5789" i="3"/>
  <c r="M5788" i="3"/>
  <c r="M5787" i="3"/>
  <c r="L5786" i="3"/>
  <c r="E5786" i="3"/>
  <c r="M5785" i="3"/>
  <c r="L5784" i="3"/>
  <c r="E5784" i="3"/>
  <c r="L5783" i="3"/>
  <c r="E5783" i="3"/>
  <c r="M5783" i="3" s="1"/>
  <c r="L5782" i="3"/>
  <c r="E5782" i="3"/>
  <c r="L5780" i="3"/>
  <c r="E5780" i="3"/>
  <c r="L5779" i="3"/>
  <c r="E5779" i="3"/>
  <c r="L5778" i="3"/>
  <c r="E5778" i="3"/>
  <c r="L5777" i="3"/>
  <c r="E5777" i="3"/>
  <c r="K5776" i="3"/>
  <c r="J5776" i="3"/>
  <c r="I5776" i="3"/>
  <c r="H5776" i="3"/>
  <c r="G5776" i="3"/>
  <c r="F5776" i="3"/>
  <c r="L5775" i="3"/>
  <c r="E5775" i="3"/>
  <c r="L5774" i="3"/>
  <c r="E5774" i="3"/>
  <c r="L5773" i="3"/>
  <c r="E5773" i="3"/>
  <c r="K5772" i="3"/>
  <c r="J5772" i="3"/>
  <c r="I5772" i="3"/>
  <c r="H5772" i="3"/>
  <c r="G5772" i="3"/>
  <c r="F5772" i="3"/>
  <c r="L5771" i="3"/>
  <c r="E5771" i="3"/>
  <c r="L5770" i="3"/>
  <c r="E5770" i="3"/>
  <c r="L5769" i="3"/>
  <c r="E5769" i="3"/>
  <c r="L5768" i="3"/>
  <c r="E5768" i="3"/>
  <c r="L5767" i="3"/>
  <c r="E5767" i="3"/>
  <c r="L5766" i="3"/>
  <c r="E5766" i="3"/>
  <c r="L5765" i="3"/>
  <c r="E5765" i="3"/>
  <c r="M5765" i="3" s="1"/>
  <c r="K5764" i="3"/>
  <c r="J5764" i="3"/>
  <c r="I5764" i="3"/>
  <c r="H5764" i="3"/>
  <c r="G5764" i="3"/>
  <c r="F5764" i="3"/>
  <c r="L5763" i="3"/>
  <c r="E5763" i="3"/>
  <c r="L5762" i="3"/>
  <c r="E5762" i="3"/>
  <c r="L5761" i="3"/>
  <c r="E5761" i="3"/>
  <c r="K5760" i="3"/>
  <c r="J5760" i="3"/>
  <c r="I5760" i="3"/>
  <c r="H5760" i="3"/>
  <c r="G5760" i="3"/>
  <c r="F5760" i="3"/>
  <c r="L5759" i="3"/>
  <c r="E5759" i="3"/>
  <c r="L5758" i="3"/>
  <c r="E5758" i="3"/>
  <c r="L5757" i="3"/>
  <c r="E5757" i="3"/>
  <c r="L5756" i="3"/>
  <c r="E5756" i="3"/>
  <c r="L5755" i="3"/>
  <c r="E5755" i="3"/>
  <c r="L5754" i="3"/>
  <c r="E5754" i="3"/>
  <c r="M5754" i="3" s="1"/>
  <c r="K5753" i="3"/>
  <c r="J5753" i="3"/>
  <c r="I5753" i="3"/>
  <c r="H5753" i="3"/>
  <c r="G5753" i="3"/>
  <c r="F5753" i="3"/>
  <c r="L5752" i="3"/>
  <c r="E5752" i="3"/>
  <c r="L5751" i="3"/>
  <c r="E5751" i="3"/>
  <c r="L5750" i="3"/>
  <c r="E5750" i="3"/>
  <c r="L5749" i="3"/>
  <c r="E5749" i="3"/>
  <c r="L5748" i="3"/>
  <c r="E5748" i="3"/>
  <c r="L5747" i="3"/>
  <c r="E5747" i="3"/>
  <c r="M5747" i="3" s="1"/>
  <c r="K5746" i="3"/>
  <c r="J5746" i="3"/>
  <c r="I5746" i="3"/>
  <c r="H5746" i="3"/>
  <c r="G5746" i="3"/>
  <c r="F5746" i="3"/>
  <c r="L5745" i="3"/>
  <c r="E5745" i="3"/>
  <c r="L5744" i="3"/>
  <c r="E5744" i="3"/>
  <c r="L5743" i="3"/>
  <c r="E5743" i="3"/>
  <c r="L5742" i="3"/>
  <c r="E5742" i="3"/>
  <c r="L5741" i="3"/>
  <c r="E5741" i="3"/>
  <c r="L5740" i="3"/>
  <c r="E5740" i="3"/>
  <c r="L5739" i="3"/>
  <c r="E5739" i="3"/>
  <c r="L5738" i="3"/>
  <c r="E5738" i="3"/>
  <c r="K5737" i="3"/>
  <c r="J5737" i="3"/>
  <c r="I5737" i="3"/>
  <c r="H5737" i="3"/>
  <c r="G5737" i="3"/>
  <c r="F5737" i="3"/>
  <c r="L5736" i="3"/>
  <c r="E5736" i="3"/>
  <c r="L5735" i="3"/>
  <c r="E5735" i="3"/>
  <c r="L5734" i="3"/>
  <c r="E5734" i="3"/>
  <c r="L5733" i="3"/>
  <c r="E5733" i="3"/>
  <c r="L5732" i="3"/>
  <c r="E5732" i="3"/>
  <c r="L5731" i="3"/>
  <c r="E5731" i="3"/>
  <c r="L5730" i="3"/>
  <c r="E5730" i="3"/>
  <c r="L5729" i="3"/>
  <c r="E5729" i="3"/>
  <c r="K5728" i="3"/>
  <c r="J5728" i="3"/>
  <c r="I5728" i="3"/>
  <c r="H5728" i="3"/>
  <c r="G5728" i="3"/>
  <c r="F5728" i="3"/>
  <c r="L5727" i="3"/>
  <c r="E5727" i="3"/>
  <c r="L5726" i="3"/>
  <c r="E5726" i="3"/>
  <c r="L5725" i="3"/>
  <c r="M5725" i="3" s="1"/>
  <c r="E5725" i="3"/>
  <c r="K5724" i="3"/>
  <c r="J5724" i="3"/>
  <c r="I5724" i="3"/>
  <c r="H5724" i="3"/>
  <c r="G5724" i="3"/>
  <c r="F5724" i="3"/>
  <c r="L5723" i="3"/>
  <c r="E5723" i="3"/>
  <c r="L5722" i="3"/>
  <c r="E5722" i="3"/>
  <c r="L5721" i="3"/>
  <c r="E5721" i="3"/>
  <c r="L5720" i="3"/>
  <c r="E5720" i="3"/>
  <c r="L5719" i="3"/>
  <c r="E5719" i="3"/>
  <c r="M5719" i="3" s="1"/>
  <c r="K5718" i="3"/>
  <c r="J5718" i="3"/>
  <c r="I5718" i="3"/>
  <c r="H5718" i="3"/>
  <c r="G5718" i="3"/>
  <c r="F5718" i="3"/>
  <c r="L5717" i="3"/>
  <c r="E5717" i="3"/>
  <c r="L5716" i="3"/>
  <c r="E5716" i="3"/>
  <c r="L5715" i="3"/>
  <c r="E5715" i="3"/>
  <c r="L5714" i="3"/>
  <c r="E5714" i="3"/>
  <c r="L5713" i="3"/>
  <c r="E5713" i="3"/>
  <c r="K5712" i="3"/>
  <c r="J5712" i="3"/>
  <c r="I5712" i="3"/>
  <c r="H5712" i="3"/>
  <c r="G5712" i="3"/>
  <c r="F5712" i="3"/>
  <c r="L5711" i="3"/>
  <c r="E5711" i="3"/>
  <c r="M5711" i="3" s="1"/>
  <c r="L5710" i="3"/>
  <c r="E5710" i="3"/>
  <c r="L5709" i="3"/>
  <c r="E5709" i="3"/>
  <c r="K5708" i="3"/>
  <c r="J5708" i="3"/>
  <c r="I5708" i="3"/>
  <c r="H5708" i="3"/>
  <c r="G5708" i="3"/>
  <c r="F5708" i="3"/>
  <c r="L5707" i="3"/>
  <c r="E5707" i="3"/>
  <c r="L5706" i="3"/>
  <c r="E5706" i="3"/>
  <c r="L5705" i="3"/>
  <c r="E5705" i="3"/>
  <c r="L5704" i="3"/>
  <c r="E5704" i="3"/>
  <c r="L5703" i="3"/>
  <c r="E5703" i="3"/>
  <c r="L5702" i="3"/>
  <c r="E5702" i="3"/>
  <c r="L5701" i="3"/>
  <c r="E5701" i="3"/>
  <c r="L5700" i="3"/>
  <c r="E5700" i="3"/>
  <c r="L5699" i="3"/>
  <c r="E5699" i="3"/>
  <c r="L5698" i="3"/>
  <c r="E5698" i="3"/>
  <c r="L5697" i="3"/>
  <c r="E5697" i="3"/>
  <c r="L5696" i="3"/>
  <c r="E5696" i="3"/>
  <c r="L5695" i="3"/>
  <c r="E5695" i="3"/>
  <c r="L5694" i="3"/>
  <c r="E5694" i="3"/>
  <c r="L5693" i="3"/>
  <c r="E5693" i="3"/>
  <c r="L5692" i="3"/>
  <c r="E5692" i="3"/>
  <c r="L5691" i="3"/>
  <c r="E5691" i="3"/>
  <c r="K5690" i="3"/>
  <c r="J5690" i="3"/>
  <c r="I5690" i="3"/>
  <c r="H5690" i="3"/>
  <c r="G5690" i="3"/>
  <c r="F5690" i="3"/>
  <c r="L5689" i="3"/>
  <c r="E5689" i="3"/>
  <c r="L5688" i="3"/>
  <c r="E5688" i="3"/>
  <c r="L5687" i="3"/>
  <c r="E5687" i="3"/>
  <c r="L5686" i="3"/>
  <c r="E5686" i="3"/>
  <c r="L5685" i="3"/>
  <c r="E5685" i="3"/>
  <c r="L5684" i="3"/>
  <c r="E5684" i="3"/>
  <c r="L5683" i="3"/>
  <c r="E5683" i="3"/>
  <c r="L5682" i="3"/>
  <c r="E5682" i="3"/>
  <c r="K5681" i="3"/>
  <c r="J5681" i="3"/>
  <c r="I5681" i="3"/>
  <c r="H5681" i="3"/>
  <c r="G5681" i="3"/>
  <c r="F5681" i="3"/>
  <c r="L5680" i="3"/>
  <c r="E5680" i="3"/>
  <c r="L5679" i="3"/>
  <c r="E5679" i="3"/>
  <c r="L5678" i="3"/>
  <c r="E5678" i="3"/>
  <c r="L5677" i="3"/>
  <c r="E5677" i="3"/>
  <c r="L5676" i="3"/>
  <c r="E5676" i="3"/>
  <c r="K5675" i="3"/>
  <c r="J5675" i="3"/>
  <c r="I5675" i="3"/>
  <c r="H5675" i="3"/>
  <c r="G5675" i="3"/>
  <c r="F5675" i="3"/>
  <c r="L5674" i="3"/>
  <c r="E5674" i="3"/>
  <c r="L5673" i="3"/>
  <c r="E5673" i="3"/>
  <c r="K5672" i="3"/>
  <c r="J5672" i="3"/>
  <c r="I5672" i="3"/>
  <c r="H5672" i="3"/>
  <c r="G5672" i="3"/>
  <c r="F5672" i="3"/>
  <c r="C5669" i="3"/>
  <c r="N5787" i="3" s="1"/>
  <c r="C5668" i="3"/>
  <c r="L5667" i="3"/>
  <c r="K5667" i="3"/>
  <c r="J5667" i="3"/>
  <c r="I5667" i="3"/>
  <c r="H5667" i="3"/>
  <c r="G5667" i="3"/>
  <c r="F5667" i="3"/>
  <c r="E5667" i="3"/>
  <c r="L5666" i="3"/>
  <c r="K5666" i="3"/>
  <c r="J5666" i="3"/>
  <c r="I5666" i="3"/>
  <c r="H5666" i="3"/>
  <c r="G5666" i="3"/>
  <c r="F5666" i="3"/>
  <c r="E5666" i="3"/>
  <c r="I5665" i="3"/>
  <c r="E5665" i="3"/>
  <c r="E5663" i="3"/>
  <c r="B5662" i="3"/>
  <c r="F5661" i="3"/>
  <c r="B5659" i="3"/>
  <c r="F5658" i="3"/>
  <c r="B5658" i="3"/>
  <c r="D5650" i="3"/>
  <c r="M5649" i="3"/>
  <c r="M5648" i="3"/>
  <c r="M5647" i="3"/>
  <c r="L5646" i="3"/>
  <c r="E5646" i="3"/>
  <c r="M5645" i="3"/>
  <c r="L5644" i="3"/>
  <c r="E5644" i="3"/>
  <c r="L5643" i="3"/>
  <c r="E5643" i="3"/>
  <c r="L5642" i="3"/>
  <c r="E5642" i="3"/>
  <c r="L5640" i="3"/>
  <c r="E5640" i="3"/>
  <c r="L5639" i="3"/>
  <c r="E5639" i="3"/>
  <c r="L5638" i="3"/>
  <c r="E5638" i="3"/>
  <c r="L5637" i="3"/>
  <c r="E5637" i="3"/>
  <c r="K5636" i="3"/>
  <c r="J5636" i="3"/>
  <c r="I5636" i="3"/>
  <c r="H5636" i="3"/>
  <c r="G5636" i="3"/>
  <c r="F5636" i="3"/>
  <c r="L5635" i="3"/>
  <c r="E5635" i="3"/>
  <c r="L5634" i="3"/>
  <c r="E5634" i="3"/>
  <c r="L5633" i="3"/>
  <c r="L5632" i="3" s="1"/>
  <c r="E5633" i="3"/>
  <c r="K5632" i="3"/>
  <c r="J5632" i="3"/>
  <c r="I5632" i="3"/>
  <c r="H5632" i="3"/>
  <c r="G5632" i="3"/>
  <c r="F5632" i="3"/>
  <c r="L5631" i="3"/>
  <c r="E5631" i="3"/>
  <c r="L5630" i="3"/>
  <c r="E5630" i="3"/>
  <c r="L5629" i="3"/>
  <c r="E5629" i="3"/>
  <c r="L5628" i="3"/>
  <c r="E5628" i="3"/>
  <c r="L5627" i="3"/>
  <c r="E5627" i="3"/>
  <c r="L5626" i="3"/>
  <c r="E5626" i="3"/>
  <c r="L5625" i="3"/>
  <c r="E5625" i="3"/>
  <c r="K5624" i="3"/>
  <c r="J5624" i="3"/>
  <c r="I5624" i="3"/>
  <c r="H5624" i="3"/>
  <c r="G5624" i="3"/>
  <c r="F5624" i="3"/>
  <c r="L5623" i="3"/>
  <c r="E5623" i="3"/>
  <c r="L5622" i="3"/>
  <c r="E5622" i="3"/>
  <c r="L5621" i="3"/>
  <c r="E5621" i="3"/>
  <c r="K5620" i="3"/>
  <c r="J5620" i="3"/>
  <c r="I5620" i="3"/>
  <c r="H5620" i="3"/>
  <c r="G5620" i="3"/>
  <c r="F5620" i="3"/>
  <c r="L5619" i="3"/>
  <c r="E5619" i="3"/>
  <c r="L5618" i="3"/>
  <c r="E5618" i="3"/>
  <c r="L5617" i="3"/>
  <c r="E5617" i="3"/>
  <c r="L5616" i="3"/>
  <c r="E5616" i="3"/>
  <c r="L5615" i="3"/>
  <c r="E5615" i="3"/>
  <c r="L5614" i="3"/>
  <c r="E5614" i="3"/>
  <c r="K5613" i="3"/>
  <c r="J5613" i="3"/>
  <c r="I5613" i="3"/>
  <c r="H5613" i="3"/>
  <c r="G5613" i="3"/>
  <c r="F5613" i="3"/>
  <c r="L5612" i="3"/>
  <c r="E5612" i="3"/>
  <c r="L5611" i="3"/>
  <c r="E5611" i="3"/>
  <c r="L5610" i="3"/>
  <c r="E5610" i="3"/>
  <c r="L5609" i="3"/>
  <c r="E5609" i="3"/>
  <c r="L5608" i="3"/>
  <c r="E5608" i="3"/>
  <c r="L5607" i="3"/>
  <c r="E5607" i="3"/>
  <c r="K5606" i="3"/>
  <c r="J5606" i="3"/>
  <c r="I5606" i="3"/>
  <c r="H5606" i="3"/>
  <c r="G5606" i="3"/>
  <c r="F5606" i="3"/>
  <c r="L5605" i="3"/>
  <c r="E5605" i="3"/>
  <c r="L5604" i="3"/>
  <c r="E5604" i="3"/>
  <c r="L5603" i="3"/>
  <c r="E5603" i="3"/>
  <c r="L5602" i="3"/>
  <c r="E5602" i="3"/>
  <c r="L5601" i="3"/>
  <c r="E5601" i="3"/>
  <c r="L5600" i="3"/>
  <c r="E5600" i="3"/>
  <c r="L5599" i="3"/>
  <c r="E5599" i="3"/>
  <c r="L5598" i="3"/>
  <c r="E5598" i="3"/>
  <c r="K5597" i="3"/>
  <c r="J5597" i="3"/>
  <c r="I5597" i="3"/>
  <c r="H5597" i="3"/>
  <c r="G5597" i="3"/>
  <c r="F5597" i="3"/>
  <c r="L5596" i="3"/>
  <c r="E5596" i="3"/>
  <c r="L5595" i="3"/>
  <c r="E5595" i="3"/>
  <c r="L5594" i="3"/>
  <c r="E5594" i="3"/>
  <c r="L5593" i="3"/>
  <c r="E5593" i="3"/>
  <c r="L5592" i="3"/>
  <c r="E5592" i="3"/>
  <c r="L5591" i="3"/>
  <c r="E5591" i="3"/>
  <c r="L5590" i="3"/>
  <c r="E5590" i="3"/>
  <c r="L5589" i="3"/>
  <c r="E5589" i="3"/>
  <c r="K5588" i="3"/>
  <c r="J5588" i="3"/>
  <c r="I5588" i="3"/>
  <c r="H5588" i="3"/>
  <c r="G5588" i="3"/>
  <c r="F5588" i="3"/>
  <c r="L5587" i="3"/>
  <c r="E5587" i="3"/>
  <c r="L5586" i="3"/>
  <c r="E5586" i="3"/>
  <c r="L5585" i="3"/>
  <c r="E5585" i="3"/>
  <c r="K5584" i="3"/>
  <c r="J5584" i="3"/>
  <c r="I5584" i="3"/>
  <c r="H5584" i="3"/>
  <c r="G5584" i="3"/>
  <c r="F5584" i="3"/>
  <c r="L5583" i="3"/>
  <c r="E5583" i="3"/>
  <c r="L5582" i="3"/>
  <c r="E5582" i="3"/>
  <c r="L5581" i="3"/>
  <c r="E5581" i="3"/>
  <c r="L5580" i="3"/>
  <c r="E5580" i="3"/>
  <c r="L5579" i="3"/>
  <c r="E5579" i="3"/>
  <c r="K5578" i="3"/>
  <c r="J5578" i="3"/>
  <c r="I5578" i="3"/>
  <c r="H5578" i="3"/>
  <c r="G5578" i="3"/>
  <c r="F5578" i="3"/>
  <c r="L5577" i="3"/>
  <c r="E5577" i="3"/>
  <c r="L5576" i="3"/>
  <c r="E5576" i="3"/>
  <c r="L5575" i="3"/>
  <c r="E5575" i="3"/>
  <c r="L5574" i="3"/>
  <c r="E5574" i="3"/>
  <c r="L5573" i="3"/>
  <c r="E5573" i="3"/>
  <c r="K5572" i="3"/>
  <c r="J5572" i="3"/>
  <c r="I5572" i="3"/>
  <c r="H5572" i="3"/>
  <c r="G5572" i="3"/>
  <c r="F5572" i="3"/>
  <c r="L5571" i="3"/>
  <c r="E5571" i="3"/>
  <c r="L5570" i="3"/>
  <c r="E5570" i="3"/>
  <c r="L5569" i="3"/>
  <c r="L5568" i="3" s="1"/>
  <c r="E5569" i="3"/>
  <c r="K5568" i="3"/>
  <c r="J5568" i="3"/>
  <c r="I5568" i="3"/>
  <c r="H5568" i="3"/>
  <c r="G5568" i="3"/>
  <c r="F5568" i="3"/>
  <c r="L5567" i="3"/>
  <c r="E5567" i="3"/>
  <c r="L5566" i="3"/>
  <c r="E5566" i="3"/>
  <c r="L5565" i="3"/>
  <c r="E5565" i="3"/>
  <c r="L5564" i="3"/>
  <c r="E5564" i="3"/>
  <c r="L5563" i="3"/>
  <c r="E5563" i="3"/>
  <c r="L5562" i="3"/>
  <c r="E5562" i="3"/>
  <c r="L5561" i="3"/>
  <c r="E5561" i="3"/>
  <c r="L5560" i="3"/>
  <c r="E5560" i="3"/>
  <c r="L5559" i="3"/>
  <c r="E5559" i="3"/>
  <c r="L5558" i="3"/>
  <c r="E5558" i="3"/>
  <c r="M5558" i="3" s="1"/>
  <c r="L5557" i="3"/>
  <c r="E5557" i="3"/>
  <c r="L5556" i="3"/>
  <c r="E5556" i="3"/>
  <c r="L5555" i="3"/>
  <c r="E5555" i="3"/>
  <c r="L5554" i="3"/>
  <c r="E5554" i="3"/>
  <c r="L5553" i="3"/>
  <c r="E5553" i="3"/>
  <c r="L5552" i="3"/>
  <c r="E5552" i="3"/>
  <c r="L5551" i="3"/>
  <c r="E5551" i="3"/>
  <c r="K5550" i="3"/>
  <c r="J5550" i="3"/>
  <c r="I5550" i="3"/>
  <c r="H5550" i="3"/>
  <c r="G5550" i="3"/>
  <c r="F5550" i="3"/>
  <c r="L5549" i="3"/>
  <c r="E5549" i="3"/>
  <c r="L5548" i="3"/>
  <c r="E5548" i="3"/>
  <c r="L5547" i="3"/>
  <c r="E5547" i="3"/>
  <c r="L5546" i="3"/>
  <c r="E5546" i="3"/>
  <c r="L5545" i="3"/>
  <c r="E5545" i="3"/>
  <c r="M5545" i="3" s="1"/>
  <c r="L5544" i="3"/>
  <c r="E5544" i="3"/>
  <c r="L5543" i="3"/>
  <c r="E5543" i="3"/>
  <c r="L5542" i="3"/>
  <c r="E5542" i="3"/>
  <c r="M5542" i="3" s="1"/>
  <c r="K5541" i="3"/>
  <c r="J5541" i="3"/>
  <c r="I5541" i="3"/>
  <c r="H5541" i="3"/>
  <c r="G5541" i="3"/>
  <c r="F5541" i="3"/>
  <c r="L5540" i="3"/>
  <c r="E5540" i="3"/>
  <c r="M5540" i="3" s="1"/>
  <c r="L5539" i="3"/>
  <c r="E5539" i="3"/>
  <c r="L5538" i="3"/>
  <c r="E5538" i="3"/>
  <c r="L5537" i="3"/>
  <c r="E5537" i="3"/>
  <c r="L5536" i="3"/>
  <c r="E5536" i="3"/>
  <c r="K5535" i="3"/>
  <c r="J5535" i="3"/>
  <c r="I5535" i="3"/>
  <c r="H5535" i="3"/>
  <c r="G5535" i="3"/>
  <c r="F5535" i="3"/>
  <c r="L5534" i="3"/>
  <c r="E5534" i="3"/>
  <c r="L5533" i="3"/>
  <c r="E5533" i="3"/>
  <c r="M5533" i="3" s="1"/>
  <c r="K5532" i="3"/>
  <c r="J5532" i="3"/>
  <c r="I5532" i="3"/>
  <c r="H5532" i="3"/>
  <c r="G5532" i="3"/>
  <c r="F5532" i="3"/>
  <c r="C5529" i="3"/>
  <c r="N5647" i="3" s="1"/>
  <c r="C5528" i="3"/>
  <c r="L5527" i="3"/>
  <c r="K5527" i="3"/>
  <c r="J5527" i="3"/>
  <c r="I5527" i="3"/>
  <c r="H5527" i="3"/>
  <c r="G5527" i="3"/>
  <c r="F5527" i="3"/>
  <c r="E5527" i="3"/>
  <c r="L5526" i="3"/>
  <c r="K5526" i="3"/>
  <c r="J5526" i="3"/>
  <c r="I5526" i="3"/>
  <c r="H5526" i="3"/>
  <c r="G5526" i="3"/>
  <c r="F5526" i="3"/>
  <c r="E5526" i="3"/>
  <c r="I5525" i="3"/>
  <c r="E5525" i="3"/>
  <c r="E5523" i="3"/>
  <c r="B5522" i="3"/>
  <c r="F5521" i="3"/>
  <c r="B5519" i="3"/>
  <c r="F5518" i="3"/>
  <c r="B5518" i="3"/>
  <c r="D5510" i="3"/>
  <c r="M5509" i="3"/>
  <c r="M5508" i="3"/>
  <c r="M5507" i="3"/>
  <c r="L5506" i="3"/>
  <c r="E5506" i="3"/>
  <c r="M5505" i="3"/>
  <c r="L5504" i="3"/>
  <c r="E5504" i="3"/>
  <c r="L5503" i="3"/>
  <c r="E5503" i="3"/>
  <c r="M5503" i="3" s="1"/>
  <c r="L5502" i="3"/>
  <c r="E5502" i="3"/>
  <c r="L5500" i="3"/>
  <c r="E5500" i="3"/>
  <c r="L5499" i="3"/>
  <c r="E5499" i="3"/>
  <c r="L5498" i="3"/>
  <c r="E5498" i="3"/>
  <c r="L5497" i="3"/>
  <c r="E5497" i="3"/>
  <c r="K5496" i="3"/>
  <c r="J5496" i="3"/>
  <c r="I5496" i="3"/>
  <c r="H5496" i="3"/>
  <c r="G5496" i="3"/>
  <c r="F5496" i="3"/>
  <c r="L5495" i="3"/>
  <c r="E5495" i="3"/>
  <c r="L5494" i="3"/>
  <c r="E5494" i="3"/>
  <c r="L5493" i="3"/>
  <c r="E5493" i="3"/>
  <c r="K5492" i="3"/>
  <c r="J5492" i="3"/>
  <c r="I5492" i="3"/>
  <c r="H5492" i="3"/>
  <c r="G5492" i="3"/>
  <c r="F5492" i="3"/>
  <c r="L5491" i="3"/>
  <c r="E5491" i="3"/>
  <c r="L5490" i="3"/>
  <c r="E5490" i="3"/>
  <c r="L5489" i="3"/>
  <c r="E5489" i="3"/>
  <c r="L5488" i="3"/>
  <c r="E5488" i="3"/>
  <c r="L5487" i="3"/>
  <c r="E5487" i="3"/>
  <c r="L5486" i="3"/>
  <c r="E5486" i="3"/>
  <c r="L5485" i="3"/>
  <c r="E5485" i="3"/>
  <c r="K5484" i="3"/>
  <c r="J5484" i="3"/>
  <c r="I5484" i="3"/>
  <c r="H5484" i="3"/>
  <c r="G5484" i="3"/>
  <c r="F5484" i="3"/>
  <c r="L5483" i="3"/>
  <c r="E5483" i="3"/>
  <c r="L5482" i="3"/>
  <c r="E5482" i="3"/>
  <c r="L5481" i="3"/>
  <c r="E5481" i="3"/>
  <c r="E5480" i="3" s="1"/>
  <c r="K5480" i="3"/>
  <c r="J5480" i="3"/>
  <c r="I5480" i="3"/>
  <c r="H5480" i="3"/>
  <c r="G5480" i="3"/>
  <c r="F5480" i="3"/>
  <c r="L5479" i="3"/>
  <c r="E5479" i="3"/>
  <c r="L5478" i="3"/>
  <c r="E5478" i="3"/>
  <c r="L5477" i="3"/>
  <c r="E5477" i="3"/>
  <c r="M5477" i="3" s="1"/>
  <c r="L5476" i="3"/>
  <c r="E5476" i="3"/>
  <c r="L5475" i="3"/>
  <c r="E5475" i="3"/>
  <c r="L5474" i="3"/>
  <c r="E5474" i="3"/>
  <c r="K5473" i="3"/>
  <c r="J5473" i="3"/>
  <c r="I5473" i="3"/>
  <c r="H5473" i="3"/>
  <c r="G5473" i="3"/>
  <c r="F5473" i="3"/>
  <c r="L5472" i="3"/>
  <c r="E5472" i="3"/>
  <c r="L5471" i="3"/>
  <c r="E5471" i="3"/>
  <c r="L5470" i="3"/>
  <c r="E5470" i="3"/>
  <c r="L5469" i="3"/>
  <c r="E5469" i="3"/>
  <c r="L5468" i="3"/>
  <c r="E5468" i="3"/>
  <c r="L5467" i="3"/>
  <c r="E5467" i="3"/>
  <c r="K5466" i="3"/>
  <c r="J5466" i="3"/>
  <c r="I5466" i="3"/>
  <c r="H5466" i="3"/>
  <c r="G5466" i="3"/>
  <c r="F5466" i="3"/>
  <c r="L5465" i="3"/>
  <c r="E5465" i="3"/>
  <c r="L5464" i="3"/>
  <c r="E5464" i="3"/>
  <c r="L5463" i="3"/>
  <c r="E5463" i="3"/>
  <c r="L5462" i="3"/>
  <c r="E5462" i="3"/>
  <c r="L5461" i="3"/>
  <c r="E5461" i="3"/>
  <c r="L5460" i="3"/>
  <c r="E5460" i="3"/>
  <c r="L5459" i="3"/>
  <c r="E5459" i="3"/>
  <c r="L5458" i="3"/>
  <c r="E5458" i="3"/>
  <c r="K5457" i="3"/>
  <c r="J5457" i="3"/>
  <c r="I5457" i="3"/>
  <c r="H5457" i="3"/>
  <c r="G5457" i="3"/>
  <c r="F5457" i="3"/>
  <c r="L5456" i="3"/>
  <c r="E5456" i="3"/>
  <c r="L5455" i="3"/>
  <c r="E5455" i="3"/>
  <c r="L5454" i="3"/>
  <c r="E5454" i="3"/>
  <c r="L5453" i="3"/>
  <c r="E5453" i="3"/>
  <c r="L5452" i="3"/>
  <c r="E5452" i="3"/>
  <c r="L5451" i="3"/>
  <c r="E5451" i="3"/>
  <c r="L5450" i="3"/>
  <c r="E5450" i="3"/>
  <c r="L5449" i="3"/>
  <c r="E5449" i="3"/>
  <c r="K5448" i="3"/>
  <c r="J5448" i="3"/>
  <c r="I5448" i="3"/>
  <c r="H5448" i="3"/>
  <c r="G5448" i="3"/>
  <c r="F5448" i="3"/>
  <c r="L5447" i="3"/>
  <c r="E5447" i="3"/>
  <c r="L5446" i="3"/>
  <c r="E5446" i="3"/>
  <c r="L5445" i="3"/>
  <c r="E5445" i="3"/>
  <c r="K5444" i="3"/>
  <c r="J5444" i="3"/>
  <c r="I5444" i="3"/>
  <c r="H5444" i="3"/>
  <c r="G5444" i="3"/>
  <c r="F5444" i="3"/>
  <c r="L5443" i="3"/>
  <c r="E5443" i="3"/>
  <c r="L5442" i="3"/>
  <c r="E5442" i="3"/>
  <c r="L5441" i="3"/>
  <c r="E5441" i="3"/>
  <c r="L5440" i="3"/>
  <c r="E5440" i="3"/>
  <c r="L5439" i="3"/>
  <c r="E5439" i="3"/>
  <c r="K5438" i="3"/>
  <c r="J5438" i="3"/>
  <c r="I5438" i="3"/>
  <c r="H5438" i="3"/>
  <c r="G5438" i="3"/>
  <c r="F5438" i="3"/>
  <c r="L5437" i="3"/>
  <c r="E5437" i="3"/>
  <c r="L5436" i="3"/>
  <c r="E5436" i="3"/>
  <c r="L5435" i="3"/>
  <c r="E5435" i="3"/>
  <c r="L5434" i="3"/>
  <c r="E5434" i="3"/>
  <c r="L5433" i="3"/>
  <c r="E5433" i="3"/>
  <c r="K5432" i="3"/>
  <c r="J5432" i="3"/>
  <c r="I5432" i="3"/>
  <c r="H5432" i="3"/>
  <c r="G5432" i="3"/>
  <c r="F5432" i="3"/>
  <c r="L5431" i="3"/>
  <c r="E5431" i="3"/>
  <c r="L5430" i="3"/>
  <c r="E5430" i="3"/>
  <c r="L5429" i="3"/>
  <c r="E5429" i="3"/>
  <c r="K5428" i="3"/>
  <c r="J5428" i="3"/>
  <c r="I5428" i="3"/>
  <c r="H5428" i="3"/>
  <c r="G5428" i="3"/>
  <c r="F5428" i="3"/>
  <c r="L5427" i="3"/>
  <c r="E5427" i="3"/>
  <c r="L5426" i="3"/>
  <c r="E5426" i="3"/>
  <c r="L5425" i="3"/>
  <c r="E5425" i="3"/>
  <c r="L5424" i="3"/>
  <c r="E5424" i="3"/>
  <c r="L5423" i="3"/>
  <c r="E5423" i="3"/>
  <c r="L5422" i="3"/>
  <c r="E5422" i="3"/>
  <c r="L5421" i="3"/>
  <c r="E5421" i="3"/>
  <c r="L5420" i="3"/>
  <c r="E5420" i="3"/>
  <c r="L5419" i="3"/>
  <c r="E5419" i="3"/>
  <c r="L5418" i="3"/>
  <c r="E5418" i="3"/>
  <c r="L5417" i="3"/>
  <c r="E5417" i="3"/>
  <c r="L5416" i="3"/>
  <c r="E5416" i="3"/>
  <c r="L5415" i="3"/>
  <c r="E5415" i="3"/>
  <c r="L5414" i="3"/>
  <c r="E5414" i="3"/>
  <c r="L5413" i="3"/>
  <c r="E5413" i="3"/>
  <c r="L5412" i="3"/>
  <c r="E5412" i="3"/>
  <c r="L5411" i="3"/>
  <c r="E5411" i="3"/>
  <c r="K5410" i="3"/>
  <c r="J5410" i="3"/>
  <c r="I5410" i="3"/>
  <c r="H5410" i="3"/>
  <c r="G5410" i="3"/>
  <c r="F5410" i="3"/>
  <c r="L5409" i="3"/>
  <c r="E5409" i="3"/>
  <c r="L5408" i="3"/>
  <c r="E5408" i="3"/>
  <c r="L5407" i="3"/>
  <c r="E5407" i="3"/>
  <c r="M5407" i="3" s="1"/>
  <c r="L5406" i="3"/>
  <c r="E5406" i="3"/>
  <c r="L5405" i="3"/>
  <c r="E5405" i="3"/>
  <c r="L5404" i="3"/>
  <c r="E5404" i="3"/>
  <c r="L5403" i="3"/>
  <c r="E5403" i="3"/>
  <c r="L5402" i="3"/>
  <c r="E5402" i="3"/>
  <c r="K5401" i="3"/>
  <c r="J5401" i="3"/>
  <c r="I5401" i="3"/>
  <c r="H5401" i="3"/>
  <c r="G5401" i="3"/>
  <c r="F5401" i="3"/>
  <c r="L5400" i="3"/>
  <c r="E5400" i="3"/>
  <c r="L5399" i="3"/>
  <c r="E5399" i="3"/>
  <c r="L5398" i="3"/>
  <c r="E5398" i="3"/>
  <c r="L5397" i="3"/>
  <c r="E5397" i="3"/>
  <c r="L5396" i="3"/>
  <c r="E5396" i="3"/>
  <c r="K5395" i="3"/>
  <c r="J5395" i="3"/>
  <c r="I5395" i="3"/>
  <c r="H5395" i="3"/>
  <c r="G5395" i="3"/>
  <c r="F5395" i="3"/>
  <c r="L5394" i="3"/>
  <c r="E5394" i="3"/>
  <c r="L5393" i="3"/>
  <c r="E5393" i="3"/>
  <c r="K5392" i="3"/>
  <c r="J5392" i="3"/>
  <c r="I5392" i="3"/>
  <c r="H5392" i="3"/>
  <c r="G5392" i="3"/>
  <c r="F5392" i="3"/>
  <c r="C5389" i="3"/>
  <c r="N5507" i="3" s="1"/>
  <c r="C5388" i="3"/>
  <c r="L5387" i="3"/>
  <c r="K5387" i="3"/>
  <c r="J5387" i="3"/>
  <c r="I5387" i="3"/>
  <c r="H5387" i="3"/>
  <c r="G5387" i="3"/>
  <c r="F5387" i="3"/>
  <c r="E5387" i="3"/>
  <c r="L5386" i="3"/>
  <c r="K5386" i="3"/>
  <c r="J5386" i="3"/>
  <c r="I5386" i="3"/>
  <c r="H5386" i="3"/>
  <c r="G5386" i="3"/>
  <c r="F5386" i="3"/>
  <c r="E5386" i="3"/>
  <c r="I5385" i="3"/>
  <c r="E5385" i="3"/>
  <c r="E5383" i="3"/>
  <c r="B5382" i="3"/>
  <c r="F5381" i="3"/>
  <c r="B5379" i="3"/>
  <c r="F5378" i="3"/>
  <c r="B5378" i="3"/>
  <c r="D5370" i="3"/>
  <c r="M5369" i="3"/>
  <c r="M5368" i="3"/>
  <c r="M5367" i="3"/>
  <c r="L5366" i="3"/>
  <c r="E5366" i="3"/>
  <c r="M5365" i="3"/>
  <c r="L5364" i="3"/>
  <c r="E5364" i="3"/>
  <c r="L5363" i="3"/>
  <c r="E5363" i="3"/>
  <c r="E5361" i="3" s="1"/>
  <c r="L5362" i="3"/>
  <c r="E5362" i="3"/>
  <c r="L5360" i="3"/>
  <c r="E5360" i="3"/>
  <c r="L5359" i="3"/>
  <c r="E5359" i="3"/>
  <c r="L5358" i="3"/>
  <c r="E5358" i="3"/>
  <c r="L5357" i="3"/>
  <c r="E5357" i="3"/>
  <c r="K5356" i="3"/>
  <c r="J5356" i="3"/>
  <c r="I5356" i="3"/>
  <c r="H5356" i="3"/>
  <c r="G5356" i="3"/>
  <c r="F5356" i="3"/>
  <c r="L5355" i="3"/>
  <c r="E5355" i="3"/>
  <c r="L5354" i="3"/>
  <c r="E5354" i="3"/>
  <c r="L5353" i="3"/>
  <c r="E5353" i="3"/>
  <c r="K5352" i="3"/>
  <c r="J5352" i="3"/>
  <c r="I5352" i="3"/>
  <c r="H5352" i="3"/>
  <c r="G5352" i="3"/>
  <c r="F5352" i="3"/>
  <c r="L5351" i="3"/>
  <c r="E5351" i="3"/>
  <c r="L5350" i="3"/>
  <c r="E5350" i="3"/>
  <c r="L5349" i="3"/>
  <c r="E5349" i="3"/>
  <c r="L5348" i="3"/>
  <c r="E5348" i="3"/>
  <c r="L5347" i="3"/>
  <c r="E5347" i="3"/>
  <c r="L5346" i="3"/>
  <c r="E5346" i="3"/>
  <c r="L5345" i="3"/>
  <c r="E5345" i="3"/>
  <c r="K5344" i="3"/>
  <c r="J5344" i="3"/>
  <c r="I5344" i="3"/>
  <c r="H5344" i="3"/>
  <c r="G5344" i="3"/>
  <c r="F5344" i="3"/>
  <c r="L5343" i="3"/>
  <c r="E5343" i="3"/>
  <c r="L5342" i="3"/>
  <c r="E5342" i="3"/>
  <c r="L5341" i="3"/>
  <c r="E5341" i="3"/>
  <c r="K5340" i="3"/>
  <c r="J5340" i="3"/>
  <c r="I5340" i="3"/>
  <c r="H5340" i="3"/>
  <c r="G5340" i="3"/>
  <c r="F5340" i="3"/>
  <c r="L5339" i="3"/>
  <c r="E5339" i="3"/>
  <c r="L5338" i="3"/>
  <c r="E5338" i="3"/>
  <c r="L5337" i="3"/>
  <c r="E5337" i="3"/>
  <c r="L5336" i="3"/>
  <c r="E5336" i="3"/>
  <c r="L5335" i="3"/>
  <c r="E5335" i="3"/>
  <c r="L5334" i="3"/>
  <c r="E5334" i="3"/>
  <c r="K5333" i="3"/>
  <c r="J5333" i="3"/>
  <c r="I5333" i="3"/>
  <c r="H5333" i="3"/>
  <c r="G5333" i="3"/>
  <c r="F5333" i="3"/>
  <c r="L5332" i="3"/>
  <c r="E5332" i="3"/>
  <c r="L5331" i="3"/>
  <c r="E5331" i="3"/>
  <c r="L5330" i="3"/>
  <c r="E5330" i="3"/>
  <c r="L5329" i="3"/>
  <c r="E5329" i="3"/>
  <c r="L5328" i="3"/>
  <c r="E5328" i="3"/>
  <c r="L5327" i="3"/>
  <c r="E5327" i="3"/>
  <c r="K5326" i="3"/>
  <c r="J5326" i="3"/>
  <c r="I5326" i="3"/>
  <c r="H5326" i="3"/>
  <c r="G5326" i="3"/>
  <c r="F5326" i="3"/>
  <c r="L5325" i="3"/>
  <c r="E5325" i="3"/>
  <c r="L5324" i="3"/>
  <c r="E5324" i="3"/>
  <c r="L5323" i="3"/>
  <c r="E5323" i="3"/>
  <c r="L5322" i="3"/>
  <c r="E5322" i="3"/>
  <c r="L5321" i="3"/>
  <c r="E5321" i="3"/>
  <c r="L5320" i="3"/>
  <c r="E5320" i="3"/>
  <c r="L5319" i="3"/>
  <c r="M5319" i="3" s="1"/>
  <c r="E5319" i="3"/>
  <c r="L5318" i="3"/>
  <c r="E5318" i="3"/>
  <c r="K5317" i="3"/>
  <c r="J5317" i="3"/>
  <c r="I5317" i="3"/>
  <c r="H5317" i="3"/>
  <c r="G5317" i="3"/>
  <c r="F5317" i="3"/>
  <c r="L5316" i="3"/>
  <c r="E5316" i="3"/>
  <c r="L5315" i="3"/>
  <c r="E5315" i="3"/>
  <c r="L5314" i="3"/>
  <c r="E5314" i="3"/>
  <c r="L5313" i="3"/>
  <c r="E5313" i="3"/>
  <c r="L5312" i="3"/>
  <c r="E5312" i="3"/>
  <c r="L5311" i="3"/>
  <c r="E5311" i="3"/>
  <c r="L5310" i="3"/>
  <c r="E5310" i="3"/>
  <c r="L5309" i="3"/>
  <c r="E5309" i="3"/>
  <c r="K5308" i="3"/>
  <c r="J5308" i="3"/>
  <c r="I5308" i="3"/>
  <c r="H5308" i="3"/>
  <c r="G5308" i="3"/>
  <c r="F5308" i="3"/>
  <c r="L5307" i="3"/>
  <c r="E5307" i="3"/>
  <c r="L5306" i="3"/>
  <c r="E5306" i="3"/>
  <c r="L5305" i="3"/>
  <c r="E5305" i="3"/>
  <c r="K5304" i="3"/>
  <c r="J5304" i="3"/>
  <c r="I5304" i="3"/>
  <c r="H5304" i="3"/>
  <c r="G5304" i="3"/>
  <c r="F5304" i="3"/>
  <c r="L5303" i="3"/>
  <c r="E5303" i="3"/>
  <c r="L5302" i="3"/>
  <c r="E5302" i="3"/>
  <c r="L5301" i="3"/>
  <c r="E5301" i="3"/>
  <c r="L5300" i="3"/>
  <c r="E5300" i="3"/>
  <c r="L5299" i="3"/>
  <c r="E5299" i="3"/>
  <c r="K5298" i="3"/>
  <c r="J5298" i="3"/>
  <c r="I5298" i="3"/>
  <c r="H5298" i="3"/>
  <c r="G5298" i="3"/>
  <c r="F5298" i="3"/>
  <c r="L5297" i="3"/>
  <c r="E5297" i="3"/>
  <c r="L5296" i="3"/>
  <c r="E5296" i="3"/>
  <c r="L5295" i="3"/>
  <c r="E5295" i="3"/>
  <c r="L5294" i="3"/>
  <c r="E5294" i="3"/>
  <c r="L5293" i="3"/>
  <c r="E5293" i="3"/>
  <c r="K5292" i="3"/>
  <c r="J5292" i="3"/>
  <c r="I5292" i="3"/>
  <c r="H5292" i="3"/>
  <c r="G5292" i="3"/>
  <c r="F5292" i="3"/>
  <c r="L5291" i="3"/>
  <c r="E5291" i="3"/>
  <c r="L5290" i="3"/>
  <c r="E5290" i="3"/>
  <c r="L5289" i="3"/>
  <c r="E5289" i="3"/>
  <c r="K5288" i="3"/>
  <c r="J5288" i="3"/>
  <c r="I5288" i="3"/>
  <c r="H5288" i="3"/>
  <c r="G5288" i="3"/>
  <c r="F5288" i="3"/>
  <c r="L5287" i="3"/>
  <c r="E5287" i="3"/>
  <c r="L5286" i="3"/>
  <c r="E5286" i="3"/>
  <c r="L5285" i="3"/>
  <c r="E5285" i="3"/>
  <c r="L5284" i="3"/>
  <c r="E5284" i="3"/>
  <c r="M5284" i="3" s="1"/>
  <c r="L5283" i="3"/>
  <c r="E5283" i="3"/>
  <c r="L5282" i="3"/>
  <c r="E5282" i="3"/>
  <c r="M5282" i="3" s="1"/>
  <c r="L5281" i="3"/>
  <c r="E5281" i="3"/>
  <c r="L5280" i="3"/>
  <c r="E5280" i="3"/>
  <c r="L5279" i="3"/>
  <c r="E5279" i="3"/>
  <c r="L5278" i="3"/>
  <c r="E5278" i="3"/>
  <c r="L5277" i="3"/>
  <c r="E5277" i="3"/>
  <c r="L5276" i="3"/>
  <c r="E5276" i="3"/>
  <c r="M5276" i="3" s="1"/>
  <c r="L5275" i="3"/>
  <c r="E5275" i="3"/>
  <c r="L5274" i="3"/>
  <c r="E5274" i="3"/>
  <c r="L5273" i="3"/>
  <c r="E5273" i="3"/>
  <c r="L5272" i="3"/>
  <c r="E5272" i="3"/>
  <c r="E5270" i="3" s="1"/>
  <c r="L5271" i="3"/>
  <c r="E5271" i="3"/>
  <c r="K5270" i="3"/>
  <c r="J5270" i="3"/>
  <c r="I5270" i="3"/>
  <c r="H5270" i="3"/>
  <c r="G5270" i="3"/>
  <c r="F5270" i="3"/>
  <c r="L5269" i="3"/>
  <c r="E5269" i="3"/>
  <c r="L5268" i="3"/>
  <c r="E5268" i="3"/>
  <c r="L5267" i="3"/>
  <c r="E5267" i="3"/>
  <c r="L5266" i="3"/>
  <c r="E5266" i="3"/>
  <c r="L5265" i="3"/>
  <c r="E5265" i="3"/>
  <c r="L5264" i="3"/>
  <c r="E5264" i="3"/>
  <c r="L5263" i="3"/>
  <c r="E5263" i="3"/>
  <c r="L5262" i="3"/>
  <c r="E5262" i="3"/>
  <c r="K5261" i="3"/>
  <c r="J5261" i="3"/>
  <c r="I5261" i="3"/>
  <c r="H5261" i="3"/>
  <c r="G5261" i="3"/>
  <c r="F5261" i="3"/>
  <c r="L5260" i="3"/>
  <c r="E5260" i="3"/>
  <c r="M5260" i="3" s="1"/>
  <c r="L5259" i="3"/>
  <c r="E5259" i="3"/>
  <c r="L5258" i="3"/>
  <c r="E5258" i="3"/>
  <c r="L5257" i="3"/>
  <c r="E5257" i="3"/>
  <c r="L5256" i="3"/>
  <c r="E5256" i="3"/>
  <c r="K5255" i="3"/>
  <c r="J5255" i="3"/>
  <c r="I5255" i="3"/>
  <c r="H5255" i="3"/>
  <c r="G5255" i="3"/>
  <c r="F5255" i="3"/>
  <c r="L5254" i="3"/>
  <c r="E5254" i="3"/>
  <c r="L5253" i="3"/>
  <c r="E5253" i="3"/>
  <c r="K5252" i="3"/>
  <c r="J5252" i="3"/>
  <c r="I5252" i="3"/>
  <c r="H5252" i="3"/>
  <c r="G5252" i="3"/>
  <c r="F5252" i="3"/>
  <c r="C5249" i="3"/>
  <c r="N5367" i="3" s="1"/>
  <c r="C5248" i="3"/>
  <c r="L5247" i="3"/>
  <c r="K5247" i="3"/>
  <c r="J5247" i="3"/>
  <c r="I5247" i="3"/>
  <c r="H5247" i="3"/>
  <c r="G5247" i="3"/>
  <c r="F5247" i="3"/>
  <c r="E5247" i="3"/>
  <c r="L5246" i="3"/>
  <c r="K5246" i="3"/>
  <c r="J5246" i="3"/>
  <c r="I5246" i="3"/>
  <c r="H5246" i="3"/>
  <c r="G5246" i="3"/>
  <c r="F5246" i="3"/>
  <c r="E5246" i="3"/>
  <c r="I5245" i="3"/>
  <c r="E5245" i="3"/>
  <c r="E5243" i="3"/>
  <c r="B5242" i="3"/>
  <c r="F5241" i="3"/>
  <c r="B5239" i="3"/>
  <c r="F5238" i="3"/>
  <c r="B5238" i="3"/>
  <c r="D5230" i="3"/>
  <c r="M5229" i="3"/>
  <c r="M5228" i="3"/>
  <c r="M5227" i="3"/>
  <c r="L5226" i="3"/>
  <c r="E5226" i="3"/>
  <c r="M5226" i="3" s="1"/>
  <c r="M5225" i="3"/>
  <c r="L5224" i="3"/>
  <c r="E5224" i="3"/>
  <c r="L5223" i="3"/>
  <c r="E5223" i="3"/>
  <c r="E5221" i="3" s="1"/>
  <c r="L5222" i="3"/>
  <c r="E5222" i="3"/>
  <c r="L5220" i="3"/>
  <c r="E5220" i="3"/>
  <c r="L5219" i="3"/>
  <c r="E5219" i="3"/>
  <c r="L5218" i="3"/>
  <c r="E5218" i="3"/>
  <c r="L5217" i="3"/>
  <c r="E5217" i="3"/>
  <c r="K5216" i="3"/>
  <c r="J5216" i="3"/>
  <c r="I5216" i="3"/>
  <c r="H5216" i="3"/>
  <c r="G5216" i="3"/>
  <c r="F5216" i="3"/>
  <c r="L5215" i="3"/>
  <c r="E5215" i="3"/>
  <c r="L5214" i="3"/>
  <c r="L5212" i="3" s="1"/>
  <c r="E5214" i="3"/>
  <c r="L5213" i="3"/>
  <c r="E5213" i="3"/>
  <c r="K5212" i="3"/>
  <c r="J5212" i="3"/>
  <c r="I5212" i="3"/>
  <c r="H5212" i="3"/>
  <c r="G5212" i="3"/>
  <c r="F5212" i="3"/>
  <c r="L5211" i="3"/>
  <c r="E5211" i="3"/>
  <c r="L5210" i="3"/>
  <c r="E5210" i="3"/>
  <c r="L5209" i="3"/>
  <c r="E5209" i="3"/>
  <c r="L5208" i="3"/>
  <c r="E5208" i="3"/>
  <c r="L5207" i="3"/>
  <c r="E5207" i="3"/>
  <c r="L5206" i="3"/>
  <c r="E5206" i="3"/>
  <c r="L5205" i="3"/>
  <c r="E5205" i="3"/>
  <c r="M5205" i="3" s="1"/>
  <c r="K5204" i="3"/>
  <c r="J5204" i="3"/>
  <c r="I5204" i="3"/>
  <c r="H5204" i="3"/>
  <c r="G5204" i="3"/>
  <c r="F5204" i="3"/>
  <c r="L5203" i="3"/>
  <c r="M5203" i="3" s="1"/>
  <c r="E5203" i="3"/>
  <c r="L5202" i="3"/>
  <c r="E5202" i="3"/>
  <c r="L5201" i="3"/>
  <c r="E5201" i="3"/>
  <c r="K5200" i="3"/>
  <c r="J5200" i="3"/>
  <c r="I5200" i="3"/>
  <c r="H5200" i="3"/>
  <c r="G5200" i="3"/>
  <c r="F5200" i="3"/>
  <c r="L5199" i="3"/>
  <c r="E5199" i="3"/>
  <c r="L5198" i="3"/>
  <c r="E5198" i="3"/>
  <c r="L5197" i="3"/>
  <c r="E5197" i="3"/>
  <c r="L5196" i="3"/>
  <c r="E5196" i="3"/>
  <c r="L5195" i="3"/>
  <c r="E5195" i="3"/>
  <c r="L5194" i="3"/>
  <c r="E5194" i="3"/>
  <c r="E5193" i="3" s="1"/>
  <c r="K5193" i="3"/>
  <c r="J5193" i="3"/>
  <c r="I5193" i="3"/>
  <c r="H5193" i="3"/>
  <c r="G5193" i="3"/>
  <c r="F5193" i="3"/>
  <c r="L5192" i="3"/>
  <c r="E5192" i="3"/>
  <c r="L5191" i="3"/>
  <c r="E5191" i="3"/>
  <c r="L5190" i="3"/>
  <c r="E5190" i="3"/>
  <c r="L5189" i="3"/>
  <c r="E5189" i="3"/>
  <c r="L5188" i="3"/>
  <c r="E5188" i="3"/>
  <c r="L5187" i="3"/>
  <c r="E5187" i="3"/>
  <c r="K5186" i="3"/>
  <c r="J5186" i="3"/>
  <c r="I5186" i="3"/>
  <c r="H5186" i="3"/>
  <c r="G5186" i="3"/>
  <c r="F5186" i="3"/>
  <c r="L5185" i="3"/>
  <c r="E5185" i="3"/>
  <c r="L5184" i="3"/>
  <c r="E5184" i="3"/>
  <c r="L5183" i="3"/>
  <c r="E5183" i="3"/>
  <c r="L5182" i="3"/>
  <c r="E5182" i="3"/>
  <c r="L5181" i="3"/>
  <c r="E5181" i="3"/>
  <c r="L5180" i="3"/>
  <c r="E5180" i="3"/>
  <c r="L5179" i="3"/>
  <c r="E5179" i="3"/>
  <c r="L5178" i="3"/>
  <c r="E5178" i="3"/>
  <c r="K5177" i="3"/>
  <c r="J5177" i="3"/>
  <c r="I5177" i="3"/>
  <c r="H5177" i="3"/>
  <c r="G5177" i="3"/>
  <c r="F5177" i="3"/>
  <c r="L5176" i="3"/>
  <c r="E5176" i="3"/>
  <c r="L5175" i="3"/>
  <c r="E5175" i="3"/>
  <c r="L5174" i="3"/>
  <c r="E5174" i="3"/>
  <c r="L5173" i="3"/>
  <c r="E5173" i="3"/>
  <c r="L5172" i="3"/>
  <c r="E5172" i="3"/>
  <c r="L5171" i="3"/>
  <c r="E5171" i="3"/>
  <c r="L5170" i="3"/>
  <c r="E5170" i="3"/>
  <c r="L5169" i="3"/>
  <c r="E5169" i="3"/>
  <c r="K5168" i="3"/>
  <c r="J5168" i="3"/>
  <c r="I5168" i="3"/>
  <c r="H5168" i="3"/>
  <c r="G5168" i="3"/>
  <c r="F5168" i="3"/>
  <c r="L5167" i="3"/>
  <c r="E5167" i="3"/>
  <c r="L5166" i="3"/>
  <c r="E5166" i="3"/>
  <c r="L5165" i="3"/>
  <c r="E5165" i="3"/>
  <c r="K5164" i="3"/>
  <c r="J5164" i="3"/>
  <c r="I5164" i="3"/>
  <c r="H5164" i="3"/>
  <c r="G5164" i="3"/>
  <c r="F5164" i="3"/>
  <c r="L5163" i="3"/>
  <c r="E5163" i="3"/>
  <c r="L5162" i="3"/>
  <c r="E5162" i="3"/>
  <c r="L5161" i="3"/>
  <c r="E5161" i="3"/>
  <c r="L5160" i="3"/>
  <c r="L5158" i="3" s="1"/>
  <c r="E5160" i="3"/>
  <c r="L5159" i="3"/>
  <c r="E5159" i="3"/>
  <c r="K5158" i="3"/>
  <c r="J5158" i="3"/>
  <c r="I5158" i="3"/>
  <c r="H5158" i="3"/>
  <c r="G5158" i="3"/>
  <c r="F5158" i="3"/>
  <c r="L5157" i="3"/>
  <c r="E5157" i="3"/>
  <c r="L5156" i="3"/>
  <c r="L5152" i="3" s="1"/>
  <c r="E5156" i="3"/>
  <c r="L5155" i="3"/>
  <c r="E5155" i="3"/>
  <c r="M5155" i="3" s="1"/>
  <c r="L5154" i="3"/>
  <c r="E5154" i="3"/>
  <c r="L5153" i="3"/>
  <c r="E5153" i="3"/>
  <c r="K5152" i="3"/>
  <c r="J5152" i="3"/>
  <c r="I5152" i="3"/>
  <c r="H5152" i="3"/>
  <c r="G5152" i="3"/>
  <c r="F5152" i="3"/>
  <c r="L5151" i="3"/>
  <c r="E5151" i="3"/>
  <c r="M5151" i="3" s="1"/>
  <c r="L5150" i="3"/>
  <c r="E5150" i="3"/>
  <c r="L5149" i="3"/>
  <c r="E5149" i="3"/>
  <c r="K5148" i="3"/>
  <c r="J5148" i="3"/>
  <c r="I5148" i="3"/>
  <c r="H5148" i="3"/>
  <c r="G5148" i="3"/>
  <c r="F5148" i="3"/>
  <c r="L5147" i="3"/>
  <c r="E5147" i="3"/>
  <c r="L5146" i="3"/>
  <c r="E5146" i="3"/>
  <c r="M5146" i="3" s="1"/>
  <c r="L5145" i="3"/>
  <c r="E5145" i="3"/>
  <c r="L5144" i="3"/>
  <c r="E5144" i="3"/>
  <c r="L5143" i="3"/>
  <c r="E5143" i="3"/>
  <c r="L5142" i="3"/>
  <c r="E5142" i="3"/>
  <c r="L5141" i="3"/>
  <c r="E5141" i="3"/>
  <c r="L5140" i="3"/>
  <c r="E5140" i="3"/>
  <c r="M5140" i="3" s="1"/>
  <c r="L5139" i="3"/>
  <c r="E5139" i="3"/>
  <c r="L5138" i="3"/>
  <c r="E5138" i="3"/>
  <c r="L5137" i="3"/>
  <c r="E5137" i="3"/>
  <c r="L5136" i="3"/>
  <c r="E5136" i="3"/>
  <c r="L5135" i="3"/>
  <c r="E5135" i="3"/>
  <c r="L5134" i="3"/>
  <c r="E5134" i="3"/>
  <c r="L5133" i="3"/>
  <c r="E5133" i="3"/>
  <c r="M5133" i="3" s="1"/>
  <c r="L5132" i="3"/>
  <c r="E5132" i="3"/>
  <c r="L5131" i="3"/>
  <c r="E5131" i="3"/>
  <c r="K5130" i="3"/>
  <c r="J5130" i="3"/>
  <c r="I5130" i="3"/>
  <c r="H5130" i="3"/>
  <c r="G5130" i="3"/>
  <c r="F5130" i="3"/>
  <c r="L5129" i="3"/>
  <c r="E5129" i="3"/>
  <c r="L5128" i="3"/>
  <c r="E5128" i="3"/>
  <c r="L5127" i="3"/>
  <c r="E5127" i="3"/>
  <c r="L5126" i="3"/>
  <c r="E5126" i="3"/>
  <c r="L5125" i="3"/>
  <c r="E5125" i="3"/>
  <c r="L5124" i="3"/>
  <c r="E5124" i="3"/>
  <c r="L5123" i="3"/>
  <c r="E5123" i="3"/>
  <c r="L5122" i="3"/>
  <c r="E5122" i="3"/>
  <c r="K5121" i="3"/>
  <c r="J5121" i="3"/>
  <c r="I5121" i="3"/>
  <c r="H5121" i="3"/>
  <c r="G5121" i="3"/>
  <c r="F5121" i="3"/>
  <c r="L5120" i="3"/>
  <c r="E5120" i="3"/>
  <c r="L5119" i="3"/>
  <c r="E5119" i="3"/>
  <c r="L5118" i="3"/>
  <c r="E5118" i="3"/>
  <c r="M5118" i="3" s="1"/>
  <c r="L5117" i="3"/>
  <c r="E5117" i="3"/>
  <c r="L5116" i="3"/>
  <c r="E5116" i="3"/>
  <c r="K5115" i="3"/>
  <c r="J5115" i="3"/>
  <c r="I5115" i="3"/>
  <c r="H5115" i="3"/>
  <c r="G5115" i="3"/>
  <c r="F5115" i="3"/>
  <c r="L5114" i="3"/>
  <c r="E5114" i="3"/>
  <c r="L5113" i="3"/>
  <c r="E5113" i="3"/>
  <c r="K5112" i="3"/>
  <c r="J5112" i="3"/>
  <c r="I5112" i="3"/>
  <c r="H5112" i="3"/>
  <c r="G5112" i="3"/>
  <c r="F5112" i="3"/>
  <c r="C5109" i="3"/>
  <c r="N5227" i="3" s="1"/>
  <c r="C5108" i="3"/>
  <c r="L5107" i="3"/>
  <c r="K5107" i="3"/>
  <c r="J5107" i="3"/>
  <c r="I5107" i="3"/>
  <c r="H5107" i="3"/>
  <c r="G5107" i="3"/>
  <c r="F5107" i="3"/>
  <c r="E5107" i="3"/>
  <c r="L5106" i="3"/>
  <c r="K5106" i="3"/>
  <c r="J5106" i="3"/>
  <c r="I5106" i="3"/>
  <c r="H5106" i="3"/>
  <c r="G5106" i="3"/>
  <c r="F5106" i="3"/>
  <c r="E5106" i="3"/>
  <c r="I5105" i="3"/>
  <c r="E5105" i="3"/>
  <c r="E5103" i="3"/>
  <c r="B5102" i="3"/>
  <c r="F5101" i="3"/>
  <c r="B5099" i="3"/>
  <c r="F5098" i="3"/>
  <c r="B5098" i="3"/>
  <c r="D5090" i="3"/>
  <c r="M5089" i="3"/>
  <c r="M5088" i="3"/>
  <c r="M5087" i="3"/>
  <c r="L5086" i="3"/>
  <c r="E5086" i="3"/>
  <c r="M5085" i="3"/>
  <c r="L5084" i="3"/>
  <c r="E5084" i="3"/>
  <c r="L5083" i="3"/>
  <c r="E5083" i="3"/>
  <c r="L5082" i="3"/>
  <c r="E5082" i="3"/>
  <c r="L5080" i="3"/>
  <c r="E5080" i="3"/>
  <c r="L5079" i="3"/>
  <c r="E5079" i="3"/>
  <c r="L5078" i="3"/>
  <c r="E5078" i="3"/>
  <c r="L5077" i="3"/>
  <c r="E5077" i="3"/>
  <c r="K5076" i="3"/>
  <c r="J5076" i="3"/>
  <c r="I5076" i="3"/>
  <c r="H5076" i="3"/>
  <c r="G5076" i="3"/>
  <c r="F5076" i="3"/>
  <c r="L5075" i="3"/>
  <c r="E5075" i="3"/>
  <c r="L5074" i="3"/>
  <c r="E5074" i="3"/>
  <c r="L5073" i="3"/>
  <c r="E5073" i="3"/>
  <c r="K5072" i="3"/>
  <c r="J5072" i="3"/>
  <c r="I5072" i="3"/>
  <c r="H5072" i="3"/>
  <c r="G5072" i="3"/>
  <c r="F5072" i="3"/>
  <c r="L5071" i="3"/>
  <c r="E5071" i="3"/>
  <c r="L5070" i="3"/>
  <c r="E5070" i="3"/>
  <c r="L5069" i="3"/>
  <c r="E5069" i="3"/>
  <c r="L5068" i="3"/>
  <c r="E5068" i="3"/>
  <c r="L5067" i="3"/>
  <c r="E5067" i="3"/>
  <c r="L5066" i="3"/>
  <c r="E5066" i="3"/>
  <c r="L5065" i="3"/>
  <c r="E5065" i="3"/>
  <c r="K5064" i="3"/>
  <c r="J5064" i="3"/>
  <c r="I5064" i="3"/>
  <c r="H5064" i="3"/>
  <c r="G5064" i="3"/>
  <c r="F5064" i="3"/>
  <c r="L5063" i="3"/>
  <c r="E5063" i="3"/>
  <c r="L5062" i="3"/>
  <c r="L5060" i="3" s="1"/>
  <c r="E5062" i="3"/>
  <c r="L5061" i="3"/>
  <c r="E5061" i="3"/>
  <c r="K5060" i="3"/>
  <c r="J5060" i="3"/>
  <c r="I5060" i="3"/>
  <c r="H5060" i="3"/>
  <c r="G5060" i="3"/>
  <c r="F5060" i="3"/>
  <c r="L5059" i="3"/>
  <c r="E5059" i="3"/>
  <c r="L5058" i="3"/>
  <c r="E5058" i="3"/>
  <c r="L5057" i="3"/>
  <c r="E5057" i="3"/>
  <c r="L5056" i="3"/>
  <c r="E5056" i="3"/>
  <c r="L5055" i="3"/>
  <c r="E5055" i="3"/>
  <c r="L5054" i="3"/>
  <c r="E5054" i="3"/>
  <c r="K5053" i="3"/>
  <c r="J5053" i="3"/>
  <c r="I5053" i="3"/>
  <c r="H5053" i="3"/>
  <c r="G5053" i="3"/>
  <c r="F5053" i="3"/>
  <c r="L5052" i="3"/>
  <c r="E5052" i="3"/>
  <c r="L5051" i="3"/>
  <c r="E5051" i="3"/>
  <c r="L5050" i="3"/>
  <c r="E5050" i="3"/>
  <c r="L5049" i="3"/>
  <c r="E5049" i="3"/>
  <c r="L5048" i="3"/>
  <c r="E5048" i="3"/>
  <c r="L5047" i="3"/>
  <c r="E5047" i="3"/>
  <c r="K5046" i="3"/>
  <c r="J5046" i="3"/>
  <c r="I5046" i="3"/>
  <c r="H5046" i="3"/>
  <c r="G5046" i="3"/>
  <c r="F5046" i="3"/>
  <c r="L5045" i="3"/>
  <c r="E5045" i="3"/>
  <c r="L5044" i="3"/>
  <c r="E5044" i="3"/>
  <c r="L5043" i="3"/>
  <c r="E5043" i="3"/>
  <c r="L5042" i="3"/>
  <c r="E5042" i="3"/>
  <c r="L5041" i="3"/>
  <c r="E5041" i="3"/>
  <c r="L5040" i="3"/>
  <c r="E5040" i="3"/>
  <c r="L5039" i="3"/>
  <c r="E5039" i="3"/>
  <c r="L5038" i="3"/>
  <c r="E5038" i="3"/>
  <c r="K5037" i="3"/>
  <c r="J5037" i="3"/>
  <c r="I5037" i="3"/>
  <c r="H5037" i="3"/>
  <c r="G5037" i="3"/>
  <c r="F5037" i="3"/>
  <c r="L5036" i="3"/>
  <c r="E5036" i="3"/>
  <c r="L5035" i="3"/>
  <c r="E5035" i="3"/>
  <c r="L5034" i="3"/>
  <c r="E5034" i="3"/>
  <c r="L5033" i="3"/>
  <c r="E5033" i="3"/>
  <c r="E5028" i="3" s="1"/>
  <c r="L5032" i="3"/>
  <c r="E5032" i="3"/>
  <c r="L5031" i="3"/>
  <c r="E5031" i="3"/>
  <c r="L5030" i="3"/>
  <c r="E5030" i="3"/>
  <c r="L5029" i="3"/>
  <c r="E5029" i="3"/>
  <c r="K5028" i="3"/>
  <c r="J5028" i="3"/>
  <c r="I5028" i="3"/>
  <c r="H5028" i="3"/>
  <c r="G5028" i="3"/>
  <c r="F5028" i="3"/>
  <c r="L5027" i="3"/>
  <c r="E5027" i="3"/>
  <c r="L5026" i="3"/>
  <c r="E5026" i="3"/>
  <c r="L5025" i="3"/>
  <c r="E5025" i="3"/>
  <c r="K5024" i="3"/>
  <c r="J5024" i="3"/>
  <c r="I5024" i="3"/>
  <c r="H5024" i="3"/>
  <c r="G5024" i="3"/>
  <c r="F5024" i="3"/>
  <c r="L5023" i="3"/>
  <c r="E5023" i="3"/>
  <c r="L5022" i="3"/>
  <c r="E5022" i="3"/>
  <c r="L5021" i="3"/>
  <c r="E5021" i="3"/>
  <c r="L5020" i="3"/>
  <c r="E5020" i="3"/>
  <c r="L5019" i="3"/>
  <c r="E5019" i="3"/>
  <c r="K5018" i="3"/>
  <c r="J5018" i="3"/>
  <c r="I5018" i="3"/>
  <c r="H5018" i="3"/>
  <c r="G5018" i="3"/>
  <c r="F5018" i="3"/>
  <c r="L5017" i="3"/>
  <c r="E5017" i="3"/>
  <c r="L5016" i="3"/>
  <c r="E5016" i="3"/>
  <c r="L5015" i="3"/>
  <c r="E5015" i="3"/>
  <c r="L5014" i="3"/>
  <c r="E5014" i="3"/>
  <c r="L5013" i="3"/>
  <c r="E5013" i="3"/>
  <c r="K5012" i="3"/>
  <c r="J5012" i="3"/>
  <c r="I5012" i="3"/>
  <c r="H5012" i="3"/>
  <c r="G5012" i="3"/>
  <c r="F5012" i="3"/>
  <c r="L5011" i="3"/>
  <c r="E5011" i="3"/>
  <c r="L5010" i="3"/>
  <c r="E5010" i="3"/>
  <c r="L5009" i="3"/>
  <c r="E5009" i="3"/>
  <c r="K5008" i="3"/>
  <c r="J5008" i="3"/>
  <c r="I5008" i="3"/>
  <c r="H5008" i="3"/>
  <c r="G5008" i="3"/>
  <c r="F5008" i="3"/>
  <c r="L5007" i="3"/>
  <c r="E5007" i="3"/>
  <c r="L5006" i="3"/>
  <c r="E5006" i="3"/>
  <c r="L5005" i="3"/>
  <c r="E5005" i="3"/>
  <c r="L5004" i="3"/>
  <c r="E5004" i="3"/>
  <c r="L5003" i="3"/>
  <c r="E5003" i="3"/>
  <c r="L5002" i="3"/>
  <c r="E5002" i="3"/>
  <c r="L5001" i="3"/>
  <c r="E5001" i="3"/>
  <c r="L5000" i="3"/>
  <c r="E5000" i="3"/>
  <c r="L4999" i="3"/>
  <c r="E4999" i="3"/>
  <c r="L4998" i="3"/>
  <c r="E4998" i="3"/>
  <c r="L4997" i="3"/>
  <c r="E4997" i="3"/>
  <c r="L4996" i="3"/>
  <c r="E4996" i="3"/>
  <c r="L4995" i="3"/>
  <c r="E4995" i="3"/>
  <c r="E4990" i="3" s="1"/>
  <c r="L4994" i="3"/>
  <c r="E4994" i="3"/>
  <c r="L4993" i="3"/>
  <c r="E4993" i="3"/>
  <c r="L4992" i="3"/>
  <c r="E4992" i="3"/>
  <c r="L4991" i="3"/>
  <c r="E4991" i="3"/>
  <c r="K4990" i="3"/>
  <c r="J4990" i="3"/>
  <c r="I4990" i="3"/>
  <c r="H4990" i="3"/>
  <c r="G4990" i="3"/>
  <c r="F4990" i="3"/>
  <c r="L4989" i="3"/>
  <c r="E4989" i="3"/>
  <c r="L4988" i="3"/>
  <c r="E4988" i="3"/>
  <c r="L4987" i="3"/>
  <c r="E4987" i="3"/>
  <c r="L4986" i="3"/>
  <c r="E4986" i="3"/>
  <c r="L4985" i="3"/>
  <c r="E4985" i="3"/>
  <c r="L4984" i="3"/>
  <c r="E4984" i="3"/>
  <c r="L4983" i="3"/>
  <c r="E4983" i="3"/>
  <c r="L4982" i="3"/>
  <c r="E4982" i="3"/>
  <c r="K4981" i="3"/>
  <c r="J4981" i="3"/>
  <c r="I4981" i="3"/>
  <c r="H4981" i="3"/>
  <c r="G4981" i="3"/>
  <c r="F4981" i="3"/>
  <c r="L4980" i="3"/>
  <c r="E4980" i="3"/>
  <c r="L4979" i="3"/>
  <c r="E4979" i="3"/>
  <c r="L4978" i="3"/>
  <c r="E4978" i="3"/>
  <c r="L4977" i="3"/>
  <c r="E4977" i="3"/>
  <c r="L4976" i="3"/>
  <c r="E4976" i="3"/>
  <c r="K4975" i="3"/>
  <c r="J4975" i="3"/>
  <c r="I4975" i="3"/>
  <c r="H4975" i="3"/>
  <c r="G4975" i="3"/>
  <c r="F4975" i="3"/>
  <c r="L4974" i="3"/>
  <c r="E4974" i="3"/>
  <c r="L4973" i="3"/>
  <c r="E4973" i="3"/>
  <c r="K4972" i="3"/>
  <c r="J4972" i="3"/>
  <c r="I4972" i="3"/>
  <c r="H4972" i="3"/>
  <c r="G4972" i="3"/>
  <c r="F4972" i="3"/>
  <c r="C4969" i="3"/>
  <c r="N5087" i="3" s="1"/>
  <c r="C4968" i="3"/>
  <c r="L4967" i="3"/>
  <c r="K4967" i="3"/>
  <c r="J4967" i="3"/>
  <c r="I4967" i="3"/>
  <c r="H4967" i="3"/>
  <c r="G4967" i="3"/>
  <c r="F4967" i="3"/>
  <c r="E4967" i="3"/>
  <c r="L4966" i="3"/>
  <c r="K4966" i="3"/>
  <c r="J4966" i="3"/>
  <c r="I4966" i="3"/>
  <c r="H4966" i="3"/>
  <c r="G4966" i="3"/>
  <c r="F4966" i="3"/>
  <c r="E4966" i="3"/>
  <c r="I4965" i="3"/>
  <c r="E4965" i="3"/>
  <c r="E4963" i="3"/>
  <c r="B4962" i="3"/>
  <c r="F4961" i="3"/>
  <c r="B4959" i="3"/>
  <c r="F4958" i="3"/>
  <c r="B4958" i="3"/>
  <c r="D4950" i="3"/>
  <c r="M4949" i="3"/>
  <c r="M4948" i="3"/>
  <c r="M4947" i="3"/>
  <c r="L4946" i="3"/>
  <c r="M4946" i="3" s="1"/>
  <c r="E4946" i="3"/>
  <c r="M4945" i="3"/>
  <c r="L4944" i="3"/>
  <c r="L4941" i="3" s="1"/>
  <c r="E4944" i="3"/>
  <c r="L4943" i="3"/>
  <c r="E4943" i="3"/>
  <c r="L4942" i="3"/>
  <c r="E4942" i="3"/>
  <c r="L4940" i="3"/>
  <c r="E4940" i="3"/>
  <c r="L4939" i="3"/>
  <c r="E4939" i="3"/>
  <c r="L4938" i="3"/>
  <c r="E4938" i="3"/>
  <c r="L4937" i="3"/>
  <c r="E4937" i="3"/>
  <c r="K4936" i="3"/>
  <c r="J4936" i="3"/>
  <c r="I4936" i="3"/>
  <c r="H4936" i="3"/>
  <c r="G4936" i="3"/>
  <c r="F4936" i="3"/>
  <c r="L4935" i="3"/>
  <c r="E4935" i="3"/>
  <c r="L4934" i="3"/>
  <c r="E4934" i="3"/>
  <c r="L4933" i="3"/>
  <c r="E4933" i="3"/>
  <c r="K4932" i="3"/>
  <c r="J4932" i="3"/>
  <c r="I4932" i="3"/>
  <c r="H4932" i="3"/>
  <c r="G4932" i="3"/>
  <c r="F4932" i="3"/>
  <c r="L4931" i="3"/>
  <c r="E4931" i="3"/>
  <c r="L4930" i="3"/>
  <c r="E4930" i="3"/>
  <c r="L4929" i="3"/>
  <c r="E4929" i="3"/>
  <c r="L4928" i="3"/>
  <c r="E4928" i="3"/>
  <c r="L4927" i="3"/>
  <c r="E4927" i="3"/>
  <c r="L4926" i="3"/>
  <c r="E4926" i="3"/>
  <c r="L4925" i="3"/>
  <c r="E4925" i="3"/>
  <c r="K4924" i="3"/>
  <c r="J4924" i="3"/>
  <c r="I4924" i="3"/>
  <c r="H4924" i="3"/>
  <c r="G4924" i="3"/>
  <c r="F4924" i="3"/>
  <c r="L4923" i="3"/>
  <c r="E4923" i="3"/>
  <c r="L4922" i="3"/>
  <c r="E4922" i="3"/>
  <c r="L4921" i="3"/>
  <c r="E4921" i="3"/>
  <c r="K4920" i="3"/>
  <c r="J4920" i="3"/>
  <c r="I4920" i="3"/>
  <c r="H4920" i="3"/>
  <c r="G4920" i="3"/>
  <c r="F4920" i="3"/>
  <c r="L4919" i="3"/>
  <c r="E4919" i="3"/>
  <c r="L4918" i="3"/>
  <c r="E4918" i="3"/>
  <c r="L4917" i="3"/>
  <c r="E4917" i="3"/>
  <c r="L4916" i="3"/>
  <c r="E4916" i="3"/>
  <c r="L4915" i="3"/>
  <c r="L4913" i="3" s="1"/>
  <c r="E4915" i="3"/>
  <c r="L4914" i="3"/>
  <c r="E4914" i="3"/>
  <c r="K4913" i="3"/>
  <c r="J4913" i="3"/>
  <c r="I4913" i="3"/>
  <c r="H4913" i="3"/>
  <c r="G4913" i="3"/>
  <c r="F4913" i="3"/>
  <c r="L4912" i="3"/>
  <c r="E4912" i="3"/>
  <c r="L4911" i="3"/>
  <c r="E4911" i="3"/>
  <c r="L4910" i="3"/>
  <c r="E4910" i="3"/>
  <c r="L4909" i="3"/>
  <c r="E4909" i="3"/>
  <c r="L4908" i="3"/>
  <c r="M4908" i="3" s="1"/>
  <c r="E4908" i="3"/>
  <c r="L4907" i="3"/>
  <c r="E4907" i="3"/>
  <c r="K4906" i="3"/>
  <c r="J4906" i="3"/>
  <c r="I4906" i="3"/>
  <c r="H4906" i="3"/>
  <c r="G4906" i="3"/>
  <c r="F4906" i="3"/>
  <c r="L4905" i="3"/>
  <c r="M4905" i="3" s="1"/>
  <c r="E4905" i="3"/>
  <c r="L4904" i="3"/>
  <c r="E4904" i="3"/>
  <c r="L4903" i="3"/>
  <c r="E4903" i="3"/>
  <c r="L4902" i="3"/>
  <c r="E4902" i="3"/>
  <c r="L4901" i="3"/>
  <c r="L4897" i="3" s="1"/>
  <c r="E4901" i="3"/>
  <c r="L4900" i="3"/>
  <c r="E4900" i="3"/>
  <c r="L4899" i="3"/>
  <c r="E4899" i="3"/>
  <c r="L4898" i="3"/>
  <c r="E4898" i="3"/>
  <c r="K4897" i="3"/>
  <c r="J4897" i="3"/>
  <c r="I4897" i="3"/>
  <c r="H4897" i="3"/>
  <c r="G4897" i="3"/>
  <c r="F4897" i="3"/>
  <c r="L4896" i="3"/>
  <c r="E4896" i="3"/>
  <c r="L4895" i="3"/>
  <c r="E4895" i="3"/>
  <c r="L4894" i="3"/>
  <c r="E4894" i="3"/>
  <c r="L4893" i="3"/>
  <c r="E4893" i="3"/>
  <c r="L4892" i="3"/>
  <c r="E4892" i="3"/>
  <c r="L4891" i="3"/>
  <c r="E4891" i="3"/>
  <c r="L4890" i="3"/>
  <c r="E4890" i="3"/>
  <c r="L4889" i="3"/>
  <c r="E4889" i="3"/>
  <c r="K4888" i="3"/>
  <c r="J4888" i="3"/>
  <c r="I4888" i="3"/>
  <c r="H4888" i="3"/>
  <c r="G4888" i="3"/>
  <c r="F4888" i="3"/>
  <c r="L4887" i="3"/>
  <c r="E4887" i="3"/>
  <c r="L4886" i="3"/>
  <c r="E4886" i="3"/>
  <c r="L4885" i="3"/>
  <c r="E4885" i="3"/>
  <c r="K4884" i="3"/>
  <c r="J4884" i="3"/>
  <c r="I4884" i="3"/>
  <c r="H4884" i="3"/>
  <c r="G4884" i="3"/>
  <c r="F4884" i="3"/>
  <c r="L4883" i="3"/>
  <c r="E4883" i="3"/>
  <c r="L4882" i="3"/>
  <c r="E4882" i="3"/>
  <c r="L4881" i="3"/>
  <c r="E4881" i="3"/>
  <c r="L4880" i="3"/>
  <c r="E4880" i="3"/>
  <c r="L4879" i="3"/>
  <c r="E4879" i="3"/>
  <c r="K4878" i="3"/>
  <c r="J4878" i="3"/>
  <c r="I4878" i="3"/>
  <c r="H4878" i="3"/>
  <c r="G4878" i="3"/>
  <c r="F4878" i="3"/>
  <c r="L4877" i="3"/>
  <c r="E4877" i="3"/>
  <c r="L4876" i="3"/>
  <c r="E4876" i="3"/>
  <c r="L4875" i="3"/>
  <c r="E4875" i="3"/>
  <c r="L4874" i="3"/>
  <c r="E4874" i="3"/>
  <c r="L4873" i="3"/>
  <c r="E4873" i="3"/>
  <c r="K4872" i="3"/>
  <c r="J4872" i="3"/>
  <c r="I4872" i="3"/>
  <c r="H4872" i="3"/>
  <c r="G4872" i="3"/>
  <c r="F4872" i="3"/>
  <c r="L4871" i="3"/>
  <c r="E4871" i="3"/>
  <c r="L4870" i="3"/>
  <c r="E4870" i="3"/>
  <c r="L4869" i="3"/>
  <c r="E4869" i="3"/>
  <c r="K4868" i="3"/>
  <c r="J4868" i="3"/>
  <c r="I4868" i="3"/>
  <c r="H4868" i="3"/>
  <c r="G4868" i="3"/>
  <c r="F4868" i="3"/>
  <c r="L4867" i="3"/>
  <c r="E4867" i="3"/>
  <c r="M4867" i="3" s="1"/>
  <c r="L4866" i="3"/>
  <c r="E4866" i="3"/>
  <c r="L4865" i="3"/>
  <c r="E4865" i="3"/>
  <c r="L4864" i="3"/>
  <c r="E4864" i="3"/>
  <c r="L4863" i="3"/>
  <c r="E4863" i="3"/>
  <c r="L4862" i="3"/>
  <c r="E4862" i="3"/>
  <c r="L4861" i="3"/>
  <c r="E4861" i="3"/>
  <c r="L4860" i="3"/>
  <c r="E4860" i="3"/>
  <c r="L4859" i="3"/>
  <c r="E4859" i="3"/>
  <c r="L4858" i="3"/>
  <c r="E4858" i="3"/>
  <c r="L4857" i="3"/>
  <c r="E4857" i="3"/>
  <c r="L4856" i="3"/>
  <c r="E4856" i="3"/>
  <c r="L4855" i="3"/>
  <c r="E4855" i="3"/>
  <c r="L4854" i="3"/>
  <c r="E4854" i="3"/>
  <c r="L4853" i="3"/>
  <c r="E4853" i="3"/>
  <c r="L4852" i="3"/>
  <c r="E4852" i="3"/>
  <c r="L4851" i="3"/>
  <c r="E4851" i="3"/>
  <c r="K4850" i="3"/>
  <c r="J4850" i="3"/>
  <c r="I4850" i="3"/>
  <c r="H4850" i="3"/>
  <c r="G4850" i="3"/>
  <c r="F4850" i="3"/>
  <c r="L4849" i="3"/>
  <c r="E4849" i="3"/>
  <c r="L4848" i="3"/>
  <c r="E4848" i="3"/>
  <c r="L4847" i="3"/>
  <c r="E4847" i="3"/>
  <c r="L4846" i="3"/>
  <c r="E4846" i="3"/>
  <c r="L4845" i="3"/>
  <c r="E4845" i="3"/>
  <c r="L4844" i="3"/>
  <c r="E4844" i="3"/>
  <c r="L4843" i="3"/>
  <c r="E4843" i="3"/>
  <c r="L4842" i="3"/>
  <c r="E4842" i="3"/>
  <c r="K4841" i="3"/>
  <c r="J4841" i="3"/>
  <c r="I4841" i="3"/>
  <c r="H4841" i="3"/>
  <c r="G4841" i="3"/>
  <c r="F4841" i="3"/>
  <c r="L4840" i="3"/>
  <c r="E4840" i="3"/>
  <c r="L4839" i="3"/>
  <c r="E4839" i="3"/>
  <c r="L4838" i="3"/>
  <c r="E4838" i="3"/>
  <c r="L4837" i="3"/>
  <c r="E4837" i="3"/>
  <c r="L4836" i="3"/>
  <c r="E4836" i="3"/>
  <c r="K4835" i="3"/>
  <c r="J4835" i="3"/>
  <c r="I4835" i="3"/>
  <c r="H4835" i="3"/>
  <c r="G4835" i="3"/>
  <c r="F4835" i="3"/>
  <c r="L4834" i="3"/>
  <c r="E4834" i="3"/>
  <c r="L4833" i="3"/>
  <c r="E4833" i="3"/>
  <c r="K4832" i="3"/>
  <c r="J4832" i="3"/>
  <c r="I4832" i="3"/>
  <c r="H4832" i="3"/>
  <c r="G4832" i="3"/>
  <c r="F4832" i="3"/>
  <c r="C4829" i="3"/>
  <c r="N4947" i="3" s="1"/>
  <c r="C4828" i="3"/>
  <c r="L4827" i="3"/>
  <c r="K4827" i="3"/>
  <c r="J4827" i="3"/>
  <c r="I4827" i="3"/>
  <c r="H4827" i="3"/>
  <c r="G4827" i="3"/>
  <c r="F4827" i="3"/>
  <c r="E4827" i="3"/>
  <c r="L4826" i="3"/>
  <c r="K4826" i="3"/>
  <c r="J4826" i="3"/>
  <c r="I4826" i="3"/>
  <c r="H4826" i="3"/>
  <c r="G4826" i="3"/>
  <c r="F4826" i="3"/>
  <c r="E4826" i="3"/>
  <c r="I4825" i="3"/>
  <c r="E4825" i="3"/>
  <c r="E4823" i="3"/>
  <c r="B4822" i="3"/>
  <c r="F4821" i="3"/>
  <c r="B4819" i="3"/>
  <c r="F4818" i="3"/>
  <c r="B4818" i="3"/>
  <c r="D4810" i="3"/>
  <c r="M4809" i="3"/>
  <c r="M4808" i="3"/>
  <c r="M4807" i="3"/>
  <c r="L4806" i="3"/>
  <c r="E4806" i="3"/>
  <c r="M4805" i="3"/>
  <c r="L4804" i="3"/>
  <c r="E4804" i="3"/>
  <c r="L4803" i="3"/>
  <c r="E4803" i="3"/>
  <c r="L4802" i="3"/>
  <c r="E4802" i="3"/>
  <c r="L4800" i="3"/>
  <c r="E4800" i="3"/>
  <c r="L4799" i="3"/>
  <c r="E4799" i="3"/>
  <c r="L4798" i="3"/>
  <c r="E4798" i="3"/>
  <c r="L4797" i="3"/>
  <c r="E4797" i="3"/>
  <c r="K4796" i="3"/>
  <c r="J4796" i="3"/>
  <c r="I4796" i="3"/>
  <c r="H4796" i="3"/>
  <c r="G4796" i="3"/>
  <c r="F4796" i="3"/>
  <c r="L4795" i="3"/>
  <c r="E4795" i="3"/>
  <c r="L4794" i="3"/>
  <c r="E4794" i="3"/>
  <c r="L4793" i="3"/>
  <c r="E4793" i="3"/>
  <c r="K4792" i="3"/>
  <c r="J4792" i="3"/>
  <c r="I4792" i="3"/>
  <c r="H4792" i="3"/>
  <c r="G4792" i="3"/>
  <c r="F4792" i="3"/>
  <c r="L4791" i="3"/>
  <c r="E4791" i="3"/>
  <c r="L4790" i="3"/>
  <c r="E4790" i="3"/>
  <c r="L4789" i="3"/>
  <c r="E4789" i="3"/>
  <c r="L4788" i="3"/>
  <c r="E4788" i="3"/>
  <c r="L4787" i="3"/>
  <c r="E4787" i="3"/>
  <c r="L4786" i="3"/>
  <c r="E4786" i="3"/>
  <c r="L4785" i="3"/>
  <c r="E4785" i="3"/>
  <c r="K4784" i="3"/>
  <c r="J4784" i="3"/>
  <c r="I4784" i="3"/>
  <c r="H4784" i="3"/>
  <c r="G4784" i="3"/>
  <c r="F4784" i="3"/>
  <c r="L4783" i="3"/>
  <c r="E4783" i="3"/>
  <c r="L4782" i="3"/>
  <c r="E4782" i="3"/>
  <c r="L4781" i="3"/>
  <c r="E4781" i="3"/>
  <c r="K4780" i="3"/>
  <c r="J4780" i="3"/>
  <c r="I4780" i="3"/>
  <c r="H4780" i="3"/>
  <c r="G4780" i="3"/>
  <c r="F4780" i="3"/>
  <c r="L4779" i="3"/>
  <c r="E4779" i="3"/>
  <c r="L4778" i="3"/>
  <c r="E4778" i="3"/>
  <c r="L4777" i="3"/>
  <c r="E4777" i="3"/>
  <c r="L4776" i="3"/>
  <c r="E4776" i="3"/>
  <c r="L4775" i="3"/>
  <c r="L4773" i="3" s="1"/>
  <c r="E4775" i="3"/>
  <c r="L4774" i="3"/>
  <c r="E4774" i="3"/>
  <c r="K4773" i="3"/>
  <c r="J4773" i="3"/>
  <c r="I4773" i="3"/>
  <c r="H4773" i="3"/>
  <c r="G4773" i="3"/>
  <c r="F4773" i="3"/>
  <c r="L4772" i="3"/>
  <c r="E4772" i="3"/>
  <c r="L4771" i="3"/>
  <c r="E4771" i="3"/>
  <c r="L4770" i="3"/>
  <c r="E4770" i="3"/>
  <c r="L4769" i="3"/>
  <c r="E4769" i="3"/>
  <c r="L4768" i="3"/>
  <c r="E4768" i="3"/>
  <c r="L4767" i="3"/>
  <c r="E4767" i="3"/>
  <c r="K4766" i="3"/>
  <c r="J4766" i="3"/>
  <c r="I4766" i="3"/>
  <c r="H4766" i="3"/>
  <c r="G4766" i="3"/>
  <c r="F4766" i="3"/>
  <c r="L4765" i="3"/>
  <c r="E4765" i="3"/>
  <c r="L4764" i="3"/>
  <c r="E4764" i="3"/>
  <c r="L4763" i="3"/>
  <c r="E4763" i="3"/>
  <c r="L4762" i="3"/>
  <c r="E4762" i="3"/>
  <c r="L4761" i="3"/>
  <c r="E4761" i="3"/>
  <c r="L4760" i="3"/>
  <c r="E4760" i="3"/>
  <c r="L4759" i="3"/>
  <c r="E4759" i="3"/>
  <c r="L4758" i="3"/>
  <c r="E4758" i="3"/>
  <c r="K4757" i="3"/>
  <c r="J4757" i="3"/>
  <c r="I4757" i="3"/>
  <c r="H4757" i="3"/>
  <c r="G4757" i="3"/>
  <c r="F4757" i="3"/>
  <c r="L4756" i="3"/>
  <c r="E4756" i="3"/>
  <c r="L4755" i="3"/>
  <c r="E4755" i="3"/>
  <c r="L4754" i="3"/>
  <c r="E4754" i="3"/>
  <c r="L4753" i="3"/>
  <c r="E4753" i="3"/>
  <c r="L4752" i="3"/>
  <c r="E4752" i="3"/>
  <c r="L4751" i="3"/>
  <c r="M4751" i="3" s="1"/>
  <c r="E4751" i="3"/>
  <c r="L4750" i="3"/>
  <c r="E4750" i="3"/>
  <c r="L4749" i="3"/>
  <c r="E4749" i="3"/>
  <c r="K4748" i="3"/>
  <c r="J4748" i="3"/>
  <c r="I4748" i="3"/>
  <c r="H4748" i="3"/>
  <c r="G4748" i="3"/>
  <c r="F4748" i="3"/>
  <c r="L4747" i="3"/>
  <c r="E4747" i="3"/>
  <c r="L4746" i="3"/>
  <c r="E4746" i="3"/>
  <c r="L4745" i="3"/>
  <c r="M4745" i="3" s="1"/>
  <c r="E4745" i="3"/>
  <c r="K4744" i="3"/>
  <c r="J4744" i="3"/>
  <c r="I4744" i="3"/>
  <c r="H4744" i="3"/>
  <c r="G4744" i="3"/>
  <c r="F4744" i="3"/>
  <c r="L4743" i="3"/>
  <c r="E4743" i="3"/>
  <c r="L4742" i="3"/>
  <c r="E4742" i="3"/>
  <c r="L4741" i="3"/>
  <c r="E4741" i="3"/>
  <c r="L4740" i="3"/>
  <c r="E4740" i="3"/>
  <c r="L4739" i="3"/>
  <c r="E4739" i="3"/>
  <c r="K4738" i="3"/>
  <c r="J4738" i="3"/>
  <c r="I4738" i="3"/>
  <c r="H4738" i="3"/>
  <c r="G4738" i="3"/>
  <c r="F4738" i="3"/>
  <c r="L4737" i="3"/>
  <c r="E4737" i="3"/>
  <c r="L4736" i="3"/>
  <c r="E4736" i="3"/>
  <c r="L4735" i="3"/>
  <c r="E4735" i="3"/>
  <c r="L4734" i="3"/>
  <c r="E4734" i="3"/>
  <c r="L4733" i="3"/>
  <c r="E4733" i="3"/>
  <c r="K4732" i="3"/>
  <c r="J4732" i="3"/>
  <c r="I4732" i="3"/>
  <c r="H4732" i="3"/>
  <c r="G4732" i="3"/>
  <c r="F4732" i="3"/>
  <c r="L4731" i="3"/>
  <c r="E4731" i="3"/>
  <c r="L4730" i="3"/>
  <c r="E4730" i="3"/>
  <c r="L4729" i="3"/>
  <c r="E4729" i="3"/>
  <c r="K4728" i="3"/>
  <c r="J4728" i="3"/>
  <c r="I4728" i="3"/>
  <c r="H4728" i="3"/>
  <c r="G4728" i="3"/>
  <c r="F4728" i="3"/>
  <c r="L4727" i="3"/>
  <c r="E4727" i="3"/>
  <c r="L4726" i="3"/>
  <c r="E4726" i="3"/>
  <c r="L4725" i="3"/>
  <c r="E4725" i="3"/>
  <c r="L4724" i="3"/>
  <c r="E4724" i="3"/>
  <c r="L4723" i="3"/>
  <c r="E4723" i="3"/>
  <c r="L4722" i="3"/>
  <c r="E4722" i="3"/>
  <c r="L4721" i="3"/>
  <c r="E4721" i="3"/>
  <c r="L4720" i="3"/>
  <c r="E4720" i="3"/>
  <c r="L4719" i="3"/>
  <c r="E4719" i="3"/>
  <c r="L4718" i="3"/>
  <c r="E4718" i="3"/>
  <c r="L4717" i="3"/>
  <c r="E4717" i="3"/>
  <c r="M4717" i="3" s="1"/>
  <c r="L4716" i="3"/>
  <c r="E4716" i="3"/>
  <c r="L4715" i="3"/>
  <c r="E4715" i="3"/>
  <c r="L4714" i="3"/>
  <c r="E4714" i="3"/>
  <c r="L4713" i="3"/>
  <c r="M4713" i="3" s="1"/>
  <c r="E4713" i="3"/>
  <c r="L4712" i="3"/>
  <c r="E4712" i="3"/>
  <c r="L4711" i="3"/>
  <c r="E4711" i="3"/>
  <c r="K4710" i="3"/>
  <c r="J4710" i="3"/>
  <c r="I4710" i="3"/>
  <c r="H4710" i="3"/>
  <c r="G4710" i="3"/>
  <c r="F4710" i="3"/>
  <c r="L4709" i="3"/>
  <c r="E4709" i="3"/>
  <c r="L4708" i="3"/>
  <c r="E4708" i="3"/>
  <c r="L4707" i="3"/>
  <c r="E4707" i="3"/>
  <c r="L4706" i="3"/>
  <c r="E4706" i="3"/>
  <c r="L4705" i="3"/>
  <c r="E4705" i="3"/>
  <c r="L4704" i="3"/>
  <c r="E4704" i="3"/>
  <c r="L4703" i="3"/>
  <c r="E4703" i="3"/>
  <c r="L4702" i="3"/>
  <c r="E4702" i="3"/>
  <c r="K4701" i="3"/>
  <c r="J4701" i="3"/>
  <c r="I4701" i="3"/>
  <c r="H4701" i="3"/>
  <c r="G4701" i="3"/>
  <c r="F4701" i="3"/>
  <c r="L4700" i="3"/>
  <c r="E4700" i="3"/>
  <c r="L4699" i="3"/>
  <c r="E4699" i="3"/>
  <c r="L4698" i="3"/>
  <c r="E4698" i="3"/>
  <c r="L4697" i="3"/>
  <c r="E4697" i="3"/>
  <c r="L4696" i="3"/>
  <c r="E4696" i="3"/>
  <c r="K4695" i="3"/>
  <c r="J4695" i="3"/>
  <c r="I4695" i="3"/>
  <c r="H4695" i="3"/>
  <c r="G4695" i="3"/>
  <c r="F4695" i="3"/>
  <c r="L4694" i="3"/>
  <c r="E4694" i="3"/>
  <c r="L4693" i="3"/>
  <c r="E4693" i="3"/>
  <c r="K4692" i="3"/>
  <c r="J4692" i="3"/>
  <c r="I4692" i="3"/>
  <c r="H4692" i="3"/>
  <c r="G4692" i="3"/>
  <c r="F4692" i="3"/>
  <c r="C4689" i="3"/>
  <c r="C4688" i="3"/>
  <c r="L4687" i="3"/>
  <c r="K4687" i="3"/>
  <c r="J4687" i="3"/>
  <c r="I4687" i="3"/>
  <c r="H4687" i="3"/>
  <c r="G4687" i="3"/>
  <c r="F4687" i="3"/>
  <c r="E4687" i="3"/>
  <c r="L4686" i="3"/>
  <c r="K4686" i="3"/>
  <c r="J4686" i="3"/>
  <c r="I4686" i="3"/>
  <c r="H4686" i="3"/>
  <c r="G4686" i="3"/>
  <c r="F4686" i="3"/>
  <c r="E4686" i="3"/>
  <c r="I4685" i="3"/>
  <c r="E4685" i="3"/>
  <c r="E4683" i="3"/>
  <c r="B4682" i="3"/>
  <c r="F4681" i="3"/>
  <c r="B4679" i="3"/>
  <c r="F4678" i="3"/>
  <c r="B4678" i="3"/>
  <c r="D4670" i="3"/>
  <c r="M4669" i="3"/>
  <c r="M4668" i="3"/>
  <c r="M4667" i="3"/>
  <c r="L4666" i="3"/>
  <c r="E4666" i="3"/>
  <c r="M4665" i="3"/>
  <c r="L4664" i="3"/>
  <c r="E4664" i="3"/>
  <c r="L4663" i="3"/>
  <c r="E4663" i="3"/>
  <c r="L4662" i="3"/>
  <c r="E4662" i="3"/>
  <c r="L4660" i="3"/>
  <c r="E4660" i="3"/>
  <c r="L4659" i="3"/>
  <c r="E4659" i="3"/>
  <c r="M4659" i="3" s="1"/>
  <c r="L4658" i="3"/>
  <c r="E4658" i="3"/>
  <c r="L4657" i="3"/>
  <c r="E4657" i="3"/>
  <c r="K4656" i="3"/>
  <c r="J4656" i="3"/>
  <c r="I4656" i="3"/>
  <c r="H4656" i="3"/>
  <c r="G4656" i="3"/>
  <c r="F4656" i="3"/>
  <c r="L4655" i="3"/>
  <c r="E4655" i="3"/>
  <c r="M4655" i="3" s="1"/>
  <c r="L4654" i="3"/>
  <c r="E4654" i="3"/>
  <c r="L4653" i="3"/>
  <c r="E4653" i="3"/>
  <c r="K4652" i="3"/>
  <c r="J4652" i="3"/>
  <c r="I4652" i="3"/>
  <c r="H4652" i="3"/>
  <c r="G4652" i="3"/>
  <c r="F4652" i="3"/>
  <c r="L4651" i="3"/>
  <c r="E4651" i="3"/>
  <c r="M4651" i="3" s="1"/>
  <c r="L4650" i="3"/>
  <c r="E4650" i="3"/>
  <c r="L4649" i="3"/>
  <c r="E4649" i="3"/>
  <c r="L4648" i="3"/>
  <c r="E4648" i="3"/>
  <c r="L4647" i="3"/>
  <c r="E4647" i="3"/>
  <c r="L4646" i="3"/>
  <c r="E4646" i="3"/>
  <c r="L4645" i="3"/>
  <c r="E4645" i="3"/>
  <c r="K4644" i="3"/>
  <c r="J4644" i="3"/>
  <c r="I4644" i="3"/>
  <c r="H4644" i="3"/>
  <c r="G4644" i="3"/>
  <c r="F4644" i="3"/>
  <c r="L4643" i="3"/>
  <c r="E4643" i="3"/>
  <c r="L4642" i="3"/>
  <c r="E4642" i="3"/>
  <c r="L4641" i="3"/>
  <c r="E4641" i="3"/>
  <c r="M4641" i="3" s="1"/>
  <c r="K4640" i="3"/>
  <c r="J4640" i="3"/>
  <c r="I4640" i="3"/>
  <c r="H4640" i="3"/>
  <c r="G4640" i="3"/>
  <c r="F4640" i="3"/>
  <c r="L4639" i="3"/>
  <c r="E4639" i="3"/>
  <c r="L4638" i="3"/>
  <c r="E4638" i="3"/>
  <c r="L4637" i="3"/>
  <c r="E4637" i="3"/>
  <c r="L4636" i="3"/>
  <c r="E4636" i="3"/>
  <c r="L4635" i="3"/>
  <c r="E4635" i="3"/>
  <c r="L4634" i="3"/>
  <c r="E4634" i="3"/>
  <c r="K4633" i="3"/>
  <c r="J4633" i="3"/>
  <c r="I4633" i="3"/>
  <c r="H4633" i="3"/>
  <c r="G4633" i="3"/>
  <c r="F4633" i="3"/>
  <c r="L4632" i="3"/>
  <c r="E4632" i="3"/>
  <c r="L4631" i="3"/>
  <c r="E4631" i="3"/>
  <c r="L4630" i="3"/>
  <c r="E4630" i="3"/>
  <c r="L4629" i="3"/>
  <c r="E4629" i="3"/>
  <c r="L4628" i="3"/>
  <c r="E4628" i="3"/>
  <c r="L4627" i="3"/>
  <c r="E4627" i="3"/>
  <c r="K4626" i="3"/>
  <c r="J4626" i="3"/>
  <c r="I4626" i="3"/>
  <c r="H4626" i="3"/>
  <c r="G4626" i="3"/>
  <c r="F4626" i="3"/>
  <c r="L4625" i="3"/>
  <c r="E4625" i="3"/>
  <c r="L4624" i="3"/>
  <c r="E4624" i="3"/>
  <c r="L4623" i="3"/>
  <c r="E4623" i="3"/>
  <c r="L4622" i="3"/>
  <c r="E4622" i="3"/>
  <c r="L4621" i="3"/>
  <c r="E4621" i="3"/>
  <c r="L4620" i="3"/>
  <c r="E4620" i="3"/>
  <c r="L4619" i="3"/>
  <c r="E4619" i="3"/>
  <c r="L4618" i="3"/>
  <c r="E4618" i="3"/>
  <c r="K4617" i="3"/>
  <c r="J4617" i="3"/>
  <c r="I4617" i="3"/>
  <c r="H4617" i="3"/>
  <c r="G4617" i="3"/>
  <c r="F4617" i="3"/>
  <c r="L4616" i="3"/>
  <c r="E4616" i="3"/>
  <c r="L4615" i="3"/>
  <c r="E4615" i="3"/>
  <c r="L4614" i="3"/>
  <c r="E4614" i="3"/>
  <c r="L4613" i="3"/>
  <c r="E4613" i="3"/>
  <c r="L4612" i="3"/>
  <c r="E4612" i="3"/>
  <c r="L4611" i="3"/>
  <c r="E4611" i="3"/>
  <c r="L4610" i="3"/>
  <c r="E4610" i="3"/>
  <c r="L4609" i="3"/>
  <c r="E4609" i="3"/>
  <c r="K4608" i="3"/>
  <c r="J4608" i="3"/>
  <c r="I4608" i="3"/>
  <c r="H4608" i="3"/>
  <c r="G4608" i="3"/>
  <c r="F4608" i="3"/>
  <c r="L4607" i="3"/>
  <c r="E4607" i="3"/>
  <c r="L4606" i="3"/>
  <c r="E4606" i="3"/>
  <c r="L4605" i="3"/>
  <c r="E4605" i="3"/>
  <c r="K4604" i="3"/>
  <c r="J4604" i="3"/>
  <c r="I4604" i="3"/>
  <c r="H4604" i="3"/>
  <c r="G4604" i="3"/>
  <c r="F4604" i="3"/>
  <c r="L4603" i="3"/>
  <c r="E4603" i="3"/>
  <c r="L4602" i="3"/>
  <c r="E4602" i="3"/>
  <c r="L4601" i="3"/>
  <c r="E4601" i="3"/>
  <c r="L4600" i="3"/>
  <c r="E4600" i="3"/>
  <c r="L4599" i="3"/>
  <c r="E4599" i="3"/>
  <c r="K4598" i="3"/>
  <c r="J4598" i="3"/>
  <c r="I4598" i="3"/>
  <c r="H4598" i="3"/>
  <c r="G4598" i="3"/>
  <c r="F4598" i="3"/>
  <c r="L4597" i="3"/>
  <c r="E4597" i="3"/>
  <c r="L4596" i="3"/>
  <c r="E4596" i="3"/>
  <c r="L4595" i="3"/>
  <c r="E4595" i="3"/>
  <c r="M4595" i="3" s="1"/>
  <c r="L4594" i="3"/>
  <c r="E4594" i="3"/>
  <c r="L4593" i="3"/>
  <c r="E4593" i="3"/>
  <c r="K4592" i="3"/>
  <c r="J4592" i="3"/>
  <c r="I4592" i="3"/>
  <c r="H4592" i="3"/>
  <c r="G4592" i="3"/>
  <c r="F4592" i="3"/>
  <c r="L4591" i="3"/>
  <c r="E4591" i="3"/>
  <c r="M4591" i="3" s="1"/>
  <c r="L4590" i="3"/>
  <c r="E4590" i="3"/>
  <c r="L4589" i="3"/>
  <c r="E4589" i="3"/>
  <c r="K4588" i="3"/>
  <c r="J4588" i="3"/>
  <c r="I4588" i="3"/>
  <c r="H4588" i="3"/>
  <c r="G4588" i="3"/>
  <c r="F4588" i="3"/>
  <c r="L4587" i="3"/>
  <c r="E4587" i="3"/>
  <c r="M4587" i="3" s="1"/>
  <c r="L4586" i="3"/>
  <c r="E4586" i="3"/>
  <c r="L4585" i="3"/>
  <c r="E4585" i="3"/>
  <c r="L4584" i="3"/>
  <c r="E4584" i="3"/>
  <c r="L4583" i="3"/>
  <c r="E4583" i="3"/>
  <c r="L4582" i="3"/>
  <c r="E4582" i="3"/>
  <c r="L4581" i="3"/>
  <c r="E4581" i="3"/>
  <c r="M4581" i="3" s="1"/>
  <c r="L4580" i="3"/>
  <c r="E4580" i="3"/>
  <c r="L4579" i="3"/>
  <c r="M4579" i="3" s="1"/>
  <c r="E4579" i="3"/>
  <c r="L4578" i="3"/>
  <c r="E4578" i="3"/>
  <c r="L4577" i="3"/>
  <c r="E4577" i="3"/>
  <c r="L4576" i="3"/>
  <c r="E4576" i="3"/>
  <c r="L4575" i="3"/>
  <c r="E4575" i="3"/>
  <c r="L4574" i="3"/>
  <c r="E4574" i="3"/>
  <c r="L4573" i="3"/>
  <c r="E4573" i="3"/>
  <c r="L4572" i="3"/>
  <c r="E4572" i="3"/>
  <c r="L4571" i="3"/>
  <c r="E4571" i="3"/>
  <c r="K4570" i="3"/>
  <c r="J4570" i="3"/>
  <c r="I4570" i="3"/>
  <c r="H4570" i="3"/>
  <c r="G4570" i="3"/>
  <c r="F4570" i="3"/>
  <c r="L4569" i="3"/>
  <c r="E4569" i="3"/>
  <c r="L4568" i="3"/>
  <c r="E4568" i="3"/>
  <c r="L4567" i="3"/>
  <c r="E4567" i="3"/>
  <c r="L4566" i="3"/>
  <c r="E4566" i="3"/>
  <c r="L4565" i="3"/>
  <c r="E4565" i="3"/>
  <c r="L4564" i="3"/>
  <c r="E4564" i="3"/>
  <c r="L4563" i="3"/>
  <c r="E4563" i="3"/>
  <c r="L4562" i="3"/>
  <c r="E4562" i="3"/>
  <c r="K4561" i="3"/>
  <c r="J4561" i="3"/>
  <c r="I4561" i="3"/>
  <c r="H4561" i="3"/>
  <c r="G4561" i="3"/>
  <c r="F4561" i="3"/>
  <c r="L4560" i="3"/>
  <c r="E4560" i="3"/>
  <c r="L4559" i="3"/>
  <c r="E4559" i="3"/>
  <c r="L4558" i="3"/>
  <c r="E4558" i="3"/>
  <c r="L4557" i="3"/>
  <c r="E4557" i="3"/>
  <c r="L4556" i="3"/>
  <c r="L4555" i="3" s="1"/>
  <c r="E4556" i="3"/>
  <c r="K4555" i="3"/>
  <c r="J4555" i="3"/>
  <c r="I4555" i="3"/>
  <c r="H4555" i="3"/>
  <c r="G4555" i="3"/>
  <c r="F4555" i="3"/>
  <c r="L4554" i="3"/>
  <c r="E4554" i="3"/>
  <c r="L4553" i="3"/>
  <c r="E4553" i="3"/>
  <c r="K4552" i="3"/>
  <c r="J4552" i="3"/>
  <c r="I4552" i="3"/>
  <c r="H4552" i="3"/>
  <c r="G4552" i="3"/>
  <c r="F4552" i="3"/>
  <c r="C4549" i="3"/>
  <c r="C4548" i="3"/>
  <c r="L4547" i="3"/>
  <c r="K4547" i="3"/>
  <c r="J4547" i="3"/>
  <c r="I4547" i="3"/>
  <c r="H4547" i="3"/>
  <c r="G4547" i="3"/>
  <c r="F4547" i="3"/>
  <c r="E4547" i="3"/>
  <c r="L4546" i="3"/>
  <c r="K4546" i="3"/>
  <c r="J4546" i="3"/>
  <c r="I4546" i="3"/>
  <c r="H4546" i="3"/>
  <c r="G4546" i="3"/>
  <c r="F4546" i="3"/>
  <c r="E4546" i="3"/>
  <c r="I4545" i="3"/>
  <c r="E4545" i="3"/>
  <c r="E4543" i="3"/>
  <c r="B4542" i="3"/>
  <c r="F4541" i="3"/>
  <c r="B4539" i="3"/>
  <c r="F4538" i="3"/>
  <c r="B4538" i="3"/>
  <c r="D4530" i="3"/>
  <c r="M4529" i="3"/>
  <c r="M4528" i="3"/>
  <c r="M4527" i="3"/>
  <c r="L4526" i="3"/>
  <c r="E4526" i="3"/>
  <c r="M4525" i="3"/>
  <c r="L4524" i="3"/>
  <c r="E4524" i="3"/>
  <c r="L4523" i="3"/>
  <c r="E4523" i="3"/>
  <c r="L4522" i="3"/>
  <c r="E4522" i="3"/>
  <c r="L4520" i="3"/>
  <c r="E4520" i="3"/>
  <c r="L4519" i="3"/>
  <c r="E4519" i="3"/>
  <c r="E4516" i="3" s="1"/>
  <c r="L4518" i="3"/>
  <c r="E4518" i="3"/>
  <c r="L4517" i="3"/>
  <c r="E4517" i="3"/>
  <c r="K4516" i="3"/>
  <c r="J4516" i="3"/>
  <c r="I4516" i="3"/>
  <c r="H4516" i="3"/>
  <c r="G4516" i="3"/>
  <c r="F4516" i="3"/>
  <c r="L4515" i="3"/>
  <c r="E4515" i="3"/>
  <c r="L4514" i="3"/>
  <c r="E4514" i="3"/>
  <c r="L4513" i="3"/>
  <c r="M4513" i="3" s="1"/>
  <c r="E4513" i="3"/>
  <c r="K4512" i="3"/>
  <c r="J4512" i="3"/>
  <c r="I4512" i="3"/>
  <c r="H4512" i="3"/>
  <c r="G4512" i="3"/>
  <c r="F4512" i="3"/>
  <c r="L4511" i="3"/>
  <c r="E4511" i="3"/>
  <c r="L4510" i="3"/>
  <c r="E4510" i="3"/>
  <c r="L4509" i="3"/>
  <c r="E4509" i="3"/>
  <c r="L4508" i="3"/>
  <c r="E4508" i="3"/>
  <c r="L4507" i="3"/>
  <c r="E4507" i="3"/>
  <c r="L4506" i="3"/>
  <c r="E4506" i="3"/>
  <c r="L4505" i="3"/>
  <c r="E4505" i="3"/>
  <c r="K4504" i="3"/>
  <c r="J4504" i="3"/>
  <c r="I4504" i="3"/>
  <c r="H4504" i="3"/>
  <c r="G4504" i="3"/>
  <c r="F4504" i="3"/>
  <c r="L4503" i="3"/>
  <c r="E4503" i="3"/>
  <c r="L4502" i="3"/>
  <c r="E4502" i="3"/>
  <c r="L4501" i="3"/>
  <c r="E4501" i="3"/>
  <c r="M4501" i="3" s="1"/>
  <c r="K4500" i="3"/>
  <c r="J4500" i="3"/>
  <c r="I4500" i="3"/>
  <c r="H4500" i="3"/>
  <c r="G4500" i="3"/>
  <c r="F4500" i="3"/>
  <c r="L4499" i="3"/>
  <c r="E4499" i="3"/>
  <c r="L4498" i="3"/>
  <c r="E4498" i="3"/>
  <c r="L4497" i="3"/>
  <c r="E4497" i="3"/>
  <c r="M4497" i="3" s="1"/>
  <c r="L4496" i="3"/>
  <c r="E4496" i="3"/>
  <c r="L4495" i="3"/>
  <c r="E4495" i="3"/>
  <c r="L4494" i="3"/>
  <c r="E4494" i="3"/>
  <c r="K4493" i="3"/>
  <c r="J4493" i="3"/>
  <c r="I4493" i="3"/>
  <c r="H4493" i="3"/>
  <c r="G4493" i="3"/>
  <c r="F4493" i="3"/>
  <c r="L4492" i="3"/>
  <c r="E4492" i="3"/>
  <c r="L4491" i="3"/>
  <c r="E4491" i="3"/>
  <c r="L4490" i="3"/>
  <c r="E4490" i="3"/>
  <c r="L4489" i="3"/>
  <c r="E4489" i="3"/>
  <c r="L4488" i="3"/>
  <c r="E4488" i="3"/>
  <c r="L4487" i="3"/>
  <c r="E4487" i="3"/>
  <c r="K4486" i="3"/>
  <c r="J4486" i="3"/>
  <c r="I4486" i="3"/>
  <c r="H4486" i="3"/>
  <c r="G4486" i="3"/>
  <c r="F4486" i="3"/>
  <c r="L4485" i="3"/>
  <c r="E4485" i="3"/>
  <c r="L4484" i="3"/>
  <c r="E4484" i="3"/>
  <c r="L4483" i="3"/>
  <c r="E4483" i="3"/>
  <c r="L4482" i="3"/>
  <c r="E4482" i="3"/>
  <c r="L4481" i="3"/>
  <c r="E4481" i="3"/>
  <c r="L4480" i="3"/>
  <c r="E4480" i="3"/>
  <c r="L4479" i="3"/>
  <c r="E4479" i="3"/>
  <c r="L4478" i="3"/>
  <c r="E4478" i="3"/>
  <c r="K4477" i="3"/>
  <c r="J4477" i="3"/>
  <c r="I4477" i="3"/>
  <c r="H4477" i="3"/>
  <c r="G4477" i="3"/>
  <c r="F4477" i="3"/>
  <c r="L4476" i="3"/>
  <c r="E4476" i="3"/>
  <c r="L4475" i="3"/>
  <c r="E4475" i="3"/>
  <c r="L4474" i="3"/>
  <c r="E4474" i="3"/>
  <c r="L4473" i="3"/>
  <c r="E4473" i="3"/>
  <c r="L4472" i="3"/>
  <c r="E4472" i="3"/>
  <c r="L4471" i="3"/>
  <c r="E4471" i="3"/>
  <c r="L4470" i="3"/>
  <c r="E4470" i="3"/>
  <c r="L4469" i="3"/>
  <c r="E4469" i="3"/>
  <c r="K4468" i="3"/>
  <c r="J4468" i="3"/>
  <c r="I4468" i="3"/>
  <c r="H4468" i="3"/>
  <c r="G4468" i="3"/>
  <c r="F4468" i="3"/>
  <c r="L4467" i="3"/>
  <c r="M4467" i="3" s="1"/>
  <c r="E4467" i="3"/>
  <c r="L4466" i="3"/>
  <c r="E4466" i="3"/>
  <c r="L4465" i="3"/>
  <c r="E4465" i="3"/>
  <c r="K4464" i="3"/>
  <c r="J4464" i="3"/>
  <c r="I4464" i="3"/>
  <c r="H4464" i="3"/>
  <c r="G4464" i="3"/>
  <c r="F4464" i="3"/>
  <c r="L4463" i="3"/>
  <c r="E4463" i="3"/>
  <c r="L4462" i="3"/>
  <c r="E4462" i="3"/>
  <c r="L4461" i="3"/>
  <c r="E4461" i="3"/>
  <c r="L4460" i="3"/>
  <c r="E4460" i="3"/>
  <c r="L4459" i="3"/>
  <c r="E4459" i="3"/>
  <c r="M4459" i="3" s="1"/>
  <c r="K4458" i="3"/>
  <c r="J4458" i="3"/>
  <c r="I4458" i="3"/>
  <c r="H4458" i="3"/>
  <c r="G4458" i="3"/>
  <c r="F4458" i="3"/>
  <c r="L4457" i="3"/>
  <c r="E4457" i="3"/>
  <c r="L4456" i="3"/>
  <c r="E4456" i="3"/>
  <c r="L4455" i="3"/>
  <c r="E4455" i="3"/>
  <c r="E4452" i="3" s="1"/>
  <c r="L4454" i="3"/>
  <c r="E4454" i="3"/>
  <c r="L4453" i="3"/>
  <c r="E4453" i="3"/>
  <c r="K4452" i="3"/>
  <c r="J4452" i="3"/>
  <c r="I4452" i="3"/>
  <c r="H4452" i="3"/>
  <c r="G4452" i="3"/>
  <c r="F4452" i="3"/>
  <c r="L4451" i="3"/>
  <c r="E4451" i="3"/>
  <c r="L4450" i="3"/>
  <c r="E4450" i="3"/>
  <c r="L4449" i="3"/>
  <c r="M4449" i="3" s="1"/>
  <c r="E4449" i="3"/>
  <c r="K4448" i="3"/>
  <c r="J4448" i="3"/>
  <c r="I4448" i="3"/>
  <c r="H4448" i="3"/>
  <c r="G4448" i="3"/>
  <c r="F4448" i="3"/>
  <c r="L4447" i="3"/>
  <c r="E4447" i="3"/>
  <c r="L4446" i="3"/>
  <c r="E4446" i="3"/>
  <c r="L4445" i="3"/>
  <c r="E4445" i="3"/>
  <c r="L4444" i="3"/>
  <c r="E4444" i="3"/>
  <c r="L4443" i="3"/>
  <c r="E4443" i="3"/>
  <c r="L4442" i="3"/>
  <c r="E4442" i="3"/>
  <c r="L4441" i="3"/>
  <c r="E4441" i="3"/>
  <c r="L4440" i="3"/>
  <c r="E4440" i="3"/>
  <c r="L4439" i="3"/>
  <c r="E4439" i="3"/>
  <c r="L4438" i="3"/>
  <c r="E4438" i="3"/>
  <c r="L4437" i="3"/>
  <c r="E4437" i="3"/>
  <c r="L4436" i="3"/>
  <c r="E4436" i="3"/>
  <c r="L4435" i="3"/>
  <c r="E4435" i="3"/>
  <c r="M4435" i="3" s="1"/>
  <c r="L4434" i="3"/>
  <c r="E4434" i="3"/>
  <c r="L4433" i="3"/>
  <c r="E4433" i="3"/>
  <c r="L4432" i="3"/>
  <c r="E4432" i="3"/>
  <c r="L4431" i="3"/>
  <c r="E4431" i="3"/>
  <c r="K4430" i="3"/>
  <c r="J4430" i="3"/>
  <c r="I4430" i="3"/>
  <c r="H4430" i="3"/>
  <c r="G4430" i="3"/>
  <c r="F4430" i="3"/>
  <c r="L4429" i="3"/>
  <c r="E4429" i="3"/>
  <c r="L4428" i="3"/>
  <c r="E4428" i="3"/>
  <c r="L4427" i="3"/>
  <c r="E4427" i="3"/>
  <c r="L4426" i="3"/>
  <c r="E4426" i="3"/>
  <c r="L4425" i="3"/>
  <c r="E4425" i="3"/>
  <c r="L4424" i="3"/>
  <c r="E4424" i="3"/>
  <c r="L4423" i="3"/>
  <c r="E4423" i="3"/>
  <c r="L4422" i="3"/>
  <c r="E4422" i="3"/>
  <c r="K4421" i="3"/>
  <c r="J4421" i="3"/>
  <c r="I4421" i="3"/>
  <c r="H4421" i="3"/>
  <c r="G4421" i="3"/>
  <c r="F4421" i="3"/>
  <c r="L4420" i="3"/>
  <c r="E4420" i="3"/>
  <c r="L4419" i="3"/>
  <c r="E4419" i="3"/>
  <c r="L4418" i="3"/>
  <c r="E4418" i="3"/>
  <c r="L4417" i="3"/>
  <c r="E4417" i="3"/>
  <c r="L4416" i="3"/>
  <c r="M4416" i="3" s="1"/>
  <c r="E4416" i="3"/>
  <c r="K4415" i="3"/>
  <c r="J4415" i="3"/>
  <c r="I4415" i="3"/>
  <c r="H4415" i="3"/>
  <c r="G4415" i="3"/>
  <c r="F4415" i="3"/>
  <c r="L4414" i="3"/>
  <c r="E4414" i="3"/>
  <c r="L4413" i="3"/>
  <c r="E4413" i="3"/>
  <c r="K4412" i="3"/>
  <c r="J4412" i="3"/>
  <c r="I4412" i="3"/>
  <c r="H4412" i="3"/>
  <c r="G4412" i="3"/>
  <c r="F4412" i="3"/>
  <c r="C4409" i="3"/>
  <c r="C4408" i="3"/>
  <c r="L4407" i="3"/>
  <c r="K4407" i="3"/>
  <c r="J4407" i="3"/>
  <c r="I4407" i="3"/>
  <c r="H4407" i="3"/>
  <c r="G4407" i="3"/>
  <c r="F4407" i="3"/>
  <c r="E4407" i="3"/>
  <c r="L4406" i="3"/>
  <c r="K4406" i="3"/>
  <c r="J4406" i="3"/>
  <c r="I4406" i="3"/>
  <c r="H4406" i="3"/>
  <c r="G4406" i="3"/>
  <c r="F4406" i="3"/>
  <c r="E4406" i="3"/>
  <c r="I4405" i="3"/>
  <c r="E4405" i="3"/>
  <c r="E4403" i="3"/>
  <c r="B4402" i="3"/>
  <c r="F4401" i="3"/>
  <c r="B4399" i="3"/>
  <c r="F4398" i="3"/>
  <c r="B4398" i="3"/>
  <c r="D4390" i="3"/>
  <c r="M4389" i="3"/>
  <c r="M4388" i="3"/>
  <c r="M4387" i="3"/>
  <c r="L4386" i="3"/>
  <c r="E4386" i="3"/>
  <c r="M4385" i="3"/>
  <c r="L4384" i="3"/>
  <c r="L4381" i="3" s="1"/>
  <c r="E4384" i="3"/>
  <c r="L4383" i="3"/>
  <c r="E4383" i="3"/>
  <c r="L4382" i="3"/>
  <c r="E4382" i="3"/>
  <c r="L4380" i="3"/>
  <c r="E4380" i="3"/>
  <c r="L4379" i="3"/>
  <c r="E4379" i="3"/>
  <c r="L4378" i="3"/>
  <c r="E4378" i="3"/>
  <c r="L4377" i="3"/>
  <c r="E4377" i="3"/>
  <c r="K4376" i="3"/>
  <c r="J4376" i="3"/>
  <c r="I4376" i="3"/>
  <c r="H4376" i="3"/>
  <c r="G4376" i="3"/>
  <c r="F4376" i="3"/>
  <c r="L4375" i="3"/>
  <c r="E4375" i="3"/>
  <c r="L4374" i="3"/>
  <c r="E4374" i="3"/>
  <c r="L4373" i="3"/>
  <c r="E4373" i="3"/>
  <c r="K4372" i="3"/>
  <c r="J4372" i="3"/>
  <c r="I4372" i="3"/>
  <c r="H4372" i="3"/>
  <c r="G4372" i="3"/>
  <c r="F4372" i="3"/>
  <c r="L4371" i="3"/>
  <c r="E4371" i="3"/>
  <c r="L4370" i="3"/>
  <c r="E4370" i="3"/>
  <c r="L4369" i="3"/>
  <c r="E4369" i="3"/>
  <c r="L4368" i="3"/>
  <c r="E4368" i="3"/>
  <c r="L4367" i="3"/>
  <c r="E4367" i="3"/>
  <c r="L4366" i="3"/>
  <c r="E4366" i="3"/>
  <c r="L4365" i="3"/>
  <c r="E4365" i="3"/>
  <c r="K4364" i="3"/>
  <c r="J4364" i="3"/>
  <c r="I4364" i="3"/>
  <c r="H4364" i="3"/>
  <c r="G4364" i="3"/>
  <c r="F4364" i="3"/>
  <c r="L4363" i="3"/>
  <c r="E4363" i="3"/>
  <c r="L4362" i="3"/>
  <c r="E4362" i="3"/>
  <c r="L4361" i="3"/>
  <c r="E4361" i="3"/>
  <c r="K4360" i="3"/>
  <c r="J4360" i="3"/>
  <c r="I4360" i="3"/>
  <c r="H4360" i="3"/>
  <c r="G4360" i="3"/>
  <c r="F4360" i="3"/>
  <c r="L4359" i="3"/>
  <c r="E4359" i="3"/>
  <c r="L4358" i="3"/>
  <c r="E4358" i="3"/>
  <c r="L4357" i="3"/>
  <c r="E4357" i="3"/>
  <c r="L4356" i="3"/>
  <c r="E4356" i="3"/>
  <c r="L4355" i="3"/>
  <c r="L4353" i="3" s="1"/>
  <c r="E4355" i="3"/>
  <c r="L4354" i="3"/>
  <c r="E4354" i="3"/>
  <c r="K4353" i="3"/>
  <c r="J4353" i="3"/>
  <c r="I4353" i="3"/>
  <c r="H4353" i="3"/>
  <c r="G4353" i="3"/>
  <c r="F4353" i="3"/>
  <c r="L4352" i="3"/>
  <c r="E4352" i="3"/>
  <c r="L4351" i="3"/>
  <c r="E4351" i="3"/>
  <c r="L4350" i="3"/>
  <c r="E4350" i="3"/>
  <c r="L4349" i="3"/>
  <c r="E4349" i="3"/>
  <c r="L4348" i="3"/>
  <c r="E4348" i="3"/>
  <c r="L4347" i="3"/>
  <c r="E4347" i="3"/>
  <c r="K4346" i="3"/>
  <c r="J4346" i="3"/>
  <c r="I4346" i="3"/>
  <c r="H4346" i="3"/>
  <c r="G4346" i="3"/>
  <c r="F4346" i="3"/>
  <c r="L4345" i="3"/>
  <c r="E4345" i="3"/>
  <c r="L4344" i="3"/>
  <c r="E4344" i="3"/>
  <c r="L4343" i="3"/>
  <c r="E4343" i="3"/>
  <c r="L4342" i="3"/>
  <c r="E4342" i="3"/>
  <c r="L4341" i="3"/>
  <c r="E4341" i="3"/>
  <c r="L4340" i="3"/>
  <c r="E4340" i="3"/>
  <c r="L4339" i="3"/>
  <c r="E4339" i="3"/>
  <c r="L4338" i="3"/>
  <c r="E4338" i="3"/>
  <c r="K4337" i="3"/>
  <c r="J4337" i="3"/>
  <c r="I4337" i="3"/>
  <c r="H4337" i="3"/>
  <c r="G4337" i="3"/>
  <c r="F4337" i="3"/>
  <c r="L4336" i="3"/>
  <c r="E4336" i="3"/>
  <c r="M4336" i="3" s="1"/>
  <c r="L4335" i="3"/>
  <c r="E4335" i="3"/>
  <c r="L4334" i="3"/>
  <c r="E4334" i="3"/>
  <c r="L4333" i="3"/>
  <c r="E4333" i="3"/>
  <c r="L4332" i="3"/>
  <c r="E4332" i="3"/>
  <c r="L4331" i="3"/>
  <c r="E4331" i="3"/>
  <c r="L4330" i="3"/>
  <c r="E4330" i="3"/>
  <c r="L4329" i="3"/>
  <c r="E4329" i="3"/>
  <c r="K4328" i="3"/>
  <c r="J4328" i="3"/>
  <c r="I4328" i="3"/>
  <c r="H4328" i="3"/>
  <c r="G4328" i="3"/>
  <c r="F4328" i="3"/>
  <c r="L4327" i="3"/>
  <c r="E4327" i="3"/>
  <c r="L4326" i="3"/>
  <c r="E4326" i="3"/>
  <c r="L4325" i="3"/>
  <c r="E4325" i="3"/>
  <c r="K4324" i="3"/>
  <c r="J4324" i="3"/>
  <c r="I4324" i="3"/>
  <c r="H4324" i="3"/>
  <c r="G4324" i="3"/>
  <c r="F4324" i="3"/>
  <c r="L4323" i="3"/>
  <c r="E4323" i="3"/>
  <c r="L4322" i="3"/>
  <c r="E4322" i="3"/>
  <c r="L4321" i="3"/>
  <c r="E4321" i="3"/>
  <c r="L4320" i="3"/>
  <c r="M4320" i="3" s="1"/>
  <c r="E4320" i="3"/>
  <c r="L4319" i="3"/>
  <c r="E4319" i="3"/>
  <c r="K4318" i="3"/>
  <c r="J4318" i="3"/>
  <c r="I4318" i="3"/>
  <c r="H4318" i="3"/>
  <c r="G4318" i="3"/>
  <c r="F4318" i="3"/>
  <c r="L4317" i="3"/>
  <c r="E4317" i="3"/>
  <c r="L4316" i="3"/>
  <c r="E4316" i="3"/>
  <c r="L4315" i="3"/>
  <c r="E4315" i="3"/>
  <c r="L4314" i="3"/>
  <c r="E4314" i="3"/>
  <c r="L4313" i="3"/>
  <c r="E4313" i="3"/>
  <c r="K4312" i="3"/>
  <c r="J4312" i="3"/>
  <c r="I4312" i="3"/>
  <c r="H4312" i="3"/>
  <c r="G4312" i="3"/>
  <c r="F4312" i="3"/>
  <c r="L4311" i="3"/>
  <c r="E4311" i="3"/>
  <c r="L4310" i="3"/>
  <c r="E4310" i="3"/>
  <c r="L4309" i="3"/>
  <c r="E4309" i="3"/>
  <c r="K4308" i="3"/>
  <c r="J4308" i="3"/>
  <c r="I4308" i="3"/>
  <c r="H4308" i="3"/>
  <c r="G4308" i="3"/>
  <c r="F4308" i="3"/>
  <c r="L4307" i="3"/>
  <c r="E4307" i="3"/>
  <c r="L4306" i="3"/>
  <c r="E4306" i="3"/>
  <c r="L4305" i="3"/>
  <c r="E4305" i="3"/>
  <c r="L4304" i="3"/>
  <c r="E4304" i="3"/>
  <c r="L4303" i="3"/>
  <c r="E4303" i="3"/>
  <c r="L4302" i="3"/>
  <c r="E4302" i="3"/>
  <c r="L4301" i="3"/>
  <c r="E4301" i="3"/>
  <c r="L4300" i="3"/>
  <c r="E4300" i="3"/>
  <c r="L4299" i="3"/>
  <c r="E4299" i="3"/>
  <c r="L4298" i="3"/>
  <c r="E4298" i="3"/>
  <c r="L4297" i="3"/>
  <c r="E4297" i="3"/>
  <c r="L4296" i="3"/>
  <c r="E4296" i="3"/>
  <c r="L4295" i="3"/>
  <c r="E4295" i="3"/>
  <c r="L4294" i="3"/>
  <c r="E4294" i="3"/>
  <c r="L4293" i="3"/>
  <c r="E4293" i="3"/>
  <c r="L4292" i="3"/>
  <c r="E4292" i="3"/>
  <c r="L4291" i="3"/>
  <c r="E4291" i="3"/>
  <c r="K4290" i="3"/>
  <c r="J4290" i="3"/>
  <c r="I4290" i="3"/>
  <c r="H4290" i="3"/>
  <c r="G4290" i="3"/>
  <c r="F4290" i="3"/>
  <c r="L4289" i="3"/>
  <c r="E4289" i="3"/>
  <c r="L4288" i="3"/>
  <c r="E4288" i="3"/>
  <c r="L4287" i="3"/>
  <c r="E4287" i="3"/>
  <c r="L4286" i="3"/>
  <c r="E4286" i="3"/>
  <c r="L4285" i="3"/>
  <c r="E4285" i="3"/>
  <c r="M4285" i="3" s="1"/>
  <c r="L4284" i="3"/>
  <c r="E4284" i="3"/>
  <c r="L4283" i="3"/>
  <c r="E4283" i="3"/>
  <c r="L4282" i="3"/>
  <c r="E4282" i="3"/>
  <c r="K4281" i="3"/>
  <c r="J4281" i="3"/>
  <c r="I4281" i="3"/>
  <c r="H4281" i="3"/>
  <c r="G4281" i="3"/>
  <c r="F4281" i="3"/>
  <c r="L4280" i="3"/>
  <c r="E4280" i="3"/>
  <c r="L4279" i="3"/>
  <c r="E4279" i="3"/>
  <c r="M4279" i="3" s="1"/>
  <c r="L4278" i="3"/>
  <c r="E4278" i="3"/>
  <c r="L4277" i="3"/>
  <c r="E4277" i="3"/>
  <c r="L4276" i="3"/>
  <c r="E4276" i="3"/>
  <c r="K4275" i="3"/>
  <c r="J4275" i="3"/>
  <c r="I4275" i="3"/>
  <c r="H4275" i="3"/>
  <c r="G4275" i="3"/>
  <c r="F4275" i="3"/>
  <c r="L4274" i="3"/>
  <c r="E4274" i="3"/>
  <c r="L4273" i="3"/>
  <c r="E4273" i="3"/>
  <c r="K4272" i="3"/>
  <c r="J4272" i="3"/>
  <c r="I4272" i="3"/>
  <c r="H4272" i="3"/>
  <c r="G4272" i="3"/>
  <c r="F4272" i="3"/>
  <c r="C4269" i="3"/>
  <c r="N4387" i="3" s="1"/>
  <c r="C4268" i="3"/>
  <c r="L4267" i="3"/>
  <c r="K4267" i="3"/>
  <c r="J4267" i="3"/>
  <c r="I4267" i="3"/>
  <c r="H4267" i="3"/>
  <c r="G4267" i="3"/>
  <c r="F4267" i="3"/>
  <c r="E4267" i="3"/>
  <c r="L4266" i="3"/>
  <c r="K4266" i="3"/>
  <c r="J4266" i="3"/>
  <c r="I4266" i="3"/>
  <c r="H4266" i="3"/>
  <c r="G4266" i="3"/>
  <c r="F4266" i="3"/>
  <c r="E4266" i="3"/>
  <c r="I4265" i="3"/>
  <c r="E4265" i="3"/>
  <c r="E4263" i="3"/>
  <c r="B4262" i="3"/>
  <c r="F4261" i="3"/>
  <c r="B4259" i="3"/>
  <c r="F4258" i="3"/>
  <c r="B4258" i="3"/>
  <c r="D4250" i="3"/>
  <c r="M4249" i="3"/>
  <c r="M4248" i="3"/>
  <c r="M4247" i="3"/>
  <c r="L4246" i="3"/>
  <c r="E4246" i="3"/>
  <c r="M4245" i="3"/>
  <c r="L4244" i="3"/>
  <c r="E4244" i="3"/>
  <c r="L4243" i="3"/>
  <c r="E4243" i="3"/>
  <c r="M4243" i="3" s="1"/>
  <c r="L4242" i="3"/>
  <c r="E4242" i="3"/>
  <c r="L4240" i="3"/>
  <c r="E4240" i="3"/>
  <c r="L4239" i="3"/>
  <c r="E4239" i="3"/>
  <c r="L4238" i="3"/>
  <c r="E4238" i="3"/>
  <c r="L4237" i="3"/>
  <c r="E4237" i="3"/>
  <c r="K4236" i="3"/>
  <c r="J4236" i="3"/>
  <c r="I4236" i="3"/>
  <c r="H4236" i="3"/>
  <c r="G4236" i="3"/>
  <c r="F4236" i="3"/>
  <c r="L4235" i="3"/>
  <c r="E4235" i="3"/>
  <c r="L4234" i="3"/>
  <c r="E4234" i="3"/>
  <c r="L4233" i="3"/>
  <c r="E4233" i="3"/>
  <c r="K4232" i="3"/>
  <c r="J4232" i="3"/>
  <c r="I4232" i="3"/>
  <c r="H4232" i="3"/>
  <c r="G4232" i="3"/>
  <c r="F4232" i="3"/>
  <c r="L4231" i="3"/>
  <c r="E4231" i="3"/>
  <c r="L4230" i="3"/>
  <c r="E4230" i="3"/>
  <c r="L4229" i="3"/>
  <c r="E4229" i="3"/>
  <c r="L4228" i="3"/>
  <c r="E4228" i="3"/>
  <c r="L4227" i="3"/>
  <c r="E4227" i="3"/>
  <c r="L4226" i="3"/>
  <c r="E4226" i="3"/>
  <c r="L4225" i="3"/>
  <c r="E4225" i="3"/>
  <c r="K4224" i="3"/>
  <c r="J4224" i="3"/>
  <c r="I4224" i="3"/>
  <c r="H4224" i="3"/>
  <c r="G4224" i="3"/>
  <c r="F4224" i="3"/>
  <c r="L4223" i="3"/>
  <c r="E4223" i="3"/>
  <c r="L4222" i="3"/>
  <c r="M4222" i="3" s="1"/>
  <c r="E4222" i="3"/>
  <c r="L4221" i="3"/>
  <c r="E4221" i="3"/>
  <c r="E4220" i="3" s="1"/>
  <c r="K4220" i="3"/>
  <c r="J4220" i="3"/>
  <c r="I4220" i="3"/>
  <c r="H4220" i="3"/>
  <c r="G4220" i="3"/>
  <c r="F4220" i="3"/>
  <c r="L4219" i="3"/>
  <c r="E4219" i="3"/>
  <c r="L4218" i="3"/>
  <c r="E4218" i="3"/>
  <c r="L4217" i="3"/>
  <c r="E4217" i="3"/>
  <c r="L4216" i="3"/>
  <c r="E4216" i="3"/>
  <c r="L4215" i="3"/>
  <c r="E4215" i="3"/>
  <c r="L4214" i="3"/>
  <c r="E4214" i="3"/>
  <c r="E4213" i="3" s="1"/>
  <c r="K4213" i="3"/>
  <c r="J4213" i="3"/>
  <c r="I4213" i="3"/>
  <c r="H4213" i="3"/>
  <c r="G4213" i="3"/>
  <c r="F4213" i="3"/>
  <c r="L4212" i="3"/>
  <c r="E4212" i="3"/>
  <c r="L4211" i="3"/>
  <c r="E4211" i="3"/>
  <c r="L4210" i="3"/>
  <c r="E4210" i="3"/>
  <c r="L4209" i="3"/>
  <c r="E4209" i="3"/>
  <c r="L4208" i="3"/>
  <c r="E4208" i="3"/>
  <c r="L4207" i="3"/>
  <c r="E4207" i="3"/>
  <c r="K4206" i="3"/>
  <c r="J4206" i="3"/>
  <c r="I4206" i="3"/>
  <c r="H4206" i="3"/>
  <c r="G4206" i="3"/>
  <c r="F4206" i="3"/>
  <c r="L4205" i="3"/>
  <c r="E4205" i="3"/>
  <c r="L4204" i="3"/>
  <c r="E4204" i="3"/>
  <c r="L4203" i="3"/>
  <c r="E4203" i="3"/>
  <c r="L4202" i="3"/>
  <c r="E4202" i="3"/>
  <c r="L4201" i="3"/>
  <c r="E4201" i="3"/>
  <c r="L4200" i="3"/>
  <c r="E4200" i="3"/>
  <c r="E4197" i="3" s="1"/>
  <c r="L4199" i="3"/>
  <c r="E4199" i="3"/>
  <c r="L4198" i="3"/>
  <c r="E4198" i="3"/>
  <c r="K4197" i="3"/>
  <c r="J4197" i="3"/>
  <c r="I4197" i="3"/>
  <c r="H4197" i="3"/>
  <c r="G4197" i="3"/>
  <c r="F4197" i="3"/>
  <c r="L4196" i="3"/>
  <c r="E4196" i="3"/>
  <c r="L4195" i="3"/>
  <c r="E4195" i="3"/>
  <c r="L4194" i="3"/>
  <c r="E4194" i="3"/>
  <c r="L4193" i="3"/>
  <c r="E4193" i="3"/>
  <c r="L4192" i="3"/>
  <c r="E4192" i="3"/>
  <c r="L4191" i="3"/>
  <c r="E4191" i="3"/>
  <c r="L4190" i="3"/>
  <c r="E4190" i="3"/>
  <c r="L4189" i="3"/>
  <c r="E4189" i="3"/>
  <c r="K4188" i="3"/>
  <c r="J4188" i="3"/>
  <c r="I4188" i="3"/>
  <c r="H4188" i="3"/>
  <c r="G4188" i="3"/>
  <c r="F4188" i="3"/>
  <c r="L4187" i="3"/>
  <c r="E4187" i="3"/>
  <c r="L4186" i="3"/>
  <c r="E4186" i="3"/>
  <c r="L4185" i="3"/>
  <c r="M4185" i="3" s="1"/>
  <c r="E4185" i="3"/>
  <c r="K4184" i="3"/>
  <c r="J4184" i="3"/>
  <c r="I4184" i="3"/>
  <c r="H4184" i="3"/>
  <c r="G4184" i="3"/>
  <c r="F4184" i="3"/>
  <c r="L4183" i="3"/>
  <c r="E4183" i="3"/>
  <c r="L4182" i="3"/>
  <c r="E4182" i="3"/>
  <c r="L4181" i="3"/>
  <c r="E4181" i="3"/>
  <c r="L4180" i="3"/>
  <c r="E4180" i="3"/>
  <c r="L4179" i="3"/>
  <c r="E4179" i="3"/>
  <c r="K4178" i="3"/>
  <c r="J4178" i="3"/>
  <c r="I4178" i="3"/>
  <c r="H4178" i="3"/>
  <c r="G4178" i="3"/>
  <c r="F4178" i="3"/>
  <c r="L4177" i="3"/>
  <c r="E4177" i="3"/>
  <c r="L4176" i="3"/>
  <c r="E4176" i="3"/>
  <c r="L4175" i="3"/>
  <c r="E4175" i="3"/>
  <c r="L4174" i="3"/>
  <c r="E4174" i="3"/>
  <c r="L4173" i="3"/>
  <c r="E4173" i="3"/>
  <c r="K4172" i="3"/>
  <c r="J4172" i="3"/>
  <c r="I4172" i="3"/>
  <c r="H4172" i="3"/>
  <c r="G4172" i="3"/>
  <c r="F4172" i="3"/>
  <c r="L4171" i="3"/>
  <c r="E4171" i="3"/>
  <c r="L4170" i="3"/>
  <c r="E4170" i="3"/>
  <c r="L4169" i="3"/>
  <c r="E4169" i="3"/>
  <c r="K4168" i="3"/>
  <c r="J4168" i="3"/>
  <c r="I4168" i="3"/>
  <c r="H4168" i="3"/>
  <c r="G4168" i="3"/>
  <c r="F4168" i="3"/>
  <c r="L4167" i="3"/>
  <c r="E4167" i="3"/>
  <c r="L4166" i="3"/>
  <c r="E4166" i="3"/>
  <c r="L4165" i="3"/>
  <c r="E4165" i="3"/>
  <c r="L4164" i="3"/>
  <c r="E4164" i="3"/>
  <c r="L4163" i="3"/>
  <c r="E4163" i="3"/>
  <c r="L4162" i="3"/>
  <c r="E4162" i="3"/>
  <c r="L4161" i="3"/>
  <c r="E4161" i="3"/>
  <c r="L4160" i="3"/>
  <c r="E4160" i="3"/>
  <c r="L4159" i="3"/>
  <c r="E4159" i="3"/>
  <c r="L4158" i="3"/>
  <c r="E4158" i="3"/>
  <c r="L4157" i="3"/>
  <c r="E4157" i="3"/>
  <c r="L4156" i="3"/>
  <c r="E4156" i="3"/>
  <c r="M4156" i="3" s="1"/>
  <c r="L4155" i="3"/>
  <c r="E4155" i="3"/>
  <c r="L4154" i="3"/>
  <c r="E4154" i="3"/>
  <c r="L4153" i="3"/>
  <c r="E4153" i="3"/>
  <c r="L4152" i="3"/>
  <c r="E4152" i="3"/>
  <c r="L4151" i="3"/>
  <c r="E4151" i="3"/>
  <c r="K4150" i="3"/>
  <c r="J4150" i="3"/>
  <c r="I4150" i="3"/>
  <c r="H4150" i="3"/>
  <c r="G4150" i="3"/>
  <c r="F4150" i="3"/>
  <c r="L4149" i="3"/>
  <c r="E4149" i="3"/>
  <c r="L4148" i="3"/>
  <c r="E4148" i="3"/>
  <c r="L4147" i="3"/>
  <c r="E4147" i="3"/>
  <c r="L4146" i="3"/>
  <c r="E4146" i="3"/>
  <c r="L4145" i="3"/>
  <c r="E4145" i="3"/>
  <c r="L4144" i="3"/>
  <c r="E4144" i="3"/>
  <c r="L4143" i="3"/>
  <c r="E4143" i="3"/>
  <c r="L4142" i="3"/>
  <c r="E4142" i="3"/>
  <c r="K4141" i="3"/>
  <c r="J4141" i="3"/>
  <c r="I4141" i="3"/>
  <c r="H4141" i="3"/>
  <c r="G4141" i="3"/>
  <c r="F4141" i="3"/>
  <c r="L4140" i="3"/>
  <c r="E4140" i="3"/>
  <c r="L4139" i="3"/>
  <c r="E4139" i="3"/>
  <c r="L4138" i="3"/>
  <c r="E4138" i="3"/>
  <c r="L4137" i="3"/>
  <c r="E4137" i="3"/>
  <c r="L4136" i="3"/>
  <c r="E4136" i="3"/>
  <c r="K4135" i="3"/>
  <c r="J4135" i="3"/>
  <c r="I4135" i="3"/>
  <c r="H4135" i="3"/>
  <c r="G4135" i="3"/>
  <c r="F4135" i="3"/>
  <c r="L4134" i="3"/>
  <c r="E4134" i="3"/>
  <c r="L4133" i="3"/>
  <c r="E4133" i="3"/>
  <c r="K4132" i="3"/>
  <c r="J4132" i="3"/>
  <c r="I4132" i="3"/>
  <c r="H4132" i="3"/>
  <c r="G4132" i="3"/>
  <c r="F4132" i="3"/>
  <c r="C4129" i="3"/>
  <c r="N4247" i="3" s="1"/>
  <c r="C4128" i="3"/>
  <c r="L4127" i="3"/>
  <c r="K4127" i="3"/>
  <c r="J4127" i="3"/>
  <c r="I4127" i="3"/>
  <c r="H4127" i="3"/>
  <c r="G4127" i="3"/>
  <c r="F4127" i="3"/>
  <c r="E4127" i="3"/>
  <c r="L4126" i="3"/>
  <c r="K4126" i="3"/>
  <c r="J4126" i="3"/>
  <c r="I4126" i="3"/>
  <c r="H4126" i="3"/>
  <c r="G4126" i="3"/>
  <c r="F4126" i="3"/>
  <c r="E4126" i="3"/>
  <c r="I4125" i="3"/>
  <c r="E4125" i="3"/>
  <c r="E4123" i="3"/>
  <c r="B4122" i="3"/>
  <c r="F4121" i="3"/>
  <c r="B4119" i="3"/>
  <c r="F4118" i="3"/>
  <c r="B4118" i="3"/>
  <c r="D4110" i="3"/>
  <c r="M4109" i="3"/>
  <c r="M4108" i="3"/>
  <c r="M4107" i="3"/>
  <c r="L4106" i="3"/>
  <c r="E4106" i="3"/>
  <c r="M4105" i="3"/>
  <c r="L4104" i="3"/>
  <c r="E4104" i="3"/>
  <c r="L4103" i="3"/>
  <c r="E4103" i="3"/>
  <c r="E4101" i="3" s="1"/>
  <c r="L4102" i="3"/>
  <c r="E4102" i="3"/>
  <c r="L4100" i="3"/>
  <c r="E4100" i="3"/>
  <c r="L4099" i="3"/>
  <c r="E4099" i="3"/>
  <c r="L4098" i="3"/>
  <c r="E4098" i="3"/>
  <c r="L4097" i="3"/>
  <c r="E4097" i="3"/>
  <c r="K4096" i="3"/>
  <c r="J4096" i="3"/>
  <c r="I4096" i="3"/>
  <c r="H4096" i="3"/>
  <c r="G4096" i="3"/>
  <c r="F4096" i="3"/>
  <c r="L4095" i="3"/>
  <c r="E4095" i="3"/>
  <c r="L4094" i="3"/>
  <c r="E4094" i="3"/>
  <c r="L4093" i="3"/>
  <c r="E4093" i="3"/>
  <c r="K4092" i="3"/>
  <c r="J4092" i="3"/>
  <c r="I4092" i="3"/>
  <c r="H4092" i="3"/>
  <c r="G4092" i="3"/>
  <c r="F4092" i="3"/>
  <c r="L4091" i="3"/>
  <c r="E4091" i="3"/>
  <c r="M4091" i="3" s="1"/>
  <c r="L4090" i="3"/>
  <c r="E4090" i="3"/>
  <c r="L4089" i="3"/>
  <c r="E4089" i="3"/>
  <c r="L4088" i="3"/>
  <c r="E4088" i="3"/>
  <c r="L4087" i="3"/>
  <c r="E4087" i="3"/>
  <c r="L4086" i="3"/>
  <c r="E4086" i="3"/>
  <c r="L4085" i="3"/>
  <c r="E4085" i="3"/>
  <c r="K4084" i="3"/>
  <c r="J4084" i="3"/>
  <c r="I4084" i="3"/>
  <c r="H4084" i="3"/>
  <c r="G4084" i="3"/>
  <c r="F4084" i="3"/>
  <c r="L4083" i="3"/>
  <c r="E4083" i="3"/>
  <c r="L4082" i="3"/>
  <c r="L4080" i="3" s="1"/>
  <c r="E4082" i="3"/>
  <c r="L4081" i="3"/>
  <c r="E4081" i="3"/>
  <c r="K4080" i="3"/>
  <c r="J4080" i="3"/>
  <c r="I4080" i="3"/>
  <c r="H4080" i="3"/>
  <c r="G4080" i="3"/>
  <c r="F4080" i="3"/>
  <c r="L4079" i="3"/>
  <c r="E4079" i="3"/>
  <c r="L4078" i="3"/>
  <c r="E4078" i="3"/>
  <c r="L4077" i="3"/>
  <c r="E4077" i="3"/>
  <c r="L4076" i="3"/>
  <c r="E4076" i="3"/>
  <c r="L4075" i="3"/>
  <c r="E4075" i="3"/>
  <c r="L4074" i="3"/>
  <c r="E4074" i="3"/>
  <c r="E4073" i="3" s="1"/>
  <c r="K4073" i="3"/>
  <c r="J4073" i="3"/>
  <c r="I4073" i="3"/>
  <c r="H4073" i="3"/>
  <c r="G4073" i="3"/>
  <c r="F4073" i="3"/>
  <c r="L4072" i="3"/>
  <c r="E4072" i="3"/>
  <c r="L4071" i="3"/>
  <c r="E4071" i="3"/>
  <c r="L4070" i="3"/>
  <c r="E4070" i="3"/>
  <c r="L4069" i="3"/>
  <c r="E4069" i="3"/>
  <c r="L4068" i="3"/>
  <c r="E4068" i="3"/>
  <c r="L4067" i="3"/>
  <c r="E4067" i="3"/>
  <c r="K4066" i="3"/>
  <c r="J4066" i="3"/>
  <c r="I4066" i="3"/>
  <c r="H4066" i="3"/>
  <c r="G4066" i="3"/>
  <c r="F4066" i="3"/>
  <c r="L4065" i="3"/>
  <c r="E4065" i="3"/>
  <c r="L4064" i="3"/>
  <c r="E4064" i="3"/>
  <c r="L4063" i="3"/>
  <c r="E4063" i="3"/>
  <c r="L4062" i="3"/>
  <c r="E4062" i="3"/>
  <c r="L4061" i="3"/>
  <c r="E4061" i="3"/>
  <c r="L4060" i="3"/>
  <c r="E4060" i="3"/>
  <c r="L4059" i="3"/>
  <c r="E4059" i="3"/>
  <c r="L4058" i="3"/>
  <c r="E4058" i="3"/>
  <c r="K4057" i="3"/>
  <c r="J4057" i="3"/>
  <c r="I4057" i="3"/>
  <c r="H4057" i="3"/>
  <c r="G4057" i="3"/>
  <c r="F4057" i="3"/>
  <c r="L4056" i="3"/>
  <c r="E4056" i="3"/>
  <c r="L4055" i="3"/>
  <c r="E4055" i="3"/>
  <c r="L4054" i="3"/>
  <c r="L4048" i="3" s="1"/>
  <c r="E4054" i="3"/>
  <c r="L4053" i="3"/>
  <c r="E4053" i="3"/>
  <c r="L4052" i="3"/>
  <c r="E4052" i="3"/>
  <c r="L4051" i="3"/>
  <c r="E4051" i="3"/>
  <c r="L4050" i="3"/>
  <c r="E4050" i="3"/>
  <c r="L4049" i="3"/>
  <c r="E4049" i="3"/>
  <c r="K4048" i="3"/>
  <c r="J4048" i="3"/>
  <c r="I4048" i="3"/>
  <c r="H4048" i="3"/>
  <c r="G4048" i="3"/>
  <c r="F4048" i="3"/>
  <c r="L4047" i="3"/>
  <c r="E4047" i="3"/>
  <c r="L4046" i="3"/>
  <c r="E4046" i="3"/>
  <c r="L4045" i="3"/>
  <c r="E4045" i="3"/>
  <c r="K4044" i="3"/>
  <c r="J4044" i="3"/>
  <c r="I4044" i="3"/>
  <c r="H4044" i="3"/>
  <c r="G4044" i="3"/>
  <c r="F4044" i="3"/>
  <c r="L4043" i="3"/>
  <c r="E4043" i="3"/>
  <c r="L4042" i="3"/>
  <c r="E4042" i="3"/>
  <c r="L4041" i="3"/>
  <c r="E4041" i="3"/>
  <c r="L4040" i="3"/>
  <c r="E4040" i="3"/>
  <c r="L4039" i="3"/>
  <c r="E4039" i="3"/>
  <c r="K4038" i="3"/>
  <c r="J4038" i="3"/>
  <c r="I4038" i="3"/>
  <c r="H4038" i="3"/>
  <c r="G4038" i="3"/>
  <c r="F4038" i="3"/>
  <c r="L4037" i="3"/>
  <c r="E4037" i="3"/>
  <c r="L4036" i="3"/>
  <c r="E4036" i="3"/>
  <c r="L4035" i="3"/>
  <c r="E4035" i="3"/>
  <c r="L4034" i="3"/>
  <c r="E4034" i="3"/>
  <c r="L4033" i="3"/>
  <c r="E4033" i="3"/>
  <c r="K4032" i="3"/>
  <c r="J4032" i="3"/>
  <c r="I4032" i="3"/>
  <c r="H4032" i="3"/>
  <c r="G4032" i="3"/>
  <c r="F4032" i="3"/>
  <c r="L4031" i="3"/>
  <c r="E4031" i="3"/>
  <c r="L4030" i="3"/>
  <c r="E4030" i="3"/>
  <c r="L4029" i="3"/>
  <c r="E4029" i="3"/>
  <c r="K4028" i="3"/>
  <c r="J4028" i="3"/>
  <c r="I4028" i="3"/>
  <c r="H4028" i="3"/>
  <c r="G4028" i="3"/>
  <c r="F4028" i="3"/>
  <c r="L4027" i="3"/>
  <c r="E4027" i="3"/>
  <c r="L4026" i="3"/>
  <c r="E4026" i="3"/>
  <c r="L4025" i="3"/>
  <c r="E4025" i="3"/>
  <c r="L4024" i="3"/>
  <c r="E4024" i="3"/>
  <c r="L4023" i="3"/>
  <c r="E4023" i="3"/>
  <c r="L4022" i="3"/>
  <c r="E4022" i="3"/>
  <c r="L4021" i="3"/>
  <c r="E4021" i="3"/>
  <c r="M4021" i="3" s="1"/>
  <c r="L4020" i="3"/>
  <c r="E4020" i="3"/>
  <c r="L4019" i="3"/>
  <c r="E4019" i="3"/>
  <c r="L4018" i="3"/>
  <c r="E4018" i="3"/>
  <c r="L4017" i="3"/>
  <c r="E4017" i="3"/>
  <c r="L4016" i="3"/>
  <c r="E4016" i="3"/>
  <c r="L4015" i="3"/>
  <c r="E4015" i="3"/>
  <c r="L4014" i="3"/>
  <c r="E4014" i="3"/>
  <c r="L4013" i="3"/>
  <c r="E4013" i="3"/>
  <c r="L4012" i="3"/>
  <c r="E4012" i="3"/>
  <c r="L4011" i="3"/>
  <c r="E4011" i="3"/>
  <c r="K4010" i="3"/>
  <c r="J4010" i="3"/>
  <c r="I4010" i="3"/>
  <c r="H4010" i="3"/>
  <c r="G4010" i="3"/>
  <c r="F4010" i="3"/>
  <c r="L4009" i="3"/>
  <c r="E4009" i="3"/>
  <c r="L4008" i="3"/>
  <c r="E4008" i="3"/>
  <c r="L4007" i="3"/>
  <c r="E4007" i="3"/>
  <c r="L4006" i="3"/>
  <c r="E4006" i="3"/>
  <c r="L4005" i="3"/>
  <c r="E4005" i="3"/>
  <c r="M4005" i="3" s="1"/>
  <c r="L4004" i="3"/>
  <c r="E4004" i="3"/>
  <c r="L4003" i="3"/>
  <c r="E4003" i="3"/>
  <c r="L4002" i="3"/>
  <c r="E4002" i="3"/>
  <c r="K4001" i="3"/>
  <c r="J4001" i="3"/>
  <c r="I4001" i="3"/>
  <c r="H4001" i="3"/>
  <c r="G4001" i="3"/>
  <c r="F4001" i="3"/>
  <c r="L4000" i="3"/>
  <c r="E4000" i="3"/>
  <c r="L3999" i="3"/>
  <c r="E3999" i="3"/>
  <c r="L3998" i="3"/>
  <c r="E3998" i="3"/>
  <c r="L3997" i="3"/>
  <c r="E3997" i="3"/>
  <c r="L3996" i="3"/>
  <c r="E3996" i="3"/>
  <c r="K3995" i="3"/>
  <c r="J3995" i="3"/>
  <c r="I3995" i="3"/>
  <c r="H3995" i="3"/>
  <c r="G3995" i="3"/>
  <c r="F3995" i="3"/>
  <c r="L3994" i="3"/>
  <c r="E3994" i="3"/>
  <c r="L3993" i="3"/>
  <c r="E3993" i="3"/>
  <c r="K3992" i="3"/>
  <c r="J3992" i="3"/>
  <c r="I3992" i="3"/>
  <c r="H3992" i="3"/>
  <c r="G3992" i="3"/>
  <c r="F3992" i="3"/>
  <c r="C3989" i="3"/>
  <c r="N4107" i="3" s="1"/>
  <c r="C3988" i="3"/>
  <c r="L3987" i="3"/>
  <c r="K3987" i="3"/>
  <c r="J3987" i="3"/>
  <c r="I3987" i="3"/>
  <c r="H3987" i="3"/>
  <c r="G3987" i="3"/>
  <c r="F3987" i="3"/>
  <c r="E3987" i="3"/>
  <c r="L3986" i="3"/>
  <c r="K3986" i="3"/>
  <c r="J3986" i="3"/>
  <c r="I3986" i="3"/>
  <c r="H3986" i="3"/>
  <c r="G3986" i="3"/>
  <c r="F3986" i="3"/>
  <c r="E3986" i="3"/>
  <c r="I3985" i="3"/>
  <c r="E3985" i="3"/>
  <c r="E3983" i="3"/>
  <c r="B3982" i="3"/>
  <c r="F3981" i="3"/>
  <c r="B3979" i="3"/>
  <c r="F3978" i="3"/>
  <c r="B3978" i="3"/>
  <c r="D3970" i="3"/>
  <c r="M3969" i="3"/>
  <c r="M3968" i="3"/>
  <c r="M3967" i="3"/>
  <c r="L3966" i="3"/>
  <c r="E3966" i="3"/>
  <c r="M3965" i="3"/>
  <c r="L3964" i="3"/>
  <c r="M3964" i="3" s="1"/>
  <c r="E3964" i="3"/>
  <c r="L3963" i="3"/>
  <c r="E3963" i="3"/>
  <c r="L3962" i="3"/>
  <c r="E3962" i="3"/>
  <c r="L3960" i="3"/>
  <c r="E3960" i="3"/>
  <c r="L3959" i="3"/>
  <c r="E3959" i="3"/>
  <c r="L3958" i="3"/>
  <c r="E3958" i="3"/>
  <c r="L3957" i="3"/>
  <c r="M3957" i="3" s="1"/>
  <c r="E3957" i="3"/>
  <c r="K3956" i="3"/>
  <c r="J3956" i="3"/>
  <c r="I3956" i="3"/>
  <c r="H3956" i="3"/>
  <c r="G3956" i="3"/>
  <c r="F3956" i="3"/>
  <c r="L3955" i="3"/>
  <c r="E3955" i="3"/>
  <c r="L3954" i="3"/>
  <c r="E3954" i="3"/>
  <c r="L3953" i="3"/>
  <c r="E3953" i="3"/>
  <c r="K3952" i="3"/>
  <c r="J3952" i="3"/>
  <c r="I3952" i="3"/>
  <c r="H3952" i="3"/>
  <c r="G3952" i="3"/>
  <c r="F3952" i="3"/>
  <c r="L3951" i="3"/>
  <c r="E3951" i="3"/>
  <c r="L3950" i="3"/>
  <c r="E3950" i="3"/>
  <c r="L3949" i="3"/>
  <c r="E3949" i="3"/>
  <c r="L3948" i="3"/>
  <c r="E3948" i="3"/>
  <c r="L3947" i="3"/>
  <c r="E3947" i="3"/>
  <c r="L3946" i="3"/>
  <c r="E3946" i="3"/>
  <c r="L3945" i="3"/>
  <c r="E3945" i="3"/>
  <c r="M3945" i="3" s="1"/>
  <c r="K3944" i="3"/>
  <c r="J3944" i="3"/>
  <c r="I3944" i="3"/>
  <c r="H3944" i="3"/>
  <c r="G3944" i="3"/>
  <c r="F3944" i="3"/>
  <c r="L3943" i="3"/>
  <c r="E3943" i="3"/>
  <c r="L3942" i="3"/>
  <c r="E3942" i="3"/>
  <c r="L3941" i="3"/>
  <c r="E3941" i="3"/>
  <c r="K3940" i="3"/>
  <c r="J3940" i="3"/>
  <c r="I3940" i="3"/>
  <c r="H3940" i="3"/>
  <c r="G3940" i="3"/>
  <c r="F3940" i="3"/>
  <c r="L3939" i="3"/>
  <c r="E3939" i="3"/>
  <c r="L3938" i="3"/>
  <c r="E3938" i="3"/>
  <c r="L3937" i="3"/>
  <c r="E3937" i="3"/>
  <c r="L3936" i="3"/>
  <c r="E3936" i="3"/>
  <c r="L3935" i="3"/>
  <c r="E3935" i="3"/>
  <c r="L3934" i="3"/>
  <c r="E3934" i="3"/>
  <c r="K3933" i="3"/>
  <c r="J3933" i="3"/>
  <c r="I3933" i="3"/>
  <c r="H3933" i="3"/>
  <c r="G3933" i="3"/>
  <c r="F3933" i="3"/>
  <c r="L3932" i="3"/>
  <c r="E3932" i="3"/>
  <c r="L3931" i="3"/>
  <c r="E3931" i="3"/>
  <c r="L3930" i="3"/>
  <c r="E3930" i="3"/>
  <c r="L3929" i="3"/>
  <c r="E3929" i="3"/>
  <c r="L3928" i="3"/>
  <c r="E3928" i="3"/>
  <c r="L3927" i="3"/>
  <c r="E3927" i="3"/>
  <c r="M3927" i="3" s="1"/>
  <c r="K3926" i="3"/>
  <c r="J3926" i="3"/>
  <c r="I3926" i="3"/>
  <c r="H3926" i="3"/>
  <c r="G3926" i="3"/>
  <c r="F3926" i="3"/>
  <c r="L3925" i="3"/>
  <c r="E3925" i="3"/>
  <c r="L3924" i="3"/>
  <c r="E3924" i="3"/>
  <c r="L3923" i="3"/>
  <c r="E3923" i="3"/>
  <c r="L3922" i="3"/>
  <c r="E3922" i="3"/>
  <c r="L3921" i="3"/>
  <c r="E3921" i="3"/>
  <c r="L3920" i="3"/>
  <c r="E3920" i="3"/>
  <c r="L3919" i="3"/>
  <c r="E3919" i="3"/>
  <c r="L3918" i="3"/>
  <c r="E3918" i="3"/>
  <c r="K3917" i="3"/>
  <c r="J3917" i="3"/>
  <c r="I3917" i="3"/>
  <c r="H3917" i="3"/>
  <c r="G3917" i="3"/>
  <c r="F3917" i="3"/>
  <c r="L3916" i="3"/>
  <c r="E3916" i="3"/>
  <c r="L3915" i="3"/>
  <c r="E3915" i="3"/>
  <c r="M3915" i="3" s="1"/>
  <c r="L3914" i="3"/>
  <c r="E3914" i="3"/>
  <c r="L3913" i="3"/>
  <c r="E3913" i="3"/>
  <c r="L3912" i="3"/>
  <c r="E3912" i="3"/>
  <c r="L3911" i="3"/>
  <c r="M3911" i="3" s="1"/>
  <c r="E3911" i="3"/>
  <c r="L3910" i="3"/>
  <c r="E3910" i="3"/>
  <c r="L3909" i="3"/>
  <c r="E3909" i="3"/>
  <c r="K3908" i="3"/>
  <c r="J3908" i="3"/>
  <c r="I3908" i="3"/>
  <c r="H3908" i="3"/>
  <c r="G3908" i="3"/>
  <c r="F3908" i="3"/>
  <c r="L3907" i="3"/>
  <c r="E3907" i="3"/>
  <c r="L3906" i="3"/>
  <c r="E3906" i="3"/>
  <c r="L3905" i="3"/>
  <c r="E3905" i="3"/>
  <c r="M3905" i="3" s="1"/>
  <c r="K3904" i="3"/>
  <c r="J3904" i="3"/>
  <c r="I3904" i="3"/>
  <c r="H3904" i="3"/>
  <c r="G3904" i="3"/>
  <c r="F3904" i="3"/>
  <c r="L3903" i="3"/>
  <c r="E3903" i="3"/>
  <c r="L3902" i="3"/>
  <c r="E3902" i="3"/>
  <c r="L3901" i="3"/>
  <c r="E3901" i="3"/>
  <c r="L3900" i="3"/>
  <c r="E3900" i="3"/>
  <c r="L3899" i="3"/>
  <c r="E3899" i="3"/>
  <c r="M3899" i="3" s="1"/>
  <c r="K3898" i="3"/>
  <c r="J3898" i="3"/>
  <c r="I3898" i="3"/>
  <c r="H3898" i="3"/>
  <c r="G3898" i="3"/>
  <c r="F3898" i="3"/>
  <c r="L3897" i="3"/>
  <c r="E3897" i="3"/>
  <c r="L3896" i="3"/>
  <c r="E3896" i="3"/>
  <c r="L3895" i="3"/>
  <c r="E3895" i="3"/>
  <c r="L3894" i="3"/>
  <c r="E3894" i="3"/>
  <c r="L3893" i="3"/>
  <c r="E3893" i="3"/>
  <c r="K3892" i="3"/>
  <c r="J3892" i="3"/>
  <c r="I3892" i="3"/>
  <c r="H3892" i="3"/>
  <c r="G3892" i="3"/>
  <c r="F3892" i="3"/>
  <c r="L3891" i="3"/>
  <c r="E3891" i="3"/>
  <c r="M3891" i="3" s="1"/>
  <c r="L3890" i="3"/>
  <c r="E3890" i="3"/>
  <c r="L3889" i="3"/>
  <c r="E3889" i="3"/>
  <c r="K3888" i="3"/>
  <c r="J3888" i="3"/>
  <c r="I3888" i="3"/>
  <c r="H3888" i="3"/>
  <c r="G3888" i="3"/>
  <c r="F3888" i="3"/>
  <c r="L3887" i="3"/>
  <c r="E3887" i="3"/>
  <c r="L3886" i="3"/>
  <c r="E3886" i="3"/>
  <c r="L3885" i="3"/>
  <c r="E3885" i="3"/>
  <c r="L3884" i="3"/>
  <c r="E3884" i="3"/>
  <c r="L3883" i="3"/>
  <c r="E3883" i="3"/>
  <c r="L3882" i="3"/>
  <c r="E3882" i="3"/>
  <c r="L3881" i="3"/>
  <c r="E3881" i="3"/>
  <c r="L3880" i="3"/>
  <c r="E3880" i="3"/>
  <c r="L3879" i="3"/>
  <c r="E3879" i="3"/>
  <c r="L3878" i="3"/>
  <c r="E3878" i="3"/>
  <c r="L3877" i="3"/>
  <c r="E3877" i="3"/>
  <c r="L3876" i="3"/>
  <c r="E3876" i="3"/>
  <c r="L3875" i="3"/>
  <c r="E3875" i="3"/>
  <c r="L3874" i="3"/>
  <c r="E3874" i="3"/>
  <c r="L3873" i="3"/>
  <c r="M3873" i="3" s="1"/>
  <c r="E3873" i="3"/>
  <c r="L3872" i="3"/>
  <c r="E3872" i="3"/>
  <c r="L3871" i="3"/>
  <c r="E3871" i="3"/>
  <c r="M3871" i="3" s="1"/>
  <c r="K3870" i="3"/>
  <c r="J3870" i="3"/>
  <c r="I3870" i="3"/>
  <c r="H3870" i="3"/>
  <c r="G3870" i="3"/>
  <c r="F3870" i="3"/>
  <c r="L3869" i="3"/>
  <c r="E3869" i="3"/>
  <c r="L3868" i="3"/>
  <c r="E3868" i="3"/>
  <c r="L3867" i="3"/>
  <c r="E3867" i="3"/>
  <c r="L3866" i="3"/>
  <c r="E3866" i="3"/>
  <c r="L3865" i="3"/>
  <c r="E3865" i="3"/>
  <c r="L3864" i="3"/>
  <c r="E3864" i="3"/>
  <c r="L3863" i="3"/>
  <c r="E3863" i="3"/>
  <c r="L3862" i="3"/>
  <c r="E3862" i="3"/>
  <c r="K3861" i="3"/>
  <c r="J3861" i="3"/>
  <c r="I3861" i="3"/>
  <c r="H3861" i="3"/>
  <c r="G3861" i="3"/>
  <c r="F3861" i="3"/>
  <c r="L3860" i="3"/>
  <c r="E3860" i="3"/>
  <c r="L3859" i="3"/>
  <c r="E3859" i="3"/>
  <c r="L3858" i="3"/>
  <c r="E3858" i="3"/>
  <c r="L3857" i="3"/>
  <c r="E3857" i="3"/>
  <c r="M3857" i="3" s="1"/>
  <c r="L3856" i="3"/>
  <c r="E3856" i="3"/>
  <c r="K3855" i="3"/>
  <c r="J3855" i="3"/>
  <c r="I3855" i="3"/>
  <c r="H3855" i="3"/>
  <c r="G3855" i="3"/>
  <c r="F3855" i="3"/>
  <c r="L3854" i="3"/>
  <c r="E3854" i="3"/>
  <c r="L3853" i="3"/>
  <c r="E3853" i="3"/>
  <c r="K3852" i="3"/>
  <c r="J3852" i="3"/>
  <c r="I3852" i="3"/>
  <c r="H3852" i="3"/>
  <c r="G3852" i="3"/>
  <c r="F3852" i="3"/>
  <c r="C3849" i="3"/>
  <c r="N3967" i="3" s="1"/>
  <c r="C3848" i="3"/>
  <c r="L3847" i="3"/>
  <c r="K3847" i="3"/>
  <c r="J3847" i="3"/>
  <c r="I3847" i="3"/>
  <c r="H3847" i="3"/>
  <c r="G3847" i="3"/>
  <c r="F3847" i="3"/>
  <c r="E3847" i="3"/>
  <c r="L3846" i="3"/>
  <c r="K3846" i="3"/>
  <c r="J3846" i="3"/>
  <c r="I3846" i="3"/>
  <c r="H3846" i="3"/>
  <c r="G3846" i="3"/>
  <c r="F3846" i="3"/>
  <c r="E3846" i="3"/>
  <c r="I3845" i="3"/>
  <c r="E3845" i="3"/>
  <c r="E3843" i="3"/>
  <c r="B3842" i="3"/>
  <c r="F3841" i="3"/>
  <c r="B3839" i="3"/>
  <c r="F3838" i="3"/>
  <c r="B3838" i="3"/>
  <c r="D3830" i="3"/>
  <c r="M3829" i="3"/>
  <c r="M3828" i="3"/>
  <c r="M3827" i="3"/>
  <c r="L3826" i="3"/>
  <c r="E3826" i="3"/>
  <c r="M3825" i="3"/>
  <c r="L3824" i="3"/>
  <c r="E3824" i="3"/>
  <c r="L3823" i="3"/>
  <c r="E3823" i="3"/>
  <c r="L3822" i="3"/>
  <c r="E3822" i="3"/>
  <c r="L3820" i="3"/>
  <c r="E3820" i="3"/>
  <c r="L3819" i="3"/>
  <c r="E3819" i="3"/>
  <c r="L3818" i="3"/>
  <c r="E3818" i="3"/>
  <c r="L3817" i="3"/>
  <c r="E3817" i="3"/>
  <c r="K3816" i="3"/>
  <c r="J3816" i="3"/>
  <c r="I3816" i="3"/>
  <c r="H3816" i="3"/>
  <c r="G3816" i="3"/>
  <c r="F3816" i="3"/>
  <c r="L3815" i="3"/>
  <c r="E3815" i="3"/>
  <c r="L3814" i="3"/>
  <c r="E3814" i="3"/>
  <c r="L3813" i="3"/>
  <c r="E3813" i="3"/>
  <c r="K3812" i="3"/>
  <c r="J3812" i="3"/>
  <c r="I3812" i="3"/>
  <c r="H3812" i="3"/>
  <c r="G3812" i="3"/>
  <c r="F3812" i="3"/>
  <c r="L3811" i="3"/>
  <c r="E3811" i="3"/>
  <c r="L3810" i="3"/>
  <c r="E3810" i="3"/>
  <c r="L3809" i="3"/>
  <c r="E3809" i="3"/>
  <c r="L3808" i="3"/>
  <c r="E3808" i="3"/>
  <c r="L3807" i="3"/>
  <c r="E3807" i="3"/>
  <c r="L3806" i="3"/>
  <c r="E3806" i="3"/>
  <c r="L3805" i="3"/>
  <c r="E3805" i="3"/>
  <c r="K3804" i="3"/>
  <c r="J3804" i="3"/>
  <c r="I3804" i="3"/>
  <c r="H3804" i="3"/>
  <c r="G3804" i="3"/>
  <c r="F3804" i="3"/>
  <c r="L3803" i="3"/>
  <c r="E3803" i="3"/>
  <c r="L3802" i="3"/>
  <c r="E3802" i="3"/>
  <c r="L3801" i="3"/>
  <c r="E3801" i="3"/>
  <c r="K3800" i="3"/>
  <c r="J3800" i="3"/>
  <c r="I3800" i="3"/>
  <c r="H3800" i="3"/>
  <c r="G3800" i="3"/>
  <c r="F3800" i="3"/>
  <c r="L3799" i="3"/>
  <c r="E3799" i="3"/>
  <c r="L3798" i="3"/>
  <c r="E3798" i="3"/>
  <c r="L3797" i="3"/>
  <c r="E3797" i="3"/>
  <c r="L3796" i="3"/>
  <c r="E3796" i="3"/>
  <c r="L3795" i="3"/>
  <c r="L3793" i="3" s="1"/>
  <c r="E3795" i="3"/>
  <c r="L3794" i="3"/>
  <c r="E3794" i="3"/>
  <c r="K3793" i="3"/>
  <c r="J3793" i="3"/>
  <c r="I3793" i="3"/>
  <c r="H3793" i="3"/>
  <c r="G3793" i="3"/>
  <c r="F3793" i="3"/>
  <c r="L3792" i="3"/>
  <c r="E3792" i="3"/>
  <c r="L3791" i="3"/>
  <c r="E3791" i="3"/>
  <c r="L3790" i="3"/>
  <c r="E3790" i="3"/>
  <c r="L3789" i="3"/>
  <c r="E3789" i="3"/>
  <c r="L3788" i="3"/>
  <c r="E3788" i="3"/>
  <c r="L3787" i="3"/>
  <c r="E3787" i="3"/>
  <c r="K3786" i="3"/>
  <c r="J3786" i="3"/>
  <c r="I3786" i="3"/>
  <c r="H3786" i="3"/>
  <c r="G3786" i="3"/>
  <c r="F3786" i="3"/>
  <c r="L3785" i="3"/>
  <c r="E3785" i="3"/>
  <c r="L3784" i="3"/>
  <c r="E3784" i="3"/>
  <c r="L3783" i="3"/>
  <c r="E3783" i="3"/>
  <c r="L3782" i="3"/>
  <c r="E3782" i="3"/>
  <c r="M3782" i="3" s="1"/>
  <c r="L3781" i="3"/>
  <c r="E3781" i="3"/>
  <c r="L3780" i="3"/>
  <c r="E3780" i="3"/>
  <c r="L3779" i="3"/>
  <c r="E3779" i="3"/>
  <c r="L3778" i="3"/>
  <c r="E3778" i="3"/>
  <c r="K3777" i="3"/>
  <c r="J3777" i="3"/>
  <c r="I3777" i="3"/>
  <c r="H3777" i="3"/>
  <c r="G3777" i="3"/>
  <c r="F3777" i="3"/>
  <c r="L3776" i="3"/>
  <c r="E3776" i="3"/>
  <c r="L3775" i="3"/>
  <c r="E3775" i="3"/>
  <c r="L3774" i="3"/>
  <c r="E3774" i="3"/>
  <c r="L3773" i="3"/>
  <c r="E3773" i="3"/>
  <c r="L3772" i="3"/>
  <c r="E3772" i="3"/>
  <c r="L3771" i="3"/>
  <c r="E3771" i="3"/>
  <c r="L3770" i="3"/>
  <c r="E3770" i="3"/>
  <c r="L3769" i="3"/>
  <c r="E3769" i="3"/>
  <c r="K3768" i="3"/>
  <c r="J3768" i="3"/>
  <c r="I3768" i="3"/>
  <c r="H3768" i="3"/>
  <c r="G3768" i="3"/>
  <c r="F3768" i="3"/>
  <c r="L3767" i="3"/>
  <c r="E3767" i="3"/>
  <c r="L3766" i="3"/>
  <c r="E3766" i="3"/>
  <c r="L3765" i="3"/>
  <c r="E3765" i="3"/>
  <c r="K3764" i="3"/>
  <c r="J3764" i="3"/>
  <c r="I3764" i="3"/>
  <c r="H3764" i="3"/>
  <c r="G3764" i="3"/>
  <c r="F3764" i="3"/>
  <c r="L3763" i="3"/>
  <c r="E3763" i="3"/>
  <c r="L3762" i="3"/>
  <c r="E3762" i="3"/>
  <c r="L3761" i="3"/>
  <c r="E3761" i="3"/>
  <c r="M3761" i="3" s="1"/>
  <c r="L3760" i="3"/>
  <c r="E3760" i="3"/>
  <c r="L3759" i="3"/>
  <c r="E3759" i="3"/>
  <c r="K3758" i="3"/>
  <c r="J3758" i="3"/>
  <c r="I3758" i="3"/>
  <c r="H3758" i="3"/>
  <c r="G3758" i="3"/>
  <c r="F3758" i="3"/>
  <c r="L3757" i="3"/>
  <c r="E3757" i="3"/>
  <c r="M3757" i="3" s="1"/>
  <c r="L3756" i="3"/>
  <c r="E3756" i="3"/>
  <c r="L3755" i="3"/>
  <c r="E3755" i="3"/>
  <c r="L3754" i="3"/>
  <c r="E3754" i="3"/>
  <c r="L3753" i="3"/>
  <c r="E3753" i="3"/>
  <c r="K3752" i="3"/>
  <c r="J3752" i="3"/>
  <c r="I3752" i="3"/>
  <c r="H3752" i="3"/>
  <c r="G3752" i="3"/>
  <c r="F3752" i="3"/>
  <c r="L3751" i="3"/>
  <c r="E3751" i="3"/>
  <c r="L3750" i="3"/>
  <c r="E3750" i="3"/>
  <c r="L3749" i="3"/>
  <c r="E3749" i="3"/>
  <c r="M3749" i="3" s="1"/>
  <c r="K3748" i="3"/>
  <c r="J3748" i="3"/>
  <c r="I3748" i="3"/>
  <c r="H3748" i="3"/>
  <c r="G3748" i="3"/>
  <c r="F3748" i="3"/>
  <c r="L3747" i="3"/>
  <c r="E3747" i="3"/>
  <c r="L3746" i="3"/>
  <c r="E3746" i="3"/>
  <c r="M3746" i="3" s="1"/>
  <c r="L3745" i="3"/>
  <c r="E3745" i="3"/>
  <c r="L3744" i="3"/>
  <c r="E3744" i="3"/>
  <c r="L3743" i="3"/>
  <c r="E3743" i="3"/>
  <c r="L3742" i="3"/>
  <c r="E3742" i="3"/>
  <c r="L3741" i="3"/>
  <c r="E3741" i="3"/>
  <c r="L3740" i="3"/>
  <c r="E3740" i="3"/>
  <c r="L3739" i="3"/>
  <c r="E3739" i="3"/>
  <c r="L3738" i="3"/>
  <c r="E3738" i="3"/>
  <c r="L3737" i="3"/>
  <c r="E3737" i="3"/>
  <c r="L3736" i="3"/>
  <c r="E3736" i="3"/>
  <c r="M3736" i="3" s="1"/>
  <c r="L3735" i="3"/>
  <c r="E3735" i="3"/>
  <c r="M3735" i="3" s="1"/>
  <c r="L3734" i="3"/>
  <c r="E3734" i="3"/>
  <c r="L3733" i="3"/>
  <c r="E3733" i="3"/>
  <c r="M3733" i="3" s="1"/>
  <c r="L3732" i="3"/>
  <c r="E3732" i="3"/>
  <c r="L3731" i="3"/>
  <c r="E3731" i="3"/>
  <c r="M3731" i="3" s="1"/>
  <c r="K3730" i="3"/>
  <c r="J3730" i="3"/>
  <c r="I3730" i="3"/>
  <c r="H3730" i="3"/>
  <c r="G3730" i="3"/>
  <c r="F3730" i="3"/>
  <c r="L3729" i="3"/>
  <c r="E3729" i="3"/>
  <c r="L3728" i="3"/>
  <c r="E3728" i="3"/>
  <c r="L3727" i="3"/>
  <c r="E3727" i="3"/>
  <c r="L3726" i="3"/>
  <c r="E3726" i="3"/>
  <c r="L3725" i="3"/>
  <c r="E3725" i="3"/>
  <c r="L3724" i="3"/>
  <c r="E3724" i="3"/>
  <c r="M3724" i="3" s="1"/>
  <c r="L3723" i="3"/>
  <c r="E3723" i="3"/>
  <c r="L3722" i="3"/>
  <c r="E3722" i="3"/>
  <c r="K3721" i="3"/>
  <c r="J3721" i="3"/>
  <c r="I3721" i="3"/>
  <c r="H3721" i="3"/>
  <c r="G3721" i="3"/>
  <c r="F3721" i="3"/>
  <c r="L3720" i="3"/>
  <c r="E3720" i="3"/>
  <c r="L3719" i="3"/>
  <c r="E3719" i="3"/>
  <c r="L3718" i="3"/>
  <c r="E3718" i="3"/>
  <c r="L3717" i="3"/>
  <c r="E3717" i="3"/>
  <c r="L3716" i="3"/>
  <c r="E3716" i="3"/>
  <c r="K3715" i="3"/>
  <c r="J3715" i="3"/>
  <c r="I3715" i="3"/>
  <c r="H3715" i="3"/>
  <c r="G3715" i="3"/>
  <c r="F3715" i="3"/>
  <c r="L3714" i="3"/>
  <c r="E3714" i="3"/>
  <c r="L3713" i="3"/>
  <c r="E3713" i="3"/>
  <c r="K3712" i="3"/>
  <c r="J3712" i="3"/>
  <c r="I3712" i="3"/>
  <c r="H3712" i="3"/>
  <c r="G3712" i="3"/>
  <c r="F3712" i="3"/>
  <c r="C3709" i="3"/>
  <c r="N3827" i="3" s="1"/>
  <c r="C3708" i="3"/>
  <c r="L3707" i="3"/>
  <c r="K3707" i="3"/>
  <c r="J3707" i="3"/>
  <c r="I3707" i="3"/>
  <c r="H3707" i="3"/>
  <c r="G3707" i="3"/>
  <c r="F3707" i="3"/>
  <c r="E3707" i="3"/>
  <c r="L3706" i="3"/>
  <c r="K3706" i="3"/>
  <c r="J3706" i="3"/>
  <c r="I3706" i="3"/>
  <c r="H3706" i="3"/>
  <c r="G3706" i="3"/>
  <c r="F3706" i="3"/>
  <c r="E3706" i="3"/>
  <c r="I3705" i="3"/>
  <c r="E3705" i="3"/>
  <c r="E3703" i="3"/>
  <c r="B3702" i="3"/>
  <c r="F3701" i="3"/>
  <c r="B3699" i="3"/>
  <c r="F3698" i="3"/>
  <c r="B3698" i="3"/>
  <c r="D3690" i="3"/>
  <c r="M3689" i="3"/>
  <c r="M3688" i="3"/>
  <c r="M3687" i="3"/>
  <c r="L3686" i="3"/>
  <c r="E3686" i="3"/>
  <c r="M3686" i="3" s="1"/>
  <c r="M3685" i="3"/>
  <c r="L3684" i="3"/>
  <c r="E3684" i="3"/>
  <c r="L3683" i="3"/>
  <c r="E3683" i="3"/>
  <c r="E3681" i="3" s="1"/>
  <c r="L3682" i="3"/>
  <c r="E3682" i="3"/>
  <c r="L3680" i="3"/>
  <c r="E3680" i="3"/>
  <c r="L3679" i="3"/>
  <c r="E3679" i="3"/>
  <c r="L3678" i="3"/>
  <c r="E3678" i="3"/>
  <c r="L3677" i="3"/>
  <c r="E3677" i="3"/>
  <c r="K3676" i="3"/>
  <c r="J3676" i="3"/>
  <c r="I3676" i="3"/>
  <c r="H3676" i="3"/>
  <c r="G3676" i="3"/>
  <c r="F3676" i="3"/>
  <c r="L3675" i="3"/>
  <c r="E3675" i="3"/>
  <c r="L3674" i="3"/>
  <c r="E3674" i="3"/>
  <c r="L3673" i="3"/>
  <c r="E3673" i="3"/>
  <c r="K3672" i="3"/>
  <c r="J3672" i="3"/>
  <c r="I3672" i="3"/>
  <c r="H3672" i="3"/>
  <c r="G3672" i="3"/>
  <c r="F3672" i="3"/>
  <c r="L3671" i="3"/>
  <c r="E3671" i="3"/>
  <c r="L3670" i="3"/>
  <c r="E3670" i="3"/>
  <c r="L3669" i="3"/>
  <c r="E3669" i="3"/>
  <c r="L3668" i="3"/>
  <c r="E3668" i="3"/>
  <c r="L3667" i="3"/>
  <c r="E3667" i="3"/>
  <c r="L3666" i="3"/>
  <c r="E3666" i="3"/>
  <c r="L3665" i="3"/>
  <c r="E3665" i="3"/>
  <c r="K3664" i="3"/>
  <c r="J3664" i="3"/>
  <c r="I3664" i="3"/>
  <c r="H3664" i="3"/>
  <c r="G3664" i="3"/>
  <c r="F3664" i="3"/>
  <c r="L3663" i="3"/>
  <c r="E3663" i="3"/>
  <c r="L3662" i="3"/>
  <c r="M3662" i="3" s="1"/>
  <c r="E3662" i="3"/>
  <c r="L3661" i="3"/>
  <c r="E3661" i="3"/>
  <c r="E3660" i="3" s="1"/>
  <c r="K3660" i="3"/>
  <c r="J3660" i="3"/>
  <c r="I3660" i="3"/>
  <c r="H3660" i="3"/>
  <c r="G3660" i="3"/>
  <c r="F3660" i="3"/>
  <c r="L3659" i="3"/>
  <c r="E3659" i="3"/>
  <c r="L3658" i="3"/>
  <c r="E3658" i="3"/>
  <c r="L3657" i="3"/>
  <c r="E3657" i="3"/>
  <c r="L3656" i="3"/>
  <c r="E3656" i="3"/>
  <c r="L3655" i="3"/>
  <c r="E3655" i="3"/>
  <c r="L3654" i="3"/>
  <c r="E3654" i="3"/>
  <c r="K3653" i="3"/>
  <c r="J3653" i="3"/>
  <c r="I3653" i="3"/>
  <c r="H3653" i="3"/>
  <c r="G3653" i="3"/>
  <c r="F3653" i="3"/>
  <c r="L3652" i="3"/>
  <c r="E3652" i="3"/>
  <c r="L3651" i="3"/>
  <c r="E3651" i="3"/>
  <c r="L3650" i="3"/>
  <c r="E3650" i="3"/>
  <c r="M3650" i="3" s="1"/>
  <c r="L3649" i="3"/>
  <c r="E3649" i="3"/>
  <c r="L3648" i="3"/>
  <c r="E3648" i="3"/>
  <c r="L3647" i="3"/>
  <c r="E3647" i="3"/>
  <c r="K3646" i="3"/>
  <c r="J3646" i="3"/>
  <c r="I3646" i="3"/>
  <c r="H3646" i="3"/>
  <c r="G3646" i="3"/>
  <c r="F3646" i="3"/>
  <c r="L3645" i="3"/>
  <c r="E3645" i="3"/>
  <c r="L3644" i="3"/>
  <c r="E3644" i="3"/>
  <c r="L3643" i="3"/>
  <c r="E3643" i="3"/>
  <c r="L3642" i="3"/>
  <c r="E3642" i="3"/>
  <c r="L3641" i="3"/>
  <c r="E3641" i="3"/>
  <c r="L3640" i="3"/>
  <c r="E3640" i="3"/>
  <c r="L3639" i="3"/>
  <c r="E3639" i="3"/>
  <c r="L3638" i="3"/>
  <c r="E3638" i="3"/>
  <c r="K3637" i="3"/>
  <c r="J3637" i="3"/>
  <c r="I3637" i="3"/>
  <c r="H3637" i="3"/>
  <c r="G3637" i="3"/>
  <c r="F3637" i="3"/>
  <c r="L3636" i="3"/>
  <c r="E3636" i="3"/>
  <c r="L3635" i="3"/>
  <c r="E3635" i="3"/>
  <c r="L3634" i="3"/>
  <c r="E3634" i="3"/>
  <c r="L3633" i="3"/>
  <c r="E3633" i="3"/>
  <c r="L3632" i="3"/>
  <c r="E3632" i="3"/>
  <c r="L3631" i="3"/>
  <c r="E3631" i="3"/>
  <c r="L3630" i="3"/>
  <c r="E3630" i="3"/>
  <c r="L3629" i="3"/>
  <c r="E3629" i="3"/>
  <c r="K3628" i="3"/>
  <c r="J3628" i="3"/>
  <c r="I3628" i="3"/>
  <c r="H3628" i="3"/>
  <c r="G3628" i="3"/>
  <c r="F3628" i="3"/>
  <c r="L3627" i="3"/>
  <c r="E3627" i="3"/>
  <c r="L3626" i="3"/>
  <c r="E3626" i="3"/>
  <c r="L3625" i="3"/>
  <c r="E3625" i="3"/>
  <c r="K3624" i="3"/>
  <c r="J3624" i="3"/>
  <c r="I3624" i="3"/>
  <c r="H3624" i="3"/>
  <c r="G3624" i="3"/>
  <c r="F3624" i="3"/>
  <c r="L3623" i="3"/>
  <c r="E3623" i="3"/>
  <c r="L3622" i="3"/>
  <c r="E3622" i="3"/>
  <c r="M3622" i="3" s="1"/>
  <c r="L3621" i="3"/>
  <c r="E3621" i="3"/>
  <c r="L3620" i="3"/>
  <c r="E3620" i="3"/>
  <c r="L3619" i="3"/>
  <c r="E3619" i="3"/>
  <c r="K3618" i="3"/>
  <c r="J3618" i="3"/>
  <c r="I3618" i="3"/>
  <c r="H3618" i="3"/>
  <c r="G3618" i="3"/>
  <c r="F3618" i="3"/>
  <c r="L3617" i="3"/>
  <c r="E3617" i="3"/>
  <c r="L3616" i="3"/>
  <c r="E3616" i="3"/>
  <c r="L3615" i="3"/>
  <c r="E3615" i="3"/>
  <c r="L3614" i="3"/>
  <c r="E3614" i="3"/>
  <c r="L3613" i="3"/>
  <c r="E3613" i="3"/>
  <c r="K3612" i="3"/>
  <c r="J3612" i="3"/>
  <c r="I3612" i="3"/>
  <c r="H3612" i="3"/>
  <c r="G3612" i="3"/>
  <c r="F3612" i="3"/>
  <c r="L3611" i="3"/>
  <c r="E3611" i="3"/>
  <c r="L3610" i="3"/>
  <c r="E3610" i="3"/>
  <c r="L3609" i="3"/>
  <c r="E3609" i="3"/>
  <c r="K3608" i="3"/>
  <c r="J3608" i="3"/>
  <c r="I3608" i="3"/>
  <c r="H3608" i="3"/>
  <c r="G3608" i="3"/>
  <c r="F3608" i="3"/>
  <c r="L3607" i="3"/>
  <c r="E3607" i="3"/>
  <c r="L3606" i="3"/>
  <c r="E3606" i="3"/>
  <c r="L3605" i="3"/>
  <c r="E3605" i="3"/>
  <c r="L3604" i="3"/>
  <c r="E3604" i="3"/>
  <c r="M3604" i="3" s="1"/>
  <c r="L3603" i="3"/>
  <c r="E3603" i="3"/>
  <c r="L3602" i="3"/>
  <c r="E3602" i="3"/>
  <c r="L3601" i="3"/>
  <c r="E3601" i="3"/>
  <c r="M3601" i="3" s="1"/>
  <c r="L3600" i="3"/>
  <c r="E3600" i="3"/>
  <c r="L3599" i="3"/>
  <c r="E3599" i="3"/>
  <c r="L3598" i="3"/>
  <c r="E3598" i="3"/>
  <c r="M3598" i="3" s="1"/>
  <c r="L3597" i="3"/>
  <c r="E3597" i="3"/>
  <c r="L3596" i="3"/>
  <c r="E3596" i="3"/>
  <c r="L3595" i="3"/>
  <c r="E3595" i="3"/>
  <c r="L3594" i="3"/>
  <c r="E3594" i="3"/>
  <c r="L3593" i="3"/>
  <c r="E3593" i="3"/>
  <c r="M3593" i="3" s="1"/>
  <c r="L3592" i="3"/>
  <c r="E3592" i="3"/>
  <c r="M3592" i="3" s="1"/>
  <c r="L3591" i="3"/>
  <c r="E3591" i="3"/>
  <c r="K3590" i="3"/>
  <c r="J3590" i="3"/>
  <c r="I3590" i="3"/>
  <c r="H3590" i="3"/>
  <c r="G3590" i="3"/>
  <c r="F3590" i="3"/>
  <c r="L3589" i="3"/>
  <c r="E3589" i="3"/>
  <c r="L3588" i="3"/>
  <c r="E3588" i="3"/>
  <c r="L3587" i="3"/>
  <c r="E3587" i="3"/>
  <c r="L3586" i="3"/>
  <c r="E3586" i="3"/>
  <c r="L3585" i="3"/>
  <c r="E3585" i="3"/>
  <c r="L3584" i="3"/>
  <c r="E3584" i="3"/>
  <c r="L3583" i="3"/>
  <c r="E3583" i="3"/>
  <c r="L3582" i="3"/>
  <c r="E3582" i="3"/>
  <c r="K3581" i="3"/>
  <c r="J3581" i="3"/>
  <c r="I3581" i="3"/>
  <c r="H3581" i="3"/>
  <c r="G3581" i="3"/>
  <c r="F3581" i="3"/>
  <c r="L3580" i="3"/>
  <c r="E3580" i="3"/>
  <c r="M3580" i="3" s="1"/>
  <c r="L3579" i="3"/>
  <c r="E3579" i="3"/>
  <c r="L3578" i="3"/>
  <c r="E3578" i="3"/>
  <c r="L3577" i="3"/>
  <c r="E3577" i="3"/>
  <c r="L3576" i="3"/>
  <c r="E3576" i="3"/>
  <c r="K3575" i="3"/>
  <c r="J3575" i="3"/>
  <c r="I3575" i="3"/>
  <c r="H3575" i="3"/>
  <c r="G3575" i="3"/>
  <c r="F3575" i="3"/>
  <c r="L3574" i="3"/>
  <c r="E3574" i="3"/>
  <c r="L3573" i="3"/>
  <c r="E3573" i="3"/>
  <c r="K3572" i="3"/>
  <c r="J3572" i="3"/>
  <c r="I3572" i="3"/>
  <c r="H3572" i="3"/>
  <c r="G3572" i="3"/>
  <c r="F3572" i="3"/>
  <c r="C3569" i="3"/>
  <c r="N3687" i="3" s="1"/>
  <c r="C3568" i="3"/>
  <c r="L3567" i="3"/>
  <c r="K3567" i="3"/>
  <c r="J3567" i="3"/>
  <c r="I3567" i="3"/>
  <c r="H3567" i="3"/>
  <c r="G3567" i="3"/>
  <c r="F3567" i="3"/>
  <c r="E3567" i="3"/>
  <c r="L3566" i="3"/>
  <c r="K3566" i="3"/>
  <c r="J3566" i="3"/>
  <c r="I3566" i="3"/>
  <c r="H3566" i="3"/>
  <c r="G3566" i="3"/>
  <c r="F3566" i="3"/>
  <c r="E3566" i="3"/>
  <c r="I3565" i="3"/>
  <c r="E3565" i="3"/>
  <c r="E3563" i="3"/>
  <c r="B3562" i="3"/>
  <c r="F3561" i="3"/>
  <c r="B3559" i="3"/>
  <c r="F3558" i="3"/>
  <c r="B3558" i="3"/>
  <c r="D3550" i="3"/>
  <c r="M3549" i="3"/>
  <c r="M3548" i="3"/>
  <c r="M3547" i="3"/>
  <c r="L3546" i="3"/>
  <c r="E3546" i="3"/>
  <c r="M3545" i="3"/>
  <c r="L3544" i="3"/>
  <c r="E3544" i="3"/>
  <c r="L3543" i="3"/>
  <c r="E3543" i="3"/>
  <c r="L3542" i="3"/>
  <c r="E3542" i="3"/>
  <c r="L3540" i="3"/>
  <c r="E3540" i="3"/>
  <c r="L3539" i="3"/>
  <c r="E3539" i="3"/>
  <c r="L3538" i="3"/>
  <c r="E3538" i="3"/>
  <c r="L3537" i="3"/>
  <c r="E3537" i="3"/>
  <c r="K3536" i="3"/>
  <c r="J3536" i="3"/>
  <c r="I3536" i="3"/>
  <c r="H3536" i="3"/>
  <c r="G3536" i="3"/>
  <c r="F3536" i="3"/>
  <c r="L3535" i="3"/>
  <c r="E3535" i="3"/>
  <c r="L3534" i="3"/>
  <c r="E3534" i="3"/>
  <c r="L3533" i="3"/>
  <c r="E3533" i="3"/>
  <c r="E3532" i="3" s="1"/>
  <c r="K3532" i="3"/>
  <c r="J3532" i="3"/>
  <c r="I3532" i="3"/>
  <c r="H3532" i="3"/>
  <c r="G3532" i="3"/>
  <c r="F3532" i="3"/>
  <c r="L3531" i="3"/>
  <c r="E3531" i="3"/>
  <c r="L3530" i="3"/>
  <c r="E3530" i="3"/>
  <c r="M3530" i="3" s="1"/>
  <c r="L3529" i="3"/>
  <c r="E3529" i="3"/>
  <c r="L3528" i="3"/>
  <c r="E3528" i="3"/>
  <c r="L3527" i="3"/>
  <c r="E3527" i="3"/>
  <c r="L3526" i="3"/>
  <c r="E3526" i="3"/>
  <c r="L3525" i="3"/>
  <c r="E3525" i="3"/>
  <c r="M3525" i="3" s="1"/>
  <c r="K3524" i="3"/>
  <c r="J3524" i="3"/>
  <c r="I3524" i="3"/>
  <c r="H3524" i="3"/>
  <c r="G3524" i="3"/>
  <c r="F3524" i="3"/>
  <c r="L3523" i="3"/>
  <c r="E3523" i="3"/>
  <c r="L3522" i="3"/>
  <c r="L3520" i="3" s="1"/>
  <c r="E3522" i="3"/>
  <c r="L3521" i="3"/>
  <c r="E3521" i="3"/>
  <c r="K3520" i="3"/>
  <c r="J3520" i="3"/>
  <c r="I3520" i="3"/>
  <c r="H3520" i="3"/>
  <c r="G3520" i="3"/>
  <c r="F3520" i="3"/>
  <c r="L3519" i="3"/>
  <c r="E3519" i="3"/>
  <c r="L3518" i="3"/>
  <c r="E3518" i="3"/>
  <c r="L3517" i="3"/>
  <c r="E3517" i="3"/>
  <c r="L3516" i="3"/>
  <c r="E3516" i="3"/>
  <c r="L3515" i="3"/>
  <c r="E3515" i="3"/>
  <c r="L3514" i="3"/>
  <c r="E3514" i="3"/>
  <c r="E3513" i="3" s="1"/>
  <c r="K3513" i="3"/>
  <c r="J3513" i="3"/>
  <c r="I3513" i="3"/>
  <c r="H3513" i="3"/>
  <c r="G3513" i="3"/>
  <c r="F3513" i="3"/>
  <c r="L3512" i="3"/>
  <c r="E3512" i="3"/>
  <c r="L3511" i="3"/>
  <c r="E3511" i="3"/>
  <c r="L3510" i="3"/>
  <c r="E3510" i="3"/>
  <c r="L3509" i="3"/>
  <c r="E3509" i="3"/>
  <c r="L3508" i="3"/>
  <c r="E3508" i="3"/>
  <c r="L3507" i="3"/>
  <c r="E3507" i="3"/>
  <c r="K3506" i="3"/>
  <c r="J3506" i="3"/>
  <c r="I3506" i="3"/>
  <c r="H3506" i="3"/>
  <c r="G3506" i="3"/>
  <c r="F3506" i="3"/>
  <c r="L3505" i="3"/>
  <c r="E3505" i="3"/>
  <c r="L3504" i="3"/>
  <c r="E3504" i="3"/>
  <c r="L3503" i="3"/>
  <c r="E3503" i="3"/>
  <c r="L3502" i="3"/>
  <c r="E3502" i="3"/>
  <c r="L3501" i="3"/>
  <c r="E3501" i="3"/>
  <c r="L3500" i="3"/>
  <c r="E3500" i="3"/>
  <c r="L3499" i="3"/>
  <c r="E3499" i="3"/>
  <c r="L3498" i="3"/>
  <c r="E3498" i="3"/>
  <c r="K3497" i="3"/>
  <c r="J3497" i="3"/>
  <c r="I3497" i="3"/>
  <c r="H3497" i="3"/>
  <c r="G3497" i="3"/>
  <c r="F3497" i="3"/>
  <c r="L3496" i="3"/>
  <c r="E3496" i="3"/>
  <c r="L3495" i="3"/>
  <c r="E3495" i="3"/>
  <c r="L3494" i="3"/>
  <c r="E3494" i="3"/>
  <c r="L3493" i="3"/>
  <c r="E3493" i="3"/>
  <c r="L3492" i="3"/>
  <c r="E3492" i="3"/>
  <c r="L3491" i="3"/>
  <c r="E3491" i="3"/>
  <c r="L3490" i="3"/>
  <c r="E3490" i="3"/>
  <c r="L3489" i="3"/>
  <c r="E3489" i="3"/>
  <c r="K3488" i="3"/>
  <c r="J3488" i="3"/>
  <c r="I3488" i="3"/>
  <c r="H3488" i="3"/>
  <c r="G3488" i="3"/>
  <c r="F3488" i="3"/>
  <c r="L3487" i="3"/>
  <c r="E3487" i="3"/>
  <c r="L3486" i="3"/>
  <c r="E3486" i="3"/>
  <c r="L3485" i="3"/>
  <c r="E3485" i="3"/>
  <c r="M3485" i="3" s="1"/>
  <c r="K3484" i="3"/>
  <c r="J3484" i="3"/>
  <c r="I3484" i="3"/>
  <c r="H3484" i="3"/>
  <c r="G3484" i="3"/>
  <c r="F3484" i="3"/>
  <c r="L3483" i="3"/>
  <c r="E3483" i="3"/>
  <c r="L3482" i="3"/>
  <c r="E3482" i="3"/>
  <c r="L3481" i="3"/>
  <c r="E3481" i="3"/>
  <c r="L3480" i="3"/>
  <c r="E3480" i="3"/>
  <c r="L3479" i="3"/>
  <c r="E3479" i="3"/>
  <c r="K3478" i="3"/>
  <c r="J3478" i="3"/>
  <c r="I3478" i="3"/>
  <c r="H3478" i="3"/>
  <c r="G3478" i="3"/>
  <c r="F3478" i="3"/>
  <c r="L3477" i="3"/>
  <c r="E3477" i="3"/>
  <c r="M3477" i="3" s="1"/>
  <c r="L3476" i="3"/>
  <c r="E3476" i="3"/>
  <c r="L3475" i="3"/>
  <c r="E3475" i="3"/>
  <c r="L3474" i="3"/>
  <c r="E3474" i="3"/>
  <c r="L3473" i="3"/>
  <c r="E3473" i="3"/>
  <c r="K3472" i="3"/>
  <c r="J3472" i="3"/>
  <c r="I3472" i="3"/>
  <c r="H3472" i="3"/>
  <c r="G3472" i="3"/>
  <c r="F3472" i="3"/>
  <c r="L3471" i="3"/>
  <c r="E3471" i="3"/>
  <c r="M3471" i="3" s="1"/>
  <c r="L3470" i="3"/>
  <c r="E3470" i="3"/>
  <c r="L3469" i="3"/>
  <c r="E3469" i="3"/>
  <c r="K3468" i="3"/>
  <c r="J3468" i="3"/>
  <c r="I3468" i="3"/>
  <c r="H3468" i="3"/>
  <c r="G3468" i="3"/>
  <c r="F3468" i="3"/>
  <c r="L3467" i="3"/>
  <c r="E3467" i="3"/>
  <c r="L3466" i="3"/>
  <c r="E3466" i="3"/>
  <c r="M3466" i="3" s="1"/>
  <c r="L3465" i="3"/>
  <c r="E3465" i="3"/>
  <c r="L3464" i="3"/>
  <c r="E3464" i="3"/>
  <c r="L3463" i="3"/>
  <c r="E3463" i="3"/>
  <c r="M3463" i="3" s="1"/>
  <c r="L3462" i="3"/>
  <c r="E3462" i="3"/>
  <c r="L3461" i="3"/>
  <c r="E3461" i="3"/>
  <c r="L3460" i="3"/>
  <c r="E3460" i="3"/>
  <c r="L3459" i="3"/>
  <c r="E3459" i="3"/>
  <c r="L3458" i="3"/>
  <c r="E3458" i="3"/>
  <c r="L3457" i="3"/>
  <c r="E3457" i="3"/>
  <c r="L3456" i="3"/>
  <c r="E3456" i="3"/>
  <c r="L3455" i="3"/>
  <c r="E3455" i="3"/>
  <c r="L3454" i="3"/>
  <c r="E3454" i="3"/>
  <c r="L3453" i="3"/>
  <c r="E3453" i="3"/>
  <c r="L3452" i="3"/>
  <c r="E3452" i="3"/>
  <c r="L3451" i="3"/>
  <c r="E3451" i="3"/>
  <c r="K3450" i="3"/>
  <c r="J3450" i="3"/>
  <c r="I3450" i="3"/>
  <c r="H3450" i="3"/>
  <c r="G3450" i="3"/>
  <c r="F3450" i="3"/>
  <c r="L3449" i="3"/>
  <c r="E3449" i="3"/>
  <c r="M3449" i="3" s="1"/>
  <c r="L3448" i="3"/>
  <c r="E3448" i="3"/>
  <c r="L3447" i="3"/>
  <c r="E3447" i="3"/>
  <c r="L3446" i="3"/>
  <c r="E3446" i="3"/>
  <c r="L3445" i="3"/>
  <c r="E3445" i="3"/>
  <c r="L3444" i="3"/>
  <c r="E3444" i="3"/>
  <c r="L3443" i="3"/>
  <c r="E3443" i="3"/>
  <c r="M3443" i="3" s="1"/>
  <c r="L3442" i="3"/>
  <c r="E3442" i="3"/>
  <c r="K3441" i="3"/>
  <c r="J3441" i="3"/>
  <c r="I3441" i="3"/>
  <c r="H3441" i="3"/>
  <c r="G3441" i="3"/>
  <c r="F3441" i="3"/>
  <c r="L3440" i="3"/>
  <c r="E3440" i="3"/>
  <c r="L3439" i="3"/>
  <c r="E3439" i="3"/>
  <c r="M3439" i="3" s="1"/>
  <c r="L3438" i="3"/>
  <c r="E3438" i="3"/>
  <c r="L3437" i="3"/>
  <c r="E3437" i="3"/>
  <c r="L3436" i="3"/>
  <c r="E3436" i="3"/>
  <c r="K3435" i="3"/>
  <c r="J3435" i="3"/>
  <c r="I3435" i="3"/>
  <c r="H3435" i="3"/>
  <c r="G3435" i="3"/>
  <c r="F3435" i="3"/>
  <c r="L3434" i="3"/>
  <c r="E3434" i="3"/>
  <c r="L3433" i="3"/>
  <c r="E3433" i="3"/>
  <c r="K3432" i="3"/>
  <c r="J3432" i="3"/>
  <c r="I3432" i="3"/>
  <c r="H3432" i="3"/>
  <c r="G3432" i="3"/>
  <c r="F3432" i="3"/>
  <c r="C3429" i="3"/>
  <c r="N3547" i="3" s="1"/>
  <c r="C3428" i="3"/>
  <c r="L3427" i="3"/>
  <c r="K3427" i="3"/>
  <c r="J3427" i="3"/>
  <c r="I3427" i="3"/>
  <c r="H3427" i="3"/>
  <c r="G3427" i="3"/>
  <c r="F3427" i="3"/>
  <c r="E3427" i="3"/>
  <c r="L3426" i="3"/>
  <c r="K3426" i="3"/>
  <c r="J3426" i="3"/>
  <c r="I3426" i="3"/>
  <c r="H3426" i="3"/>
  <c r="G3426" i="3"/>
  <c r="F3426" i="3"/>
  <c r="E3426" i="3"/>
  <c r="I3425" i="3"/>
  <c r="E3425" i="3"/>
  <c r="E3423" i="3"/>
  <c r="B3422" i="3"/>
  <c r="F3421" i="3"/>
  <c r="B3419" i="3"/>
  <c r="F3418" i="3"/>
  <c r="B3418" i="3"/>
  <c r="D3410" i="3"/>
  <c r="M3409" i="3"/>
  <c r="M3408" i="3"/>
  <c r="M3407" i="3"/>
  <c r="L3406" i="3"/>
  <c r="E3406" i="3"/>
  <c r="M3405" i="3"/>
  <c r="L3404" i="3"/>
  <c r="E3404" i="3"/>
  <c r="L3403" i="3"/>
  <c r="E3403" i="3"/>
  <c r="L3402" i="3"/>
  <c r="E3402" i="3"/>
  <c r="L3400" i="3"/>
  <c r="E3400" i="3"/>
  <c r="L3399" i="3"/>
  <c r="E3399" i="3"/>
  <c r="E3396" i="3" s="1"/>
  <c r="L3398" i="3"/>
  <c r="E3398" i="3"/>
  <c r="L3397" i="3"/>
  <c r="E3397" i="3"/>
  <c r="K3396" i="3"/>
  <c r="J3396" i="3"/>
  <c r="I3396" i="3"/>
  <c r="H3396" i="3"/>
  <c r="G3396" i="3"/>
  <c r="F3396" i="3"/>
  <c r="L3395" i="3"/>
  <c r="E3395" i="3"/>
  <c r="L3394" i="3"/>
  <c r="E3394" i="3"/>
  <c r="L3393" i="3"/>
  <c r="M3393" i="3" s="1"/>
  <c r="E3393" i="3"/>
  <c r="K3392" i="3"/>
  <c r="J3392" i="3"/>
  <c r="I3392" i="3"/>
  <c r="H3392" i="3"/>
  <c r="G3392" i="3"/>
  <c r="F3392" i="3"/>
  <c r="L3391" i="3"/>
  <c r="E3391" i="3"/>
  <c r="L3390" i="3"/>
  <c r="E3390" i="3"/>
  <c r="L3389" i="3"/>
  <c r="E3389" i="3"/>
  <c r="L3388" i="3"/>
  <c r="E3388" i="3"/>
  <c r="L3387" i="3"/>
  <c r="E3387" i="3"/>
  <c r="L3386" i="3"/>
  <c r="E3386" i="3"/>
  <c r="L3385" i="3"/>
  <c r="E3385" i="3"/>
  <c r="K3384" i="3"/>
  <c r="J3384" i="3"/>
  <c r="I3384" i="3"/>
  <c r="H3384" i="3"/>
  <c r="G3384" i="3"/>
  <c r="F3384" i="3"/>
  <c r="L3383" i="3"/>
  <c r="E3383" i="3"/>
  <c r="L3382" i="3"/>
  <c r="E3382" i="3"/>
  <c r="L3381" i="3"/>
  <c r="E3381" i="3"/>
  <c r="K3380" i="3"/>
  <c r="J3380" i="3"/>
  <c r="I3380" i="3"/>
  <c r="H3380" i="3"/>
  <c r="G3380" i="3"/>
  <c r="F3380" i="3"/>
  <c r="L3379" i="3"/>
  <c r="E3379" i="3"/>
  <c r="L3378" i="3"/>
  <c r="E3378" i="3"/>
  <c r="L3377" i="3"/>
  <c r="E3377" i="3"/>
  <c r="L3376" i="3"/>
  <c r="E3376" i="3"/>
  <c r="L3375" i="3"/>
  <c r="E3375" i="3"/>
  <c r="L3374" i="3"/>
  <c r="E3374" i="3"/>
  <c r="K3373" i="3"/>
  <c r="J3373" i="3"/>
  <c r="I3373" i="3"/>
  <c r="H3373" i="3"/>
  <c r="G3373" i="3"/>
  <c r="F3373" i="3"/>
  <c r="L3372" i="3"/>
  <c r="E3372" i="3"/>
  <c r="L3371" i="3"/>
  <c r="E3371" i="3"/>
  <c r="L3370" i="3"/>
  <c r="E3370" i="3"/>
  <c r="L3369" i="3"/>
  <c r="E3369" i="3"/>
  <c r="L3368" i="3"/>
  <c r="E3368" i="3"/>
  <c r="L3367" i="3"/>
  <c r="E3367" i="3"/>
  <c r="K3366" i="3"/>
  <c r="J3366" i="3"/>
  <c r="I3366" i="3"/>
  <c r="H3366" i="3"/>
  <c r="G3366" i="3"/>
  <c r="F3366" i="3"/>
  <c r="L3365" i="3"/>
  <c r="E3365" i="3"/>
  <c r="L3364" i="3"/>
  <c r="E3364" i="3"/>
  <c r="L3363" i="3"/>
  <c r="E3363" i="3"/>
  <c r="L3362" i="3"/>
  <c r="E3362" i="3"/>
  <c r="L3361" i="3"/>
  <c r="E3361" i="3"/>
  <c r="L3360" i="3"/>
  <c r="E3360" i="3"/>
  <c r="L3359" i="3"/>
  <c r="E3359" i="3"/>
  <c r="L3358" i="3"/>
  <c r="E3358" i="3"/>
  <c r="K3357" i="3"/>
  <c r="J3357" i="3"/>
  <c r="I3357" i="3"/>
  <c r="H3357" i="3"/>
  <c r="G3357" i="3"/>
  <c r="F3357" i="3"/>
  <c r="L3356" i="3"/>
  <c r="E3356" i="3"/>
  <c r="L3355" i="3"/>
  <c r="E3355" i="3"/>
  <c r="L3354" i="3"/>
  <c r="E3354" i="3"/>
  <c r="L3353" i="3"/>
  <c r="E3353" i="3"/>
  <c r="L3352" i="3"/>
  <c r="E3352" i="3"/>
  <c r="L3351" i="3"/>
  <c r="E3351" i="3"/>
  <c r="L3350" i="3"/>
  <c r="E3350" i="3"/>
  <c r="L3349" i="3"/>
  <c r="E3349" i="3"/>
  <c r="M3349" i="3" s="1"/>
  <c r="K3348" i="3"/>
  <c r="J3348" i="3"/>
  <c r="I3348" i="3"/>
  <c r="H3348" i="3"/>
  <c r="G3348" i="3"/>
  <c r="F3348" i="3"/>
  <c r="L3347" i="3"/>
  <c r="E3347" i="3"/>
  <c r="L3346" i="3"/>
  <c r="E3346" i="3"/>
  <c r="L3345" i="3"/>
  <c r="E3345" i="3"/>
  <c r="K3344" i="3"/>
  <c r="J3344" i="3"/>
  <c r="I3344" i="3"/>
  <c r="H3344" i="3"/>
  <c r="G3344" i="3"/>
  <c r="F3344" i="3"/>
  <c r="L3343" i="3"/>
  <c r="E3343" i="3"/>
  <c r="L3342" i="3"/>
  <c r="E3342" i="3"/>
  <c r="L3341" i="3"/>
  <c r="E3341" i="3"/>
  <c r="L3340" i="3"/>
  <c r="E3340" i="3"/>
  <c r="L3339" i="3"/>
  <c r="E3339" i="3"/>
  <c r="K3338" i="3"/>
  <c r="J3338" i="3"/>
  <c r="I3338" i="3"/>
  <c r="H3338" i="3"/>
  <c r="G3338" i="3"/>
  <c r="F3338" i="3"/>
  <c r="L3337" i="3"/>
  <c r="E3337" i="3"/>
  <c r="L3336" i="3"/>
  <c r="E3336" i="3"/>
  <c r="L3335" i="3"/>
  <c r="E3335" i="3"/>
  <c r="L3334" i="3"/>
  <c r="E3334" i="3"/>
  <c r="L3333" i="3"/>
  <c r="E3333" i="3"/>
  <c r="K3332" i="3"/>
  <c r="J3332" i="3"/>
  <c r="I3332" i="3"/>
  <c r="H3332" i="3"/>
  <c r="G3332" i="3"/>
  <c r="F3332" i="3"/>
  <c r="L3331" i="3"/>
  <c r="E3331" i="3"/>
  <c r="L3330" i="3"/>
  <c r="E3330" i="3"/>
  <c r="L3329" i="3"/>
  <c r="E3329" i="3"/>
  <c r="K3328" i="3"/>
  <c r="J3328" i="3"/>
  <c r="I3328" i="3"/>
  <c r="H3328" i="3"/>
  <c r="G3328" i="3"/>
  <c r="F3328" i="3"/>
  <c r="L3327" i="3"/>
  <c r="E3327" i="3"/>
  <c r="L3326" i="3"/>
  <c r="E3326" i="3"/>
  <c r="L3325" i="3"/>
  <c r="E3325" i="3"/>
  <c r="L3324" i="3"/>
  <c r="E3324" i="3"/>
  <c r="L3323" i="3"/>
  <c r="E3323" i="3"/>
  <c r="L3322" i="3"/>
  <c r="E3322" i="3"/>
  <c r="L3321" i="3"/>
  <c r="E3321" i="3"/>
  <c r="L3320" i="3"/>
  <c r="E3320" i="3"/>
  <c r="L3319" i="3"/>
  <c r="E3319" i="3"/>
  <c r="L3318" i="3"/>
  <c r="E3318" i="3"/>
  <c r="M3318" i="3" s="1"/>
  <c r="L3317" i="3"/>
  <c r="E3317" i="3"/>
  <c r="L3316" i="3"/>
  <c r="E3316" i="3"/>
  <c r="L3315" i="3"/>
  <c r="E3315" i="3"/>
  <c r="L3314" i="3"/>
  <c r="E3314" i="3"/>
  <c r="L3313" i="3"/>
  <c r="E3313" i="3"/>
  <c r="L3312" i="3"/>
  <c r="E3312" i="3"/>
  <c r="L3311" i="3"/>
  <c r="E3311" i="3"/>
  <c r="K3310" i="3"/>
  <c r="J3310" i="3"/>
  <c r="I3310" i="3"/>
  <c r="H3310" i="3"/>
  <c r="G3310" i="3"/>
  <c r="F3310" i="3"/>
  <c r="L3309" i="3"/>
  <c r="E3309" i="3"/>
  <c r="L3308" i="3"/>
  <c r="E3308" i="3"/>
  <c r="L3307" i="3"/>
  <c r="E3307" i="3"/>
  <c r="L3306" i="3"/>
  <c r="E3306" i="3"/>
  <c r="L3305" i="3"/>
  <c r="E3305" i="3"/>
  <c r="L3304" i="3"/>
  <c r="E3304" i="3"/>
  <c r="L3303" i="3"/>
  <c r="E3303" i="3"/>
  <c r="L3302" i="3"/>
  <c r="E3302" i="3"/>
  <c r="K3301" i="3"/>
  <c r="J3301" i="3"/>
  <c r="I3301" i="3"/>
  <c r="H3301" i="3"/>
  <c r="G3301" i="3"/>
  <c r="F3301" i="3"/>
  <c r="L3300" i="3"/>
  <c r="E3300" i="3"/>
  <c r="L3299" i="3"/>
  <c r="E3299" i="3"/>
  <c r="L3298" i="3"/>
  <c r="E3298" i="3"/>
  <c r="L3297" i="3"/>
  <c r="E3297" i="3"/>
  <c r="L3296" i="3"/>
  <c r="E3296" i="3"/>
  <c r="K3295" i="3"/>
  <c r="J3295" i="3"/>
  <c r="I3295" i="3"/>
  <c r="H3295" i="3"/>
  <c r="G3295" i="3"/>
  <c r="F3295" i="3"/>
  <c r="L3294" i="3"/>
  <c r="E3294" i="3"/>
  <c r="L3293" i="3"/>
  <c r="E3293" i="3"/>
  <c r="M3293" i="3" s="1"/>
  <c r="K3292" i="3"/>
  <c r="J3292" i="3"/>
  <c r="I3292" i="3"/>
  <c r="H3292" i="3"/>
  <c r="G3292" i="3"/>
  <c r="F3292" i="3"/>
  <c r="C3289" i="3"/>
  <c r="N3407" i="3" s="1"/>
  <c r="C3288" i="3"/>
  <c r="L3287" i="3"/>
  <c r="K3287" i="3"/>
  <c r="J3287" i="3"/>
  <c r="I3287" i="3"/>
  <c r="H3287" i="3"/>
  <c r="G3287" i="3"/>
  <c r="F3287" i="3"/>
  <c r="E3287" i="3"/>
  <c r="L3286" i="3"/>
  <c r="K3286" i="3"/>
  <c r="J3286" i="3"/>
  <c r="I3286" i="3"/>
  <c r="H3286" i="3"/>
  <c r="G3286" i="3"/>
  <c r="F3286" i="3"/>
  <c r="E3286" i="3"/>
  <c r="I3285" i="3"/>
  <c r="E3285" i="3"/>
  <c r="E3283" i="3"/>
  <c r="B3282" i="3"/>
  <c r="F3281" i="3"/>
  <c r="B3279" i="3"/>
  <c r="F3278" i="3"/>
  <c r="B3278" i="3"/>
  <c r="D3270" i="3"/>
  <c r="M3269" i="3"/>
  <c r="M3268" i="3"/>
  <c r="M3267" i="3"/>
  <c r="L3266" i="3"/>
  <c r="E3266" i="3"/>
  <c r="M3265" i="3"/>
  <c r="L3264" i="3"/>
  <c r="E3264" i="3"/>
  <c r="L3263" i="3"/>
  <c r="E3263" i="3"/>
  <c r="L3262" i="3"/>
  <c r="E3262" i="3"/>
  <c r="L3260" i="3"/>
  <c r="E3260" i="3"/>
  <c r="L3259" i="3"/>
  <c r="E3259" i="3"/>
  <c r="L3258" i="3"/>
  <c r="E3258" i="3"/>
  <c r="L3257" i="3"/>
  <c r="E3257" i="3"/>
  <c r="K3256" i="3"/>
  <c r="J3256" i="3"/>
  <c r="I3256" i="3"/>
  <c r="H3256" i="3"/>
  <c r="G3256" i="3"/>
  <c r="F3256" i="3"/>
  <c r="L3255" i="3"/>
  <c r="E3255" i="3"/>
  <c r="L3254" i="3"/>
  <c r="E3254" i="3"/>
  <c r="L3253" i="3"/>
  <c r="L3252" i="3" s="1"/>
  <c r="E3253" i="3"/>
  <c r="K3252" i="3"/>
  <c r="J3252" i="3"/>
  <c r="I3252" i="3"/>
  <c r="H3252" i="3"/>
  <c r="G3252" i="3"/>
  <c r="F3252" i="3"/>
  <c r="L3251" i="3"/>
  <c r="E3251" i="3"/>
  <c r="L3250" i="3"/>
  <c r="E3250" i="3"/>
  <c r="L3249" i="3"/>
  <c r="E3249" i="3"/>
  <c r="L3248" i="3"/>
  <c r="E3248" i="3"/>
  <c r="L3247" i="3"/>
  <c r="E3247" i="3"/>
  <c r="L3246" i="3"/>
  <c r="E3246" i="3"/>
  <c r="L3245" i="3"/>
  <c r="E3245" i="3"/>
  <c r="K3244" i="3"/>
  <c r="J3244" i="3"/>
  <c r="I3244" i="3"/>
  <c r="H3244" i="3"/>
  <c r="G3244" i="3"/>
  <c r="F3244" i="3"/>
  <c r="L3243" i="3"/>
  <c r="E3243" i="3"/>
  <c r="L3242" i="3"/>
  <c r="E3242" i="3"/>
  <c r="L3241" i="3"/>
  <c r="E3241" i="3"/>
  <c r="K3240" i="3"/>
  <c r="J3240" i="3"/>
  <c r="I3240" i="3"/>
  <c r="H3240" i="3"/>
  <c r="G3240" i="3"/>
  <c r="F3240" i="3"/>
  <c r="L3239" i="3"/>
  <c r="E3239" i="3"/>
  <c r="L3238" i="3"/>
  <c r="E3238" i="3"/>
  <c r="L3237" i="3"/>
  <c r="E3237" i="3"/>
  <c r="L3236" i="3"/>
  <c r="E3236" i="3"/>
  <c r="L3235" i="3"/>
  <c r="E3235" i="3"/>
  <c r="L3234" i="3"/>
  <c r="E3234" i="3"/>
  <c r="K3233" i="3"/>
  <c r="J3233" i="3"/>
  <c r="I3233" i="3"/>
  <c r="H3233" i="3"/>
  <c r="G3233" i="3"/>
  <c r="F3233" i="3"/>
  <c r="L3232" i="3"/>
  <c r="E3232" i="3"/>
  <c r="L3231" i="3"/>
  <c r="E3231" i="3"/>
  <c r="L3230" i="3"/>
  <c r="E3230" i="3"/>
  <c r="L3229" i="3"/>
  <c r="E3229" i="3"/>
  <c r="L3228" i="3"/>
  <c r="E3228" i="3"/>
  <c r="L3227" i="3"/>
  <c r="E3227" i="3"/>
  <c r="K3226" i="3"/>
  <c r="J3226" i="3"/>
  <c r="I3226" i="3"/>
  <c r="H3226" i="3"/>
  <c r="G3226" i="3"/>
  <c r="F3226" i="3"/>
  <c r="L3225" i="3"/>
  <c r="E3225" i="3"/>
  <c r="L3224" i="3"/>
  <c r="E3224" i="3"/>
  <c r="L3223" i="3"/>
  <c r="E3223" i="3"/>
  <c r="L3222" i="3"/>
  <c r="E3222" i="3"/>
  <c r="L3221" i="3"/>
  <c r="E3221" i="3"/>
  <c r="L3220" i="3"/>
  <c r="E3220" i="3"/>
  <c r="L3219" i="3"/>
  <c r="E3219" i="3"/>
  <c r="L3218" i="3"/>
  <c r="E3218" i="3"/>
  <c r="K3217" i="3"/>
  <c r="J3217" i="3"/>
  <c r="I3217" i="3"/>
  <c r="H3217" i="3"/>
  <c r="G3217" i="3"/>
  <c r="F3217" i="3"/>
  <c r="L3216" i="3"/>
  <c r="E3216" i="3"/>
  <c r="L3215" i="3"/>
  <c r="E3215" i="3"/>
  <c r="L3214" i="3"/>
  <c r="E3214" i="3"/>
  <c r="L3213" i="3"/>
  <c r="E3213" i="3"/>
  <c r="L3212" i="3"/>
  <c r="E3212" i="3"/>
  <c r="L3211" i="3"/>
  <c r="E3211" i="3"/>
  <c r="L3210" i="3"/>
  <c r="E3210" i="3"/>
  <c r="L3209" i="3"/>
  <c r="E3209" i="3"/>
  <c r="K3208" i="3"/>
  <c r="J3208" i="3"/>
  <c r="I3208" i="3"/>
  <c r="H3208" i="3"/>
  <c r="G3208" i="3"/>
  <c r="F3208" i="3"/>
  <c r="L3207" i="3"/>
  <c r="E3207" i="3"/>
  <c r="L3206" i="3"/>
  <c r="E3206" i="3"/>
  <c r="L3205" i="3"/>
  <c r="E3205" i="3"/>
  <c r="K3204" i="3"/>
  <c r="J3204" i="3"/>
  <c r="I3204" i="3"/>
  <c r="H3204" i="3"/>
  <c r="G3204" i="3"/>
  <c r="F3204" i="3"/>
  <c r="L3203" i="3"/>
  <c r="E3203" i="3"/>
  <c r="L3202" i="3"/>
  <c r="E3202" i="3"/>
  <c r="L3201" i="3"/>
  <c r="E3201" i="3"/>
  <c r="L3200" i="3"/>
  <c r="E3200" i="3"/>
  <c r="L3199" i="3"/>
  <c r="E3199" i="3"/>
  <c r="K3198" i="3"/>
  <c r="J3198" i="3"/>
  <c r="I3198" i="3"/>
  <c r="H3198" i="3"/>
  <c r="G3198" i="3"/>
  <c r="F3198" i="3"/>
  <c r="L3197" i="3"/>
  <c r="E3197" i="3"/>
  <c r="L3196" i="3"/>
  <c r="E3196" i="3"/>
  <c r="L3195" i="3"/>
  <c r="E3195" i="3"/>
  <c r="L3194" i="3"/>
  <c r="E3194" i="3"/>
  <c r="L3193" i="3"/>
  <c r="E3193" i="3"/>
  <c r="K3192" i="3"/>
  <c r="J3192" i="3"/>
  <c r="I3192" i="3"/>
  <c r="H3192" i="3"/>
  <c r="G3192" i="3"/>
  <c r="F3192" i="3"/>
  <c r="L3191" i="3"/>
  <c r="E3191" i="3"/>
  <c r="L3190" i="3"/>
  <c r="E3190" i="3"/>
  <c r="L3189" i="3"/>
  <c r="E3189" i="3"/>
  <c r="M3189" i="3" s="1"/>
  <c r="K3188" i="3"/>
  <c r="J3188" i="3"/>
  <c r="I3188" i="3"/>
  <c r="H3188" i="3"/>
  <c r="G3188" i="3"/>
  <c r="F3188" i="3"/>
  <c r="L3187" i="3"/>
  <c r="E3187" i="3"/>
  <c r="L3186" i="3"/>
  <c r="E3186" i="3"/>
  <c r="M3186" i="3" s="1"/>
  <c r="L3185" i="3"/>
  <c r="E3185" i="3"/>
  <c r="L3184" i="3"/>
  <c r="E3184" i="3"/>
  <c r="L3183" i="3"/>
  <c r="E3183" i="3"/>
  <c r="M3183" i="3" s="1"/>
  <c r="L3182" i="3"/>
  <c r="E3182" i="3"/>
  <c r="L3181" i="3"/>
  <c r="E3181" i="3"/>
  <c r="L3180" i="3"/>
  <c r="E3180" i="3"/>
  <c r="M3180" i="3" s="1"/>
  <c r="L3179" i="3"/>
  <c r="E3179" i="3"/>
  <c r="L3178" i="3"/>
  <c r="E3178" i="3"/>
  <c r="L3177" i="3"/>
  <c r="E3177" i="3"/>
  <c r="M3177" i="3" s="1"/>
  <c r="L3176" i="3"/>
  <c r="E3176" i="3"/>
  <c r="L3175" i="3"/>
  <c r="E3175" i="3"/>
  <c r="L3174" i="3"/>
  <c r="E3174" i="3"/>
  <c r="L3173" i="3"/>
  <c r="E3173" i="3"/>
  <c r="L3172" i="3"/>
  <c r="E3172" i="3"/>
  <c r="L3171" i="3"/>
  <c r="E3171" i="3"/>
  <c r="K3170" i="3"/>
  <c r="J3170" i="3"/>
  <c r="I3170" i="3"/>
  <c r="H3170" i="3"/>
  <c r="G3170" i="3"/>
  <c r="F3170" i="3"/>
  <c r="L3169" i="3"/>
  <c r="E3169" i="3"/>
  <c r="L3168" i="3"/>
  <c r="E3168" i="3"/>
  <c r="L3167" i="3"/>
  <c r="E3167" i="3"/>
  <c r="L3166" i="3"/>
  <c r="E3166" i="3"/>
  <c r="L3165" i="3"/>
  <c r="E3165" i="3"/>
  <c r="L3164" i="3"/>
  <c r="E3164" i="3"/>
  <c r="L3163" i="3"/>
  <c r="E3163" i="3"/>
  <c r="L3162" i="3"/>
  <c r="E3162" i="3"/>
  <c r="K3161" i="3"/>
  <c r="J3161" i="3"/>
  <c r="I3161" i="3"/>
  <c r="H3161" i="3"/>
  <c r="G3161" i="3"/>
  <c r="F3161" i="3"/>
  <c r="L3160" i="3"/>
  <c r="E3160" i="3"/>
  <c r="L3159" i="3"/>
  <c r="E3159" i="3"/>
  <c r="L3158" i="3"/>
  <c r="E3158" i="3"/>
  <c r="L3157" i="3"/>
  <c r="E3157" i="3"/>
  <c r="L3156" i="3"/>
  <c r="E3156" i="3"/>
  <c r="K3155" i="3"/>
  <c r="J3155" i="3"/>
  <c r="I3155" i="3"/>
  <c r="H3155" i="3"/>
  <c r="G3155" i="3"/>
  <c r="F3155" i="3"/>
  <c r="L3154" i="3"/>
  <c r="E3154" i="3"/>
  <c r="L3153" i="3"/>
  <c r="E3153" i="3"/>
  <c r="K3152" i="3"/>
  <c r="J3152" i="3"/>
  <c r="I3152" i="3"/>
  <c r="H3152" i="3"/>
  <c r="G3152" i="3"/>
  <c r="F3152" i="3"/>
  <c r="C3149" i="3"/>
  <c r="N3267" i="3" s="1"/>
  <c r="C3148" i="3"/>
  <c r="L3147" i="3"/>
  <c r="K3147" i="3"/>
  <c r="J3147" i="3"/>
  <c r="I3147" i="3"/>
  <c r="H3147" i="3"/>
  <c r="G3147" i="3"/>
  <c r="F3147" i="3"/>
  <c r="E3147" i="3"/>
  <c r="L3146" i="3"/>
  <c r="K3146" i="3"/>
  <c r="J3146" i="3"/>
  <c r="I3146" i="3"/>
  <c r="H3146" i="3"/>
  <c r="G3146" i="3"/>
  <c r="F3146" i="3"/>
  <c r="E3146" i="3"/>
  <c r="I3145" i="3"/>
  <c r="E3145" i="3"/>
  <c r="E3143" i="3"/>
  <c r="B3142" i="3"/>
  <c r="F3141" i="3"/>
  <c r="B3139" i="3"/>
  <c r="F3138" i="3"/>
  <c r="B3138" i="3"/>
  <c r="D3130" i="3"/>
  <c r="M3129" i="3"/>
  <c r="M3128" i="3"/>
  <c r="M3127" i="3"/>
  <c r="L3126" i="3"/>
  <c r="E3126" i="3"/>
  <c r="M3125" i="3"/>
  <c r="L3124" i="3"/>
  <c r="E3124" i="3"/>
  <c r="L3123" i="3"/>
  <c r="E3123" i="3"/>
  <c r="L3122" i="3"/>
  <c r="E3122" i="3"/>
  <c r="L3120" i="3"/>
  <c r="M3120" i="3" s="1"/>
  <c r="E3120" i="3"/>
  <c r="L3119" i="3"/>
  <c r="E3119" i="3"/>
  <c r="L3118" i="3"/>
  <c r="E3118" i="3"/>
  <c r="L3117" i="3"/>
  <c r="E3117" i="3"/>
  <c r="K3116" i="3"/>
  <c r="J3116" i="3"/>
  <c r="I3116" i="3"/>
  <c r="H3116" i="3"/>
  <c r="G3116" i="3"/>
  <c r="F3116" i="3"/>
  <c r="L3115" i="3"/>
  <c r="E3115" i="3"/>
  <c r="L3114" i="3"/>
  <c r="E3114" i="3"/>
  <c r="L3113" i="3"/>
  <c r="L3112" i="3" s="1"/>
  <c r="E3113" i="3"/>
  <c r="K3112" i="3"/>
  <c r="J3112" i="3"/>
  <c r="I3112" i="3"/>
  <c r="H3112" i="3"/>
  <c r="G3112" i="3"/>
  <c r="F3112" i="3"/>
  <c r="L3111" i="3"/>
  <c r="E3111" i="3"/>
  <c r="L3110" i="3"/>
  <c r="E3110" i="3"/>
  <c r="L3109" i="3"/>
  <c r="E3109" i="3"/>
  <c r="L3108" i="3"/>
  <c r="E3108" i="3"/>
  <c r="L3107" i="3"/>
  <c r="E3107" i="3"/>
  <c r="L3106" i="3"/>
  <c r="E3106" i="3"/>
  <c r="L3105" i="3"/>
  <c r="E3105" i="3"/>
  <c r="K3104" i="3"/>
  <c r="J3104" i="3"/>
  <c r="I3104" i="3"/>
  <c r="H3104" i="3"/>
  <c r="G3104" i="3"/>
  <c r="F3104" i="3"/>
  <c r="L3103" i="3"/>
  <c r="E3103" i="3"/>
  <c r="L3102" i="3"/>
  <c r="L3100" i="3" s="1"/>
  <c r="E3102" i="3"/>
  <c r="L3101" i="3"/>
  <c r="E3101" i="3"/>
  <c r="K3100" i="3"/>
  <c r="J3100" i="3"/>
  <c r="I3100" i="3"/>
  <c r="H3100" i="3"/>
  <c r="G3100" i="3"/>
  <c r="F3100" i="3"/>
  <c r="L3099" i="3"/>
  <c r="E3099" i="3"/>
  <c r="L3098" i="3"/>
  <c r="E3098" i="3"/>
  <c r="L3097" i="3"/>
  <c r="E3097" i="3"/>
  <c r="L3096" i="3"/>
  <c r="E3096" i="3"/>
  <c r="L3095" i="3"/>
  <c r="E3095" i="3"/>
  <c r="L3094" i="3"/>
  <c r="E3094" i="3"/>
  <c r="K3093" i="3"/>
  <c r="J3093" i="3"/>
  <c r="I3093" i="3"/>
  <c r="H3093" i="3"/>
  <c r="G3093" i="3"/>
  <c r="F3093" i="3"/>
  <c r="L3092" i="3"/>
  <c r="E3092" i="3"/>
  <c r="L3091" i="3"/>
  <c r="E3091" i="3"/>
  <c r="L3090" i="3"/>
  <c r="E3090" i="3"/>
  <c r="L3089" i="3"/>
  <c r="E3089" i="3"/>
  <c r="L3088" i="3"/>
  <c r="E3088" i="3"/>
  <c r="L3087" i="3"/>
  <c r="E3087" i="3"/>
  <c r="K3086" i="3"/>
  <c r="J3086" i="3"/>
  <c r="I3086" i="3"/>
  <c r="H3086" i="3"/>
  <c r="G3086" i="3"/>
  <c r="F3086" i="3"/>
  <c r="L3085" i="3"/>
  <c r="E3085" i="3"/>
  <c r="L3084" i="3"/>
  <c r="E3084" i="3"/>
  <c r="L3083" i="3"/>
  <c r="E3083" i="3"/>
  <c r="M3083" i="3" s="1"/>
  <c r="L3082" i="3"/>
  <c r="E3082" i="3"/>
  <c r="L3081" i="3"/>
  <c r="E3081" i="3"/>
  <c r="L3080" i="3"/>
  <c r="E3080" i="3"/>
  <c r="L3079" i="3"/>
  <c r="E3079" i="3"/>
  <c r="L3078" i="3"/>
  <c r="E3078" i="3"/>
  <c r="K3077" i="3"/>
  <c r="J3077" i="3"/>
  <c r="I3077" i="3"/>
  <c r="H3077" i="3"/>
  <c r="G3077" i="3"/>
  <c r="F3077" i="3"/>
  <c r="L3076" i="3"/>
  <c r="E3076" i="3"/>
  <c r="L3075" i="3"/>
  <c r="E3075" i="3"/>
  <c r="L3074" i="3"/>
  <c r="E3074" i="3"/>
  <c r="L3073" i="3"/>
  <c r="E3073" i="3"/>
  <c r="L3072" i="3"/>
  <c r="E3072" i="3"/>
  <c r="L3071" i="3"/>
  <c r="E3071" i="3"/>
  <c r="L3070" i="3"/>
  <c r="E3070" i="3"/>
  <c r="L3069" i="3"/>
  <c r="E3069" i="3"/>
  <c r="K3068" i="3"/>
  <c r="J3068" i="3"/>
  <c r="I3068" i="3"/>
  <c r="H3068" i="3"/>
  <c r="G3068" i="3"/>
  <c r="F3068" i="3"/>
  <c r="L3067" i="3"/>
  <c r="E3067" i="3"/>
  <c r="L3066" i="3"/>
  <c r="E3066" i="3"/>
  <c r="L3065" i="3"/>
  <c r="E3065" i="3"/>
  <c r="K3064" i="3"/>
  <c r="J3064" i="3"/>
  <c r="I3064" i="3"/>
  <c r="H3064" i="3"/>
  <c r="G3064" i="3"/>
  <c r="F3064" i="3"/>
  <c r="L3063" i="3"/>
  <c r="E3063" i="3"/>
  <c r="L3062" i="3"/>
  <c r="E3062" i="3"/>
  <c r="L3061" i="3"/>
  <c r="E3061" i="3"/>
  <c r="L3060" i="3"/>
  <c r="E3060" i="3"/>
  <c r="L3059" i="3"/>
  <c r="E3059" i="3"/>
  <c r="M3059" i="3" s="1"/>
  <c r="K3058" i="3"/>
  <c r="J3058" i="3"/>
  <c r="I3058" i="3"/>
  <c r="H3058" i="3"/>
  <c r="G3058" i="3"/>
  <c r="F3058" i="3"/>
  <c r="L3057" i="3"/>
  <c r="E3057" i="3"/>
  <c r="L3056" i="3"/>
  <c r="E3056" i="3"/>
  <c r="L3055" i="3"/>
  <c r="E3055" i="3"/>
  <c r="L3054" i="3"/>
  <c r="E3054" i="3"/>
  <c r="L3053" i="3"/>
  <c r="E3053" i="3"/>
  <c r="K3052" i="3"/>
  <c r="J3052" i="3"/>
  <c r="I3052" i="3"/>
  <c r="H3052" i="3"/>
  <c r="G3052" i="3"/>
  <c r="F3052" i="3"/>
  <c r="L3051" i="3"/>
  <c r="E3051" i="3"/>
  <c r="L3050" i="3"/>
  <c r="E3050" i="3"/>
  <c r="L3049" i="3"/>
  <c r="E3049" i="3"/>
  <c r="K3048" i="3"/>
  <c r="J3048" i="3"/>
  <c r="I3048" i="3"/>
  <c r="H3048" i="3"/>
  <c r="G3048" i="3"/>
  <c r="F3048" i="3"/>
  <c r="L3047" i="3"/>
  <c r="E3047" i="3"/>
  <c r="M3047" i="3" s="1"/>
  <c r="L3046" i="3"/>
  <c r="E3046" i="3"/>
  <c r="L3045" i="3"/>
  <c r="E3045" i="3"/>
  <c r="L3044" i="3"/>
  <c r="E3044" i="3"/>
  <c r="M3044" i="3" s="1"/>
  <c r="L3043" i="3"/>
  <c r="E3043" i="3"/>
  <c r="L3042" i="3"/>
  <c r="E3042" i="3"/>
  <c r="L3041" i="3"/>
  <c r="E3041" i="3"/>
  <c r="L3040" i="3"/>
  <c r="E3040" i="3"/>
  <c r="L3039" i="3"/>
  <c r="E3039" i="3"/>
  <c r="L3038" i="3"/>
  <c r="E3038" i="3"/>
  <c r="L3037" i="3"/>
  <c r="E3037" i="3"/>
  <c r="L3036" i="3"/>
  <c r="E3036" i="3"/>
  <c r="L3035" i="3"/>
  <c r="E3035" i="3"/>
  <c r="L3034" i="3"/>
  <c r="E3034" i="3"/>
  <c r="L3033" i="3"/>
  <c r="E3033" i="3"/>
  <c r="L3032" i="3"/>
  <c r="E3032" i="3"/>
  <c r="L3031" i="3"/>
  <c r="E3031" i="3"/>
  <c r="K3030" i="3"/>
  <c r="J3030" i="3"/>
  <c r="I3030" i="3"/>
  <c r="H3030" i="3"/>
  <c r="G3030" i="3"/>
  <c r="F3030" i="3"/>
  <c r="L3029" i="3"/>
  <c r="E3029" i="3"/>
  <c r="L3028" i="3"/>
  <c r="E3028" i="3"/>
  <c r="L3027" i="3"/>
  <c r="E3027" i="3"/>
  <c r="L3026" i="3"/>
  <c r="E3026" i="3"/>
  <c r="L3025" i="3"/>
  <c r="E3025" i="3"/>
  <c r="L3024" i="3"/>
  <c r="E3024" i="3"/>
  <c r="L3023" i="3"/>
  <c r="E3023" i="3"/>
  <c r="L3022" i="3"/>
  <c r="E3022" i="3"/>
  <c r="K3021" i="3"/>
  <c r="J3021" i="3"/>
  <c r="I3021" i="3"/>
  <c r="H3021" i="3"/>
  <c r="G3021" i="3"/>
  <c r="F3021" i="3"/>
  <c r="L3020" i="3"/>
  <c r="E3020" i="3"/>
  <c r="L3019" i="3"/>
  <c r="E3019" i="3"/>
  <c r="L3018" i="3"/>
  <c r="E3018" i="3"/>
  <c r="L3017" i="3"/>
  <c r="E3017" i="3"/>
  <c r="L3016" i="3"/>
  <c r="E3016" i="3"/>
  <c r="K3015" i="3"/>
  <c r="J3015" i="3"/>
  <c r="I3015" i="3"/>
  <c r="H3015" i="3"/>
  <c r="G3015" i="3"/>
  <c r="F3015" i="3"/>
  <c r="L3014" i="3"/>
  <c r="E3014" i="3"/>
  <c r="L3013" i="3"/>
  <c r="L3012" i="3" s="1"/>
  <c r="E3013" i="3"/>
  <c r="K3012" i="3"/>
  <c r="J3012" i="3"/>
  <c r="I3012" i="3"/>
  <c r="H3012" i="3"/>
  <c r="G3012" i="3"/>
  <c r="F3012" i="3"/>
  <c r="C3009" i="3"/>
  <c r="N3127" i="3" s="1"/>
  <c r="C3008" i="3"/>
  <c r="L3007" i="3"/>
  <c r="K3007" i="3"/>
  <c r="J3007" i="3"/>
  <c r="I3007" i="3"/>
  <c r="H3007" i="3"/>
  <c r="G3007" i="3"/>
  <c r="F3007" i="3"/>
  <c r="E3007" i="3"/>
  <c r="L3006" i="3"/>
  <c r="K3006" i="3"/>
  <c r="J3006" i="3"/>
  <c r="I3006" i="3"/>
  <c r="H3006" i="3"/>
  <c r="G3006" i="3"/>
  <c r="F3006" i="3"/>
  <c r="E3006" i="3"/>
  <c r="I3005" i="3"/>
  <c r="E3005" i="3"/>
  <c r="E3003" i="3"/>
  <c r="B3002" i="3"/>
  <c r="F3001" i="3"/>
  <c r="B2999" i="3"/>
  <c r="F2998" i="3"/>
  <c r="B2998" i="3"/>
  <c r="D2990" i="3"/>
  <c r="M2989" i="3"/>
  <c r="M2988" i="3"/>
  <c r="M2987" i="3"/>
  <c r="L2986" i="3"/>
  <c r="E2986" i="3"/>
  <c r="M2986" i="3" s="1"/>
  <c r="M2985" i="3"/>
  <c r="L2984" i="3"/>
  <c r="E2984" i="3"/>
  <c r="L2983" i="3"/>
  <c r="E2983" i="3"/>
  <c r="L2982" i="3"/>
  <c r="E2982" i="3"/>
  <c r="L2980" i="3"/>
  <c r="E2980" i="3"/>
  <c r="L2979" i="3"/>
  <c r="E2979" i="3"/>
  <c r="L2978" i="3"/>
  <c r="E2978" i="3"/>
  <c r="L2977" i="3"/>
  <c r="E2977" i="3"/>
  <c r="K2976" i="3"/>
  <c r="J2976" i="3"/>
  <c r="I2976" i="3"/>
  <c r="H2976" i="3"/>
  <c r="G2976" i="3"/>
  <c r="F2976" i="3"/>
  <c r="L2975" i="3"/>
  <c r="E2975" i="3"/>
  <c r="L2974" i="3"/>
  <c r="E2974" i="3"/>
  <c r="L2973" i="3"/>
  <c r="E2973" i="3"/>
  <c r="K2972" i="3"/>
  <c r="J2972" i="3"/>
  <c r="I2972" i="3"/>
  <c r="H2972" i="3"/>
  <c r="G2972" i="3"/>
  <c r="F2972" i="3"/>
  <c r="L2971" i="3"/>
  <c r="E2971" i="3"/>
  <c r="L2970" i="3"/>
  <c r="E2970" i="3"/>
  <c r="L2969" i="3"/>
  <c r="E2969" i="3"/>
  <c r="L2968" i="3"/>
  <c r="E2968" i="3"/>
  <c r="L2967" i="3"/>
  <c r="E2967" i="3"/>
  <c r="L2966" i="3"/>
  <c r="E2966" i="3"/>
  <c r="L2965" i="3"/>
  <c r="E2965" i="3"/>
  <c r="K2964" i="3"/>
  <c r="J2964" i="3"/>
  <c r="I2964" i="3"/>
  <c r="H2964" i="3"/>
  <c r="G2964" i="3"/>
  <c r="F2964" i="3"/>
  <c r="L2963" i="3"/>
  <c r="E2963" i="3"/>
  <c r="M2963" i="3" s="1"/>
  <c r="L2962" i="3"/>
  <c r="L2960" i="3" s="1"/>
  <c r="E2962" i="3"/>
  <c r="L2961" i="3"/>
  <c r="E2961" i="3"/>
  <c r="K2960" i="3"/>
  <c r="J2960" i="3"/>
  <c r="I2960" i="3"/>
  <c r="H2960" i="3"/>
  <c r="G2960" i="3"/>
  <c r="F2960" i="3"/>
  <c r="L2959" i="3"/>
  <c r="E2959" i="3"/>
  <c r="L2958" i="3"/>
  <c r="E2958" i="3"/>
  <c r="L2957" i="3"/>
  <c r="E2957" i="3"/>
  <c r="L2956" i="3"/>
  <c r="E2956" i="3"/>
  <c r="M2956" i="3" s="1"/>
  <c r="L2955" i="3"/>
  <c r="E2955" i="3"/>
  <c r="L2954" i="3"/>
  <c r="E2954" i="3"/>
  <c r="K2953" i="3"/>
  <c r="J2953" i="3"/>
  <c r="I2953" i="3"/>
  <c r="H2953" i="3"/>
  <c r="G2953" i="3"/>
  <c r="F2953" i="3"/>
  <c r="L2952" i="3"/>
  <c r="E2952" i="3"/>
  <c r="M2952" i="3" s="1"/>
  <c r="L2951" i="3"/>
  <c r="E2951" i="3"/>
  <c r="L2950" i="3"/>
  <c r="E2950" i="3"/>
  <c r="L2949" i="3"/>
  <c r="E2949" i="3"/>
  <c r="M2949" i="3" s="1"/>
  <c r="L2948" i="3"/>
  <c r="E2948" i="3"/>
  <c r="L2947" i="3"/>
  <c r="E2947" i="3"/>
  <c r="K2946" i="3"/>
  <c r="J2946" i="3"/>
  <c r="I2946" i="3"/>
  <c r="H2946" i="3"/>
  <c r="G2946" i="3"/>
  <c r="F2946" i="3"/>
  <c r="L2945" i="3"/>
  <c r="E2945" i="3"/>
  <c r="L2944" i="3"/>
  <c r="E2944" i="3"/>
  <c r="L2943" i="3"/>
  <c r="E2943" i="3"/>
  <c r="L2942" i="3"/>
  <c r="E2942" i="3"/>
  <c r="L2941" i="3"/>
  <c r="E2941" i="3"/>
  <c r="L2940" i="3"/>
  <c r="E2940" i="3"/>
  <c r="L2939" i="3"/>
  <c r="E2939" i="3"/>
  <c r="L2938" i="3"/>
  <c r="E2938" i="3"/>
  <c r="K2937" i="3"/>
  <c r="J2937" i="3"/>
  <c r="I2937" i="3"/>
  <c r="H2937" i="3"/>
  <c r="G2937" i="3"/>
  <c r="F2937" i="3"/>
  <c r="L2936" i="3"/>
  <c r="E2936" i="3"/>
  <c r="L2935" i="3"/>
  <c r="E2935" i="3"/>
  <c r="L2934" i="3"/>
  <c r="E2934" i="3"/>
  <c r="L2933" i="3"/>
  <c r="E2933" i="3"/>
  <c r="L2932" i="3"/>
  <c r="E2932" i="3"/>
  <c r="L2931" i="3"/>
  <c r="E2931" i="3"/>
  <c r="L2930" i="3"/>
  <c r="E2930" i="3"/>
  <c r="L2929" i="3"/>
  <c r="E2929" i="3"/>
  <c r="K2928" i="3"/>
  <c r="J2928" i="3"/>
  <c r="I2928" i="3"/>
  <c r="H2928" i="3"/>
  <c r="G2928" i="3"/>
  <c r="F2928" i="3"/>
  <c r="L2927" i="3"/>
  <c r="E2927" i="3"/>
  <c r="L2926" i="3"/>
  <c r="E2926" i="3"/>
  <c r="L2925" i="3"/>
  <c r="E2925" i="3"/>
  <c r="K2924" i="3"/>
  <c r="J2924" i="3"/>
  <c r="I2924" i="3"/>
  <c r="H2924" i="3"/>
  <c r="G2924" i="3"/>
  <c r="F2924" i="3"/>
  <c r="L2923" i="3"/>
  <c r="E2923" i="3"/>
  <c r="L2922" i="3"/>
  <c r="E2922" i="3"/>
  <c r="L2921" i="3"/>
  <c r="E2921" i="3"/>
  <c r="L2920" i="3"/>
  <c r="E2920" i="3"/>
  <c r="L2919" i="3"/>
  <c r="E2919" i="3"/>
  <c r="K2918" i="3"/>
  <c r="J2918" i="3"/>
  <c r="I2918" i="3"/>
  <c r="H2918" i="3"/>
  <c r="G2918" i="3"/>
  <c r="F2918" i="3"/>
  <c r="L2917" i="3"/>
  <c r="E2917" i="3"/>
  <c r="L2916" i="3"/>
  <c r="E2916" i="3"/>
  <c r="L2915" i="3"/>
  <c r="E2915" i="3"/>
  <c r="L2914" i="3"/>
  <c r="E2914" i="3"/>
  <c r="L2913" i="3"/>
  <c r="E2913" i="3"/>
  <c r="K2912" i="3"/>
  <c r="J2912" i="3"/>
  <c r="I2912" i="3"/>
  <c r="H2912" i="3"/>
  <c r="G2912" i="3"/>
  <c r="F2912" i="3"/>
  <c r="L2911" i="3"/>
  <c r="E2911" i="3"/>
  <c r="M2911" i="3" s="1"/>
  <c r="L2910" i="3"/>
  <c r="E2910" i="3"/>
  <c r="L2909" i="3"/>
  <c r="E2909" i="3"/>
  <c r="M2909" i="3" s="1"/>
  <c r="K2908" i="3"/>
  <c r="J2908" i="3"/>
  <c r="I2908" i="3"/>
  <c r="H2908" i="3"/>
  <c r="G2908" i="3"/>
  <c r="F2908" i="3"/>
  <c r="L2907" i="3"/>
  <c r="E2907" i="3"/>
  <c r="L2906" i="3"/>
  <c r="E2906" i="3"/>
  <c r="L2905" i="3"/>
  <c r="E2905" i="3"/>
  <c r="L2904" i="3"/>
  <c r="E2904" i="3"/>
  <c r="L2903" i="3"/>
  <c r="E2903" i="3"/>
  <c r="L2902" i="3"/>
  <c r="E2902" i="3"/>
  <c r="M2902" i="3" s="1"/>
  <c r="L2901" i="3"/>
  <c r="E2901" i="3"/>
  <c r="L2900" i="3"/>
  <c r="E2900" i="3"/>
  <c r="L2899" i="3"/>
  <c r="E2899" i="3"/>
  <c r="L2898" i="3"/>
  <c r="E2898" i="3"/>
  <c r="L2897" i="3"/>
  <c r="E2897" i="3"/>
  <c r="L2896" i="3"/>
  <c r="E2896" i="3"/>
  <c r="L2895" i="3"/>
  <c r="E2895" i="3"/>
  <c r="L2894" i="3"/>
  <c r="E2894" i="3"/>
  <c r="L2893" i="3"/>
  <c r="E2893" i="3"/>
  <c r="L2892" i="3"/>
  <c r="E2892" i="3"/>
  <c r="L2891" i="3"/>
  <c r="E2891" i="3"/>
  <c r="K2890" i="3"/>
  <c r="J2890" i="3"/>
  <c r="I2890" i="3"/>
  <c r="H2890" i="3"/>
  <c r="G2890" i="3"/>
  <c r="F2890" i="3"/>
  <c r="L2889" i="3"/>
  <c r="E2889" i="3"/>
  <c r="L2888" i="3"/>
  <c r="E2888" i="3"/>
  <c r="L2887" i="3"/>
  <c r="E2887" i="3"/>
  <c r="L2886" i="3"/>
  <c r="E2886" i="3"/>
  <c r="L2885" i="3"/>
  <c r="E2885" i="3"/>
  <c r="L2884" i="3"/>
  <c r="E2884" i="3"/>
  <c r="L2883" i="3"/>
  <c r="E2883" i="3"/>
  <c r="L2882" i="3"/>
  <c r="E2882" i="3"/>
  <c r="K2881" i="3"/>
  <c r="J2881" i="3"/>
  <c r="I2881" i="3"/>
  <c r="H2881" i="3"/>
  <c r="G2881" i="3"/>
  <c r="F2881" i="3"/>
  <c r="L2880" i="3"/>
  <c r="E2880" i="3"/>
  <c r="L2879" i="3"/>
  <c r="E2879" i="3"/>
  <c r="L2878" i="3"/>
  <c r="E2878" i="3"/>
  <c r="L2877" i="3"/>
  <c r="E2877" i="3"/>
  <c r="M2877" i="3" s="1"/>
  <c r="L2876" i="3"/>
  <c r="E2876" i="3"/>
  <c r="K2875" i="3"/>
  <c r="J2875" i="3"/>
  <c r="I2875" i="3"/>
  <c r="H2875" i="3"/>
  <c r="G2875" i="3"/>
  <c r="F2875" i="3"/>
  <c r="L2874" i="3"/>
  <c r="E2874" i="3"/>
  <c r="L2873" i="3"/>
  <c r="E2873" i="3"/>
  <c r="K2872" i="3"/>
  <c r="J2872" i="3"/>
  <c r="I2872" i="3"/>
  <c r="H2872" i="3"/>
  <c r="G2872" i="3"/>
  <c r="F2872" i="3"/>
  <c r="C2869" i="3"/>
  <c r="C2868" i="3"/>
  <c r="L2867" i="3"/>
  <c r="K2867" i="3"/>
  <c r="J2867" i="3"/>
  <c r="I2867" i="3"/>
  <c r="H2867" i="3"/>
  <c r="G2867" i="3"/>
  <c r="F2867" i="3"/>
  <c r="E2867" i="3"/>
  <c r="L2866" i="3"/>
  <c r="K2866" i="3"/>
  <c r="J2866" i="3"/>
  <c r="I2866" i="3"/>
  <c r="H2866" i="3"/>
  <c r="G2866" i="3"/>
  <c r="F2866" i="3"/>
  <c r="E2866" i="3"/>
  <c r="I2865" i="3"/>
  <c r="E2865" i="3"/>
  <c r="E2863" i="3"/>
  <c r="B2862" i="3"/>
  <c r="F2861" i="3"/>
  <c r="B2859" i="3"/>
  <c r="F2858" i="3"/>
  <c r="B2858" i="3"/>
  <c r="D2850" i="3"/>
  <c r="M2849" i="3"/>
  <c r="M2848" i="3"/>
  <c r="M2847" i="3"/>
  <c r="L2846" i="3"/>
  <c r="E2846" i="3"/>
  <c r="M2845" i="3"/>
  <c r="L2844" i="3"/>
  <c r="E2844" i="3"/>
  <c r="L2843" i="3"/>
  <c r="E2843" i="3"/>
  <c r="M2843" i="3" s="1"/>
  <c r="L2842" i="3"/>
  <c r="E2842" i="3"/>
  <c r="L2840" i="3"/>
  <c r="E2840" i="3"/>
  <c r="L2839" i="3"/>
  <c r="E2839" i="3"/>
  <c r="L2838" i="3"/>
  <c r="E2838" i="3"/>
  <c r="L2837" i="3"/>
  <c r="M2837" i="3" s="1"/>
  <c r="E2837" i="3"/>
  <c r="K2836" i="3"/>
  <c r="J2836" i="3"/>
  <c r="I2836" i="3"/>
  <c r="H2836" i="3"/>
  <c r="G2836" i="3"/>
  <c r="F2836" i="3"/>
  <c r="L2835" i="3"/>
  <c r="E2835" i="3"/>
  <c r="L2834" i="3"/>
  <c r="E2834" i="3"/>
  <c r="L2833" i="3"/>
  <c r="E2833" i="3"/>
  <c r="K2832" i="3"/>
  <c r="J2832" i="3"/>
  <c r="I2832" i="3"/>
  <c r="H2832" i="3"/>
  <c r="G2832" i="3"/>
  <c r="F2832" i="3"/>
  <c r="L2831" i="3"/>
  <c r="E2831" i="3"/>
  <c r="L2830" i="3"/>
  <c r="E2830" i="3"/>
  <c r="L2829" i="3"/>
  <c r="E2829" i="3"/>
  <c r="L2828" i="3"/>
  <c r="E2828" i="3"/>
  <c r="L2827" i="3"/>
  <c r="E2827" i="3"/>
  <c r="L2826" i="3"/>
  <c r="E2826" i="3"/>
  <c r="L2825" i="3"/>
  <c r="E2825" i="3"/>
  <c r="M2825" i="3" s="1"/>
  <c r="K2824" i="3"/>
  <c r="J2824" i="3"/>
  <c r="I2824" i="3"/>
  <c r="H2824" i="3"/>
  <c r="G2824" i="3"/>
  <c r="F2824" i="3"/>
  <c r="L2823" i="3"/>
  <c r="E2823" i="3"/>
  <c r="L2822" i="3"/>
  <c r="L2820" i="3" s="1"/>
  <c r="E2822" i="3"/>
  <c r="L2821" i="3"/>
  <c r="E2821" i="3"/>
  <c r="K2820" i="3"/>
  <c r="J2820" i="3"/>
  <c r="I2820" i="3"/>
  <c r="H2820" i="3"/>
  <c r="G2820" i="3"/>
  <c r="F2820" i="3"/>
  <c r="L2819" i="3"/>
  <c r="E2819" i="3"/>
  <c r="L2818" i="3"/>
  <c r="E2818" i="3"/>
  <c r="L2817" i="3"/>
  <c r="E2817" i="3"/>
  <c r="L2816" i="3"/>
  <c r="E2816" i="3"/>
  <c r="L2815" i="3"/>
  <c r="E2815" i="3"/>
  <c r="L2814" i="3"/>
  <c r="E2814" i="3"/>
  <c r="M2814" i="3" s="1"/>
  <c r="K2813" i="3"/>
  <c r="J2813" i="3"/>
  <c r="I2813" i="3"/>
  <c r="H2813" i="3"/>
  <c r="G2813" i="3"/>
  <c r="F2813" i="3"/>
  <c r="L2812" i="3"/>
  <c r="E2812" i="3"/>
  <c r="L2811" i="3"/>
  <c r="E2811" i="3"/>
  <c r="L2810" i="3"/>
  <c r="E2810" i="3"/>
  <c r="L2809" i="3"/>
  <c r="E2809" i="3"/>
  <c r="L2808" i="3"/>
  <c r="E2808" i="3"/>
  <c r="L2807" i="3"/>
  <c r="E2807" i="3"/>
  <c r="M2807" i="3" s="1"/>
  <c r="K2806" i="3"/>
  <c r="J2806" i="3"/>
  <c r="I2806" i="3"/>
  <c r="H2806" i="3"/>
  <c r="G2806" i="3"/>
  <c r="F2806" i="3"/>
  <c r="L2805" i="3"/>
  <c r="E2805" i="3"/>
  <c r="L2804" i="3"/>
  <c r="E2804" i="3"/>
  <c r="L2803" i="3"/>
  <c r="E2803" i="3"/>
  <c r="L2802" i="3"/>
  <c r="E2802" i="3"/>
  <c r="L2801" i="3"/>
  <c r="E2801" i="3"/>
  <c r="L2800" i="3"/>
  <c r="E2800" i="3"/>
  <c r="M2800" i="3" s="1"/>
  <c r="L2799" i="3"/>
  <c r="E2799" i="3"/>
  <c r="L2798" i="3"/>
  <c r="E2798" i="3"/>
  <c r="K2797" i="3"/>
  <c r="J2797" i="3"/>
  <c r="I2797" i="3"/>
  <c r="H2797" i="3"/>
  <c r="G2797" i="3"/>
  <c r="F2797" i="3"/>
  <c r="L2796" i="3"/>
  <c r="E2796" i="3"/>
  <c r="L2795" i="3"/>
  <c r="E2795" i="3"/>
  <c r="L2794" i="3"/>
  <c r="E2794" i="3"/>
  <c r="L2793" i="3"/>
  <c r="E2793" i="3"/>
  <c r="M2793" i="3" s="1"/>
  <c r="L2792" i="3"/>
  <c r="E2792" i="3"/>
  <c r="L2791" i="3"/>
  <c r="M2791" i="3" s="1"/>
  <c r="E2791" i="3"/>
  <c r="L2790" i="3"/>
  <c r="E2790" i="3"/>
  <c r="L2789" i="3"/>
  <c r="E2789" i="3"/>
  <c r="K2788" i="3"/>
  <c r="J2788" i="3"/>
  <c r="I2788" i="3"/>
  <c r="H2788" i="3"/>
  <c r="G2788" i="3"/>
  <c r="F2788" i="3"/>
  <c r="L2787" i="3"/>
  <c r="E2787" i="3"/>
  <c r="L2786" i="3"/>
  <c r="E2786" i="3"/>
  <c r="L2785" i="3"/>
  <c r="E2785" i="3"/>
  <c r="M2785" i="3" s="1"/>
  <c r="K2784" i="3"/>
  <c r="J2784" i="3"/>
  <c r="I2784" i="3"/>
  <c r="H2784" i="3"/>
  <c r="G2784" i="3"/>
  <c r="F2784" i="3"/>
  <c r="L2783" i="3"/>
  <c r="E2783" i="3"/>
  <c r="L2782" i="3"/>
  <c r="E2782" i="3"/>
  <c r="L2781" i="3"/>
  <c r="E2781" i="3"/>
  <c r="L2780" i="3"/>
  <c r="E2780" i="3"/>
  <c r="L2779" i="3"/>
  <c r="E2779" i="3"/>
  <c r="M2779" i="3" s="1"/>
  <c r="K2778" i="3"/>
  <c r="J2778" i="3"/>
  <c r="I2778" i="3"/>
  <c r="H2778" i="3"/>
  <c r="G2778" i="3"/>
  <c r="F2778" i="3"/>
  <c r="L2777" i="3"/>
  <c r="E2777" i="3"/>
  <c r="L2776" i="3"/>
  <c r="E2776" i="3"/>
  <c r="L2775" i="3"/>
  <c r="E2775" i="3"/>
  <c r="L2774" i="3"/>
  <c r="E2774" i="3"/>
  <c r="L2773" i="3"/>
  <c r="M2773" i="3" s="1"/>
  <c r="E2773" i="3"/>
  <c r="K2772" i="3"/>
  <c r="J2772" i="3"/>
  <c r="I2772" i="3"/>
  <c r="H2772" i="3"/>
  <c r="G2772" i="3"/>
  <c r="F2772" i="3"/>
  <c r="L2771" i="3"/>
  <c r="E2771" i="3"/>
  <c r="M2771" i="3" s="1"/>
  <c r="L2770" i="3"/>
  <c r="E2770" i="3"/>
  <c r="L2769" i="3"/>
  <c r="E2769" i="3"/>
  <c r="K2768" i="3"/>
  <c r="J2768" i="3"/>
  <c r="I2768" i="3"/>
  <c r="H2768" i="3"/>
  <c r="G2768" i="3"/>
  <c r="F2768" i="3"/>
  <c r="L2767" i="3"/>
  <c r="E2767" i="3"/>
  <c r="L2766" i="3"/>
  <c r="E2766" i="3"/>
  <c r="L2765" i="3"/>
  <c r="E2765" i="3"/>
  <c r="L2764" i="3"/>
  <c r="E2764" i="3"/>
  <c r="L2763" i="3"/>
  <c r="E2763" i="3"/>
  <c r="L2762" i="3"/>
  <c r="E2762" i="3"/>
  <c r="L2761" i="3"/>
  <c r="E2761" i="3"/>
  <c r="M2761" i="3" s="1"/>
  <c r="L2760" i="3"/>
  <c r="E2760" i="3"/>
  <c r="L2759" i="3"/>
  <c r="E2759" i="3"/>
  <c r="L2758" i="3"/>
  <c r="E2758" i="3"/>
  <c r="L2757" i="3"/>
  <c r="E2757" i="3"/>
  <c r="L2756" i="3"/>
  <c r="E2756" i="3"/>
  <c r="L2755" i="3"/>
  <c r="E2755" i="3"/>
  <c r="L2754" i="3"/>
  <c r="E2754" i="3"/>
  <c r="L2753" i="3"/>
  <c r="M2753" i="3" s="1"/>
  <c r="E2753" i="3"/>
  <c r="L2752" i="3"/>
  <c r="E2752" i="3"/>
  <c r="L2751" i="3"/>
  <c r="E2751" i="3"/>
  <c r="K2750" i="3"/>
  <c r="J2750" i="3"/>
  <c r="I2750" i="3"/>
  <c r="H2750" i="3"/>
  <c r="G2750" i="3"/>
  <c r="F2750" i="3"/>
  <c r="L2749" i="3"/>
  <c r="E2749" i="3"/>
  <c r="L2748" i="3"/>
  <c r="E2748" i="3"/>
  <c r="L2747" i="3"/>
  <c r="E2747" i="3"/>
  <c r="L2746" i="3"/>
  <c r="E2746" i="3"/>
  <c r="L2745" i="3"/>
  <c r="E2745" i="3"/>
  <c r="L2744" i="3"/>
  <c r="E2744" i="3"/>
  <c r="L2743" i="3"/>
  <c r="E2743" i="3"/>
  <c r="L2742" i="3"/>
  <c r="E2742" i="3"/>
  <c r="K2741" i="3"/>
  <c r="J2741" i="3"/>
  <c r="I2741" i="3"/>
  <c r="H2741" i="3"/>
  <c r="G2741" i="3"/>
  <c r="F2741" i="3"/>
  <c r="L2740" i="3"/>
  <c r="E2740" i="3"/>
  <c r="L2739" i="3"/>
  <c r="E2739" i="3"/>
  <c r="L2738" i="3"/>
  <c r="E2738" i="3"/>
  <c r="L2737" i="3"/>
  <c r="E2737" i="3"/>
  <c r="L2736" i="3"/>
  <c r="E2736" i="3"/>
  <c r="K2735" i="3"/>
  <c r="J2735" i="3"/>
  <c r="I2735" i="3"/>
  <c r="H2735" i="3"/>
  <c r="G2735" i="3"/>
  <c r="F2735" i="3"/>
  <c r="L2734" i="3"/>
  <c r="E2734" i="3"/>
  <c r="L2733" i="3"/>
  <c r="E2733" i="3"/>
  <c r="K2732" i="3"/>
  <c r="J2732" i="3"/>
  <c r="I2732" i="3"/>
  <c r="H2732" i="3"/>
  <c r="G2732" i="3"/>
  <c r="F2732" i="3"/>
  <c r="C2729" i="3"/>
  <c r="C2728" i="3"/>
  <c r="L2727" i="3"/>
  <c r="K2727" i="3"/>
  <c r="J2727" i="3"/>
  <c r="I2727" i="3"/>
  <c r="H2727" i="3"/>
  <c r="G2727" i="3"/>
  <c r="F2727" i="3"/>
  <c r="E2727" i="3"/>
  <c r="L2726" i="3"/>
  <c r="K2726" i="3"/>
  <c r="J2726" i="3"/>
  <c r="I2726" i="3"/>
  <c r="H2726" i="3"/>
  <c r="G2726" i="3"/>
  <c r="F2726" i="3"/>
  <c r="E2726" i="3"/>
  <c r="I2725" i="3"/>
  <c r="E2725" i="3"/>
  <c r="E2723" i="3"/>
  <c r="B2722" i="3"/>
  <c r="F2721" i="3"/>
  <c r="B2719" i="3"/>
  <c r="F2718" i="3"/>
  <c r="B2718" i="3"/>
  <c r="D2710" i="3"/>
  <c r="M2709" i="3"/>
  <c r="M2708" i="3"/>
  <c r="M2707" i="3"/>
  <c r="L2706" i="3"/>
  <c r="E2706" i="3"/>
  <c r="M2705" i="3"/>
  <c r="L2704" i="3"/>
  <c r="E2704" i="3"/>
  <c r="L2703" i="3"/>
  <c r="E2703" i="3"/>
  <c r="L2702" i="3"/>
  <c r="E2702" i="3"/>
  <c r="L2700" i="3"/>
  <c r="E2700" i="3"/>
  <c r="L2699" i="3"/>
  <c r="E2699" i="3"/>
  <c r="L2698" i="3"/>
  <c r="E2698" i="3"/>
  <c r="L2697" i="3"/>
  <c r="E2697" i="3"/>
  <c r="M2697" i="3" s="1"/>
  <c r="K2696" i="3"/>
  <c r="J2696" i="3"/>
  <c r="I2696" i="3"/>
  <c r="H2696" i="3"/>
  <c r="G2696" i="3"/>
  <c r="F2696" i="3"/>
  <c r="L2695" i="3"/>
  <c r="E2695" i="3"/>
  <c r="L2694" i="3"/>
  <c r="E2694" i="3"/>
  <c r="L2693" i="3"/>
  <c r="E2693" i="3"/>
  <c r="K2692" i="3"/>
  <c r="J2692" i="3"/>
  <c r="I2692" i="3"/>
  <c r="H2692" i="3"/>
  <c r="G2692" i="3"/>
  <c r="F2692" i="3"/>
  <c r="L2691" i="3"/>
  <c r="E2691" i="3"/>
  <c r="L2690" i="3"/>
  <c r="E2690" i="3"/>
  <c r="L2689" i="3"/>
  <c r="E2689" i="3"/>
  <c r="L2688" i="3"/>
  <c r="E2688" i="3"/>
  <c r="L2687" i="3"/>
  <c r="E2687" i="3"/>
  <c r="L2686" i="3"/>
  <c r="E2686" i="3"/>
  <c r="L2685" i="3"/>
  <c r="M2685" i="3" s="1"/>
  <c r="E2685" i="3"/>
  <c r="K2684" i="3"/>
  <c r="J2684" i="3"/>
  <c r="I2684" i="3"/>
  <c r="H2684" i="3"/>
  <c r="G2684" i="3"/>
  <c r="F2684" i="3"/>
  <c r="L2683" i="3"/>
  <c r="E2683" i="3"/>
  <c r="L2682" i="3"/>
  <c r="E2682" i="3"/>
  <c r="L2681" i="3"/>
  <c r="E2681" i="3"/>
  <c r="K2680" i="3"/>
  <c r="J2680" i="3"/>
  <c r="I2680" i="3"/>
  <c r="H2680" i="3"/>
  <c r="G2680" i="3"/>
  <c r="F2680" i="3"/>
  <c r="L2679" i="3"/>
  <c r="E2679" i="3"/>
  <c r="L2678" i="3"/>
  <c r="E2678" i="3"/>
  <c r="L2677" i="3"/>
  <c r="E2677" i="3"/>
  <c r="L2676" i="3"/>
  <c r="E2676" i="3"/>
  <c r="L2675" i="3"/>
  <c r="E2675" i="3"/>
  <c r="L2674" i="3"/>
  <c r="E2674" i="3"/>
  <c r="K2673" i="3"/>
  <c r="J2673" i="3"/>
  <c r="I2673" i="3"/>
  <c r="H2673" i="3"/>
  <c r="G2673" i="3"/>
  <c r="F2673" i="3"/>
  <c r="L2672" i="3"/>
  <c r="E2672" i="3"/>
  <c r="L2671" i="3"/>
  <c r="E2671" i="3"/>
  <c r="L2670" i="3"/>
  <c r="E2670" i="3"/>
  <c r="L2669" i="3"/>
  <c r="E2669" i="3"/>
  <c r="L2668" i="3"/>
  <c r="E2668" i="3"/>
  <c r="L2667" i="3"/>
  <c r="M2667" i="3" s="1"/>
  <c r="E2667" i="3"/>
  <c r="K2666" i="3"/>
  <c r="J2666" i="3"/>
  <c r="I2666" i="3"/>
  <c r="H2666" i="3"/>
  <c r="G2666" i="3"/>
  <c r="F2666" i="3"/>
  <c r="L2665" i="3"/>
  <c r="E2665" i="3"/>
  <c r="L2664" i="3"/>
  <c r="E2664" i="3"/>
  <c r="L2663" i="3"/>
  <c r="E2663" i="3"/>
  <c r="L2662" i="3"/>
  <c r="E2662" i="3"/>
  <c r="L2661" i="3"/>
  <c r="E2661" i="3"/>
  <c r="L2660" i="3"/>
  <c r="E2660" i="3"/>
  <c r="L2659" i="3"/>
  <c r="E2659" i="3"/>
  <c r="L2658" i="3"/>
  <c r="E2658" i="3"/>
  <c r="K2657" i="3"/>
  <c r="J2657" i="3"/>
  <c r="I2657" i="3"/>
  <c r="H2657" i="3"/>
  <c r="G2657" i="3"/>
  <c r="F2657" i="3"/>
  <c r="L2656" i="3"/>
  <c r="E2656" i="3"/>
  <c r="L2655" i="3"/>
  <c r="E2655" i="3"/>
  <c r="L2654" i="3"/>
  <c r="E2654" i="3"/>
  <c r="L2653" i="3"/>
  <c r="E2653" i="3"/>
  <c r="L2652" i="3"/>
  <c r="E2652" i="3"/>
  <c r="L2651" i="3"/>
  <c r="E2651" i="3"/>
  <c r="L2650" i="3"/>
  <c r="E2650" i="3"/>
  <c r="L2649" i="3"/>
  <c r="E2649" i="3"/>
  <c r="K2648" i="3"/>
  <c r="J2648" i="3"/>
  <c r="I2648" i="3"/>
  <c r="H2648" i="3"/>
  <c r="G2648" i="3"/>
  <c r="F2648" i="3"/>
  <c r="L2647" i="3"/>
  <c r="E2647" i="3"/>
  <c r="L2646" i="3"/>
  <c r="E2646" i="3"/>
  <c r="L2645" i="3"/>
  <c r="E2645" i="3"/>
  <c r="K2644" i="3"/>
  <c r="J2644" i="3"/>
  <c r="I2644" i="3"/>
  <c r="H2644" i="3"/>
  <c r="G2644" i="3"/>
  <c r="F2644" i="3"/>
  <c r="L2643" i="3"/>
  <c r="E2643" i="3"/>
  <c r="L2642" i="3"/>
  <c r="E2642" i="3"/>
  <c r="L2641" i="3"/>
  <c r="E2641" i="3"/>
  <c r="L2640" i="3"/>
  <c r="E2640" i="3"/>
  <c r="L2639" i="3"/>
  <c r="M2639" i="3" s="1"/>
  <c r="E2639" i="3"/>
  <c r="K2638" i="3"/>
  <c r="J2638" i="3"/>
  <c r="I2638" i="3"/>
  <c r="H2638" i="3"/>
  <c r="G2638" i="3"/>
  <c r="F2638" i="3"/>
  <c r="L2637" i="3"/>
  <c r="E2637" i="3"/>
  <c r="L2636" i="3"/>
  <c r="E2636" i="3"/>
  <c r="L2635" i="3"/>
  <c r="E2635" i="3"/>
  <c r="L2634" i="3"/>
  <c r="E2634" i="3"/>
  <c r="L2633" i="3"/>
  <c r="E2633" i="3"/>
  <c r="M2633" i="3" s="1"/>
  <c r="K2632" i="3"/>
  <c r="J2632" i="3"/>
  <c r="I2632" i="3"/>
  <c r="H2632" i="3"/>
  <c r="G2632" i="3"/>
  <c r="F2632" i="3"/>
  <c r="L2631" i="3"/>
  <c r="M2631" i="3" s="1"/>
  <c r="E2631" i="3"/>
  <c r="L2630" i="3"/>
  <c r="E2630" i="3"/>
  <c r="L2629" i="3"/>
  <c r="E2629" i="3"/>
  <c r="K2628" i="3"/>
  <c r="J2628" i="3"/>
  <c r="I2628" i="3"/>
  <c r="H2628" i="3"/>
  <c r="G2628" i="3"/>
  <c r="F2628" i="3"/>
  <c r="L2627" i="3"/>
  <c r="E2627" i="3"/>
  <c r="L2626" i="3"/>
  <c r="E2626" i="3"/>
  <c r="L2625" i="3"/>
  <c r="E2625" i="3"/>
  <c r="L2624" i="3"/>
  <c r="E2624" i="3"/>
  <c r="L2623" i="3"/>
  <c r="E2623" i="3"/>
  <c r="L2622" i="3"/>
  <c r="E2622" i="3"/>
  <c r="L2621" i="3"/>
  <c r="E2621" i="3"/>
  <c r="L2620" i="3"/>
  <c r="E2620" i="3"/>
  <c r="L2619" i="3"/>
  <c r="E2619" i="3"/>
  <c r="L2618" i="3"/>
  <c r="E2618" i="3"/>
  <c r="L2617" i="3"/>
  <c r="E2617" i="3"/>
  <c r="L2616" i="3"/>
  <c r="E2616" i="3"/>
  <c r="M2616" i="3" s="1"/>
  <c r="L2615" i="3"/>
  <c r="E2615" i="3"/>
  <c r="M2615" i="3" s="1"/>
  <c r="L2614" i="3"/>
  <c r="E2614" i="3"/>
  <c r="L2613" i="3"/>
  <c r="E2613" i="3"/>
  <c r="M2613" i="3" s="1"/>
  <c r="L2612" i="3"/>
  <c r="E2612" i="3"/>
  <c r="L2611" i="3"/>
  <c r="E2611" i="3"/>
  <c r="K2610" i="3"/>
  <c r="J2610" i="3"/>
  <c r="I2610" i="3"/>
  <c r="H2610" i="3"/>
  <c r="G2610" i="3"/>
  <c r="F2610" i="3"/>
  <c r="L2609" i="3"/>
  <c r="E2609" i="3"/>
  <c r="L2608" i="3"/>
  <c r="E2608" i="3"/>
  <c r="L2607" i="3"/>
  <c r="E2607" i="3"/>
  <c r="L2606" i="3"/>
  <c r="E2606" i="3"/>
  <c r="M2606" i="3" s="1"/>
  <c r="L2605" i="3"/>
  <c r="E2605" i="3"/>
  <c r="M2605" i="3" s="1"/>
  <c r="L2604" i="3"/>
  <c r="E2604" i="3"/>
  <c r="L2603" i="3"/>
  <c r="E2603" i="3"/>
  <c r="L2602" i="3"/>
  <c r="E2602" i="3"/>
  <c r="M2602" i="3" s="1"/>
  <c r="K2601" i="3"/>
  <c r="J2601" i="3"/>
  <c r="I2601" i="3"/>
  <c r="H2601" i="3"/>
  <c r="G2601" i="3"/>
  <c r="F2601" i="3"/>
  <c r="L2600" i="3"/>
  <c r="E2600" i="3"/>
  <c r="M2600" i="3" s="1"/>
  <c r="L2599" i="3"/>
  <c r="E2599" i="3"/>
  <c r="M2599" i="3" s="1"/>
  <c r="L2598" i="3"/>
  <c r="E2598" i="3"/>
  <c r="M2598" i="3" s="1"/>
  <c r="L2597" i="3"/>
  <c r="E2597" i="3"/>
  <c r="L2596" i="3"/>
  <c r="E2596" i="3"/>
  <c r="K2595" i="3"/>
  <c r="J2595" i="3"/>
  <c r="I2595" i="3"/>
  <c r="H2595" i="3"/>
  <c r="G2595" i="3"/>
  <c r="F2595" i="3"/>
  <c r="L2594" i="3"/>
  <c r="E2594" i="3"/>
  <c r="M2594" i="3" s="1"/>
  <c r="L2593" i="3"/>
  <c r="E2593" i="3"/>
  <c r="M2593" i="3" s="1"/>
  <c r="K2592" i="3"/>
  <c r="J2592" i="3"/>
  <c r="I2592" i="3"/>
  <c r="H2592" i="3"/>
  <c r="G2592" i="3"/>
  <c r="F2592" i="3"/>
  <c r="C2589" i="3"/>
  <c r="N2707" i="3" s="1"/>
  <c r="C2588" i="3"/>
  <c r="L2587" i="3"/>
  <c r="K2587" i="3"/>
  <c r="J2587" i="3"/>
  <c r="I2587" i="3"/>
  <c r="H2587" i="3"/>
  <c r="G2587" i="3"/>
  <c r="F2587" i="3"/>
  <c r="E2587" i="3"/>
  <c r="L2586" i="3"/>
  <c r="K2586" i="3"/>
  <c r="J2586" i="3"/>
  <c r="I2586" i="3"/>
  <c r="H2586" i="3"/>
  <c r="G2586" i="3"/>
  <c r="F2586" i="3"/>
  <c r="E2586" i="3"/>
  <c r="I2585" i="3"/>
  <c r="E2585" i="3"/>
  <c r="E2583" i="3"/>
  <c r="B2582" i="3"/>
  <c r="F2581" i="3"/>
  <c r="B2579" i="3"/>
  <c r="F2578" i="3"/>
  <c r="B2578" i="3"/>
  <c r="D2570" i="3"/>
  <c r="M2569" i="3"/>
  <c r="M2568" i="3"/>
  <c r="M2567" i="3"/>
  <c r="L2566" i="3"/>
  <c r="E2566" i="3"/>
  <c r="M2565" i="3"/>
  <c r="L2564" i="3"/>
  <c r="E2564" i="3"/>
  <c r="L2563" i="3"/>
  <c r="E2563" i="3"/>
  <c r="L2562" i="3"/>
  <c r="M2562" i="3" s="1"/>
  <c r="E2562" i="3"/>
  <c r="L2560" i="3"/>
  <c r="E2560" i="3"/>
  <c r="L2559" i="3"/>
  <c r="E2559" i="3"/>
  <c r="L2558" i="3"/>
  <c r="E2558" i="3"/>
  <c r="L2557" i="3"/>
  <c r="E2557" i="3"/>
  <c r="K2556" i="3"/>
  <c r="J2556" i="3"/>
  <c r="I2556" i="3"/>
  <c r="H2556" i="3"/>
  <c r="G2556" i="3"/>
  <c r="F2556" i="3"/>
  <c r="L2555" i="3"/>
  <c r="E2555" i="3"/>
  <c r="L2554" i="3"/>
  <c r="E2554" i="3"/>
  <c r="L2553" i="3"/>
  <c r="E2553" i="3"/>
  <c r="K2552" i="3"/>
  <c r="J2552" i="3"/>
  <c r="I2552" i="3"/>
  <c r="H2552" i="3"/>
  <c r="G2552" i="3"/>
  <c r="F2552" i="3"/>
  <c r="L2551" i="3"/>
  <c r="E2551" i="3"/>
  <c r="L2550" i="3"/>
  <c r="E2550" i="3"/>
  <c r="L2549" i="3"/>
  <c r="E2549" i="3"/>
  <c r="L2548" i="3"/>
  <c r="E2548" i="3"/>
  <c r="L2547" i="3"/>
  <c r="E2547" i="3"/>
  <c r="M2547" i="3" s="1"/>
  <c r="L2546" i="3"/>
  <c r="E2546" i="3"/>
  <c r="L2545" i="3"/>
  <c r="E2545" i="3"/>
  <c r="M2545" i="3" s="1"/>
  <c r="K2544" i="3"/>
  <c r="J2544" i="3"/>
  <c r="I2544" i="3"/>
  <c r="H2544" i="3"/>
  <c r="G2544" i="3"/>
  <c r="F2544" i="3"/>
  <c r="L2543" i="3"/>
  <c r="E2543" i="3"/>
  <c r="L2542" i="3"/>
  <c r="E2542" i="3"/>
  <c r="L2541" i="3"/>
  <c r="E2541" i="3"/>
  <c r="K2540" i="3"/>
  <c r="J2540" i="3"/>
  <c r="I2540" i="3"/>
  <c r="H2540" i="3"/>
  <c r="G2540" i="3"/>
  <c r="F2540" i="3"/>
  <c r="L2539" i="3"/>
  <c r="E2539" i="3"/>
  <c r="L2538" i="3"/>
  <c r="E2538" i="3"/>
  <c r="L2537" i="3"/>
  <c r="E2537" i="3"/>
  <c r="M2537" i="3" s="1"/>
  <c r="L2536" i="3"/>
  <c r="E2536" i="3"/>
  <c r="M2536" i="3" s="1"/>
  <c r="L2535" i="3"/>
  <c r="E2535" i="3"/>
  <c r="L2534" i="3"/>
  <c r="E2534" i="3"/>
  <c r="M2534" i="3" s="1"/>
  <c r="K2533" i="3"/>
  <c r="J2533" i="3"/>
  <c r="I2533" i="3"/>
  <c r="H2533" i="3"/>
  <c r="G2533" i="3"/>
  <c r="F2533" i="3"/>
  <c r="L2532" i="3"/>
  <c r="E2532" i="3"/>
  <c r="M2532" i="3" s="1"/>
  <c r="L2531" i="3"/>
  <c r="E2531" i="3"/>
  <c r="L2530" i="3"/>
  <c r="E2530" i="3"/>
  <c r="L2529" i="3"/>
  <c r="E2529" i="3"/>
  <c r="L2528" i="3"/>
  <c r="E2528" i="3"/>
  <c r="L2527" i="3"/>
  <c r="E2527" i="3"/>
  <c r="K2526" i="3"/>
  <c r="J2526" i="3"/>
  <c r="I2526" i="3"/>
  <c r="H2526" i="3"/>
  <c r="G2526" i="3"/>
  <c r="F2526" i="3"/>
  <c r="L2525" i="3"/>
  <c r="E2525" i="3"/>
  <c r="L2524" i="3"/>
  <c r="E2524" i="3"/>
  <c r="L2523" i="3"/>
  <c r="E2523" i="3"/>
  <c r="L2522" i="3"/>
  <c r="E2522" i="3"/>
  <c r="L2521" i="3"/>
  <c r="E2521" i="3"/>
  <c r="L2520" i="3"/>
  <c r="E2520" i="3"/>
  <c r="L2519" i="3"/>
  <c r="E2519" i="3"/>
  <c r="L2518" i="3"/>
  <c r="E2518" i="3"/>
  <c r="K2517" i="3"/>
  <c r="J2517" i="3"/>
  <c r="I2517" i="3"/>
  <c r="H2517" i="3"/>
  <c r="G2517" i="3"/>
  <c r="F2517" i="3"/>
  <c r="L2516" i="3"/>
  <c r="E2516" i="3"/>
  <c r="L2515" i="3"/>
  <c r="E2515" i="3"/>
  <c r="L2514" i="3"/>
  <c r="E2514" i="3"/>
  <c r="L2513" i="3"/>
  <c r="E2513" i="3"/>
  <c r="L2512" i="3"/>
  <c r="E2512" i="3"/>
  <c r="L2511" i="3"/>
  <c r="E2511" i="3"/>
  <c r="L2510" i="3"/>
  <c r="E2510" i="3"/>
  <c r="L2509" i="3"/>
  <c r="E2509" i="3"/>
  <c r="K2508" i="3"/>
  <c r="J2508" i="3"/>
  <c r="I2508" i="3"/>
  <c r="H2508" i="3"/>
  <c r="G2508" i="3"/>
  <c r="F2508" i="3"/>
  <c r="L2507" i="3"/>
  <c r="E2507" i="3"/>
  <c r="L2506" i="3"/>
  <c r="E2506" i="3"/>
  <c r="L2505" i="3"/>
  <c r="E2505" i="3"/>
  <c r="K2504" i="3"/>
  <c r="J2504" i="3"/>
  <c r="I2504" i="3"/>
  <c r="H2504" i="3"/>
  <c r="G2504" i="3"/>
  <c r="F2504" i="3"/>
  <c r="L2503" i="3"/>
  <c r="E2503" i="3"/>
  <c r="L2502" i="3"/>
  <c r="E2502" i="3"/>
  <c r="L2501" i="3"/>
  <c r="E2501" i="3"/>
  <c r="L2500" i="3"/>
  <c r="E2500" i="3"/>
  <c r="L2499" i="3"/>
  <c r="E2499" i="3"/>
  <c r="K2498" i="3"/>
  <c r="J2498" i="3"/>
  <c r="I2498" i="3"/>
  <c r="H2498" i="3"/>
  <c r="G2498" i="3"/>
  <c r="F2498" i="3"/>
  <c r="L2497" i="3"/>
  <c r="E2497" i="3"/>
  <c r="L2496" i="3"/>
  <c r="E2496" i="3"/>
  <c r="L2495" i="3"/>
  <c r="E2495" i="3"/>
  <c r="L2494" i="3"/>
  <c r="E2494" i="3"/>
  <c r="L2493" i="3"/>
  <c r="E2493" i="3"/>
  <c r="K2492" i="3"/>
  <c r="J2492" i="3"/>
  <c r="I2492" i="3"/>
  <c r="H2492" i="3"/>
  <c r="G2492" i="3"/>
  <c r="F2492" i="3"/>
  <c r="L2491" i="3"/>
  <c r="E2491" i="3"/>
  <c r="L2490" i="3"/>
  <c r="E2490" i="3"/>
  <c r="L2489" i="3"/>
  <c r="E2489" i="3"/>
  <c r="K2488" i="3"/>
  <c r="J2488" i="3"/>
  <c r="I2488" i="3"/>
  <c r="H2488" i="3"/>
  <c r="G2488" i="3"/>
  <c r="F2488" i="3"/>
  <c r="L2487" i="3"/>
  <c r="E2487" i="3"/>
  <c r="L2486" i="3"/>
  <c r="E2486" i="3"/>
  <c r="L2485" i="3"/>
  <c r="E2485" i="3"/>
  <c r="L2484" i="3"/>
  <c r="E2484" i="3"/>
  <c r="L2483" i="3"/>
  <c r="E2483" i="3"/>
  <c r="L2482" i="3"/>
  <c r="E2482" i="3"/>
  <c r="L2481" i="3"/>
  <c r="E2481" i="3"/>
  <c r="L2480" i="3"/>
  <c r="E2480" i="3"/>
  <c r="L2479" i="3"/>
  <c r="E2479" i="3"/>
  <c r="L2478" i="3"/>
  <c r="E2478" i="3"/>
  <c r="M2478" i="3" s="1"/>
  <c r="L2477" i="3"/>
  <c r="E2477" i="3"/>
  <c r="L2476" i="3"/>
  <c r="E2476" i="3"/>
  <c r="M2476" i="3" s="1"/>
  <c r="L2475" i="3"/>
  <c r="E2475" i="3"/>
  <c r="M2475" i="3" s="1"/>
  <c r="L2474" i="3"/>
  <c r="E2474" i="3"/>
  <c r="L2473" i="3"/>
  <c r="E2473" i="3"/>
  <c r="L2472" i="3"/>
  <c r="E2472" i="3"/>
  <c r="L2471" i="3"/>
  <c r="E2471" i="3"/>
  <c r="K2470" i="3"/>
  <c r="J2470" i="3"/>
  <c r="I2470" i="3"/>
  <c r="H2470" i="3"/>
  <c r="G2470" i="3"/>
  <c r="F2470" i="3"/>
  <c r="L2469" i="3"/>
  <c r="E2469" i="3"/>
  <c r="L2468" i="3"/>
  <c r="E2468" i="3"/>
  <c r="L2467" i="3"/>
  <c r="E2467" i="3"/>
  <c r="L2466" i="3"/>
  <c r="E2466" i="3"/>
  <c r="L2465" i="3"/>
  <c r="E2465" i="3"/>
  <c r="L2464" i="3"/>
  <c r="E2464" i="3"/>
  <c r="L2463" i="3"/>
  <c r="E2463" i="3"/>
  <c r="L2462" i="3"/>
  <c r="E2462" i="3"/>
  <c r="K2461" i="3"/>
  <c r="J2461" i="3"/>
  <c r="I2461" i="3"/>
  <c r="H2461" i="3"/>
  <c r="G2461" i="3"/>
  <c r="F2461" i="3"/>
  <c r="L2460" i="3"/>
  <c r="E2460" i="3"/>
  <c r="L2459" i="3"/>
  <c r="E2459" i="3"/>
  <c r="L2458" i="3"/>
  <c r="E2458" i="3"/>
  <c r="L2457" i="3"/>
  <c r="E2457" i="3"/>
  <c r="L2456" i="3"/>
  <c r="E2456" i="3"/>
  <c r="K2455" i="3"/>
  <c r="J2455" i="3"/>
  <c r="I2455" i="3"/>
  <c r="H2455" i="3"/>
  <c r="G2455" i="3"/>
  <c r="F2455" i="3"/>
  <c r="L2454" i="3"/>
  <c r="E2454" i="3"/>
  <c r="L2453" i="3"/>
  <c r="E2453" i="3"/>
  <c r="K2452" i="3"/>
  <c r="J2452" i="3"/>
  <c r="I2452" i="3"/>
  <c r="H2452" i="3"/>
  <c r="G2452" i="3"/>
  <c r="F2452" i="3"/>
  <c r="C2449" i="3"/>
  <c r="N2567" i="3" s="1"/>
  <c r="C2448" i="3"/>
  <c r="L2447" i="3"/>
  <c r="K2447" i="3"/>
  <c r="J2447" i="3"/>
  <c r="I2447" i="3"/>
  <c r="H2447" i="3"/>
  <c r="G2447" i="3"/>
  <c r="F2447" i="3"/>
  <c r="E2447" i="3"/>
  <c r="L2446" i="3"/>
  <c r="K2446" i="3"/>
  <c r="J2446" i="3"/>
  <c r="I2446" i="3"/>
  <c r="H2446" i="3"/>
  <c r="G2446" i="3"/>
  <c r="F2446" i="3"/>
  <c r="E2446" i="3"/>
  <c r="I2445" i="3"/>
  <c r="E2445" i="3"/>
  <c r="E2443" i="3"/>
  <c r="B2442" i="3"/>
  <c r="F2441" i="3"/>
  <c r="B2439" i="3"/>
  <c r="F2438" i="3"/>
  <c r="B2438" i="3"/>
  <c r="D2430" i="3"/>
  <c r="M2429" i="3"/>
  <c r="M2428" i="3"/>
  <c r="M2427" i="3"/>
  <c r="L2426" i="3"/>
  <c r="M2426" i="3" s="1"/>
  <c r="E2426" i="3"/>
  <c r="M2425" i="3"/>
  <c r="L2424" i="3"/>
  <c r="E2424" i="3"/>
  <c r="L2423" i="3"/>
  <c r="E2423" i="3"/>
  <c r="L2422" i="3"/>
  <c r="E2422" i="3"/>
  <c r="L2420" i="3"/>
  <c r="E2420" i="3"/>
  <c r="L2419" i="3"/>
  <c r="E2419" i="3"/>
  <c r="L2418" i="3"/>
  <c r="E2418" i="3"/>
  <c r="L2417" i="3"/>
  <c r="E2417" i="3"/>
  <c r="K2416" i="3"/>
  <c r="J2416" i="3"/>
  <c r="I2416" i="3"/>
  <c r="H2416" i="3"/>
  <c r="G2416" i="3"/>
  <c r="F2416" i="3"/>
  <c r="L2415" i="3"/>
  <c r="E2415" i="3"/>
  <c r="L2414" i="3"/>
  <c r="E2414" i="3"/>
  <c r="L2413" i="3"/>
  <c r="E2413" i="3"/>
  <c r="K2412" i="3"/>
  <c r="J2412" i="3"/>
  <c r="I2412" i="3"/>
  <c r="H2412" i="3"/>
  <c r="G2412" i="3"/>
  <c r="F2412" i="3"/>
  <c r="L2411" i="3"/>
  <c r="E2411" i="3"/>
  <c r="L2410" i="3"/>
  <c r="E2410" i="3"/>
  <c r="L2409" i="3"/>
  <c r="E2409" i="3"/>
  <c r="L2408" i="3"/>
  <c r="E2408" i="3"/>
  <c r="L2407" i="3"/>
  <c r="E2407" i="3"/>
  <c r="L2406" i="3"/>
  <c r="E2406" i="3"/>
  <c r="L2405" i="3"/>
  <c r="E2405" i="3"/>
  <c r="M2405" i="3" s="1"/>
  <c r="K2404" i="3"/>
  <c r="J2404" i="3"/>
  <c r="I2404" i="3"/>
  <c r="H2404" i="3"/>
  <c r="G2404" i="3"/>
  <c r="F2404" i="3"/>
  <c r="L2403" i="3"/>
  <c r="E2403" i="3"/>
  <c r="L2402" i="3"/>
  <c r="E2402" i="3"/>
  <c r="L2401" i="3"/>
  <c r="E2401" i="3"/>
  <c r="K2400" i="3"/>
  <c r="J2400" i="3"/>
  <c r="I2400" i="3"/>
  <c r="H2400" i="3"/>
  <c r="G2400" i="3"/>
  <c r="F2400" i="3"/>
  <c r="L2399" i="3"/>
  <c r="E2399" i="3"/>
  <c r="L2398" i="3"/>
  <c r="E2398" i="3"/>
  <c r="L2397" i="3"/>
  <c r="E2397" i="3"/>
  <c r="L2396" i="3"/>
  <c r="E2396" i="3"/>
  <c r="M2396" i="3" s="1"/>
  <c r="L2395" i="3"/>
  <c r="E2395" i="3"/>
  <c r="L2394" i="3"/>
  <c r="E2394" i="3"/>
  <c r="K2393" i="3"/>
  <c r="J2393" i="3"/>
  <c r="I2393" i="3"/>
  <c r="H2393" i="3"/>
  <c r="G2393" i="3"/>
  <c r="F2393" i="3"/>
  <c r="L2392" i="3"/>
  <c r="E2392" i="3"/>
  <c r="L2391" i="3"/>
  <c r="E2391" i="3"/>
  <c r="L2390" i="3"/>
  <c r="E2390" i="3"/>
  <c r="M2390" i="3" s="1"/>
  <c r="L2389" i="3"/>
  <c r="E2389" i="3"/>
  <c r="L2388" i="3"/>
  <c r="E2388" i="3"/>
  <c r="L2387" i="3"/>
  <c r="E2387" i="3"/>
  <c r="K2386" i="3"/>
  <c r="J2386" i="3"/>
  <c r="I2386" i="3"/>
  <c r="H2386" i="3"/>
  <c r="G2386" i="3"/>
  <c r="F2386" i="3"/>
  <c r="L2385" i="3"/>
  <c r="E2385" i="3"/>
  <c r="L2384" i="3"/>
  <c r="E2384" i="3"/>
  <c r="L2383" i="3"/>
  <c r="E2383" i="3"/>
  <c r="L2382" i="3"/>
  <c r="E2382" i="3"/>
  <c r="M2382" i="3" s="1"/>
  <c r="L2381" i="3"/>
  <c r="E2381" i="3"/>
  <c r="L2380" i="3"/>
  <c r="E2380" i="3"/>
  <c r="M2380" i="3" s="1"/>
  <c r="L2379" i="3"/>
  <c r="E2379" i="3"/>
  <c r="L2378" i="3"/>
  <c r="L2377" i="3" s="1"/>
  <c r="E2378" i="3"/>
  <c r="K2377" i="3"/>
  <c r="J2377" i="3"/>
  <c r="I2377" i="3"/>
  <c r="H2377" i="3"/>
  <c r="G2377" i="3"/>
  <c r="F2377" i="3"/>
  <c r="L2376" i="3"/>
  <c r="E2376" i="3"/>
  <c r="L2375" i="3"/>
  <c r="E2375" i="3"/>
  <c r="L2374" i="3"/>
  <c r="E2374" i="3"/>
  <c r="L2373" i="3"/>
  <c r="E2373" i="3"/>
  <c r="L2372" i="3"/>
  <c r="E2372" i="3"/>
  <c r="L2371" i="3"/>
  <c r="E2371" i="3"/>
  <c r="M2371" i="3" s="1"/>
  <c r="L2370" i="3"/>
  <c r="E2370" i="3"/>
  <c r="L2369" i="3"/>
  <c r="E2369" i="3"/>
  <c r="K2368" i="3"/>
  <c r="J2368" i="3"/>
  <c r="I2368" i="3"/>
  <c r="H2368" i="3"/>
  <c r="G2368" i="3"/>
  <c r="F2368" i="3"/>
  <c r="L2367" i="3"/>
  <c r="E2367" i="3"/>
  <c r="L2366" i="3"/>
  <c r="E2366" i="3"/>
  <c r="L2365" i="3"/>
  <c r="E2365" i="3"/>
  <c r="K2364" i="3"/>
  <c r="J2364" i="3"/>
  <c r="I2364" i="3"/>
  <c r="H2364" i="3"/>
  <c r="G2364" i="3"/>
  <c r="F2364" i="3"/>
  <c r="L2363" i="3"/>
  <c r="E2363" i="3"/>
  <c r="L2362" i="3"/>
  <c r="E2362" i="3"/>
  <c r="L2361" i="3"/>
  <c r="E2361" i="3"/>
  <c r="L2360" i="3"/>
  <c r="E2360" i="3"/>
  <c r="L2359" i="3"/>
  <c r="E2359" i="3"/>
  <c r="E2358" i="3" s="1"/>
  <c r="K2358" i="3"/>
  <c r="J2358" i="3"/>
  <c r="I2358" i="3"/>
  <c r="H2358" i="3"/>
  <c r="G2358" i="3"/>
  <c r="F2358" i="3"/>
  <c r="L2357" i="3"/>
  <c r="E2357" i="3"/>
  <c r="L2356" i="3"/>
  <c r="E2356" i="3"/>
  <c r="L2355" i="3"/>
  <c r="E2355" i="3"/>
  <c r="L2354" i="3"/>
  <c r="E2354" i="3"/>
  <c r="M2354" i="3" s="1"/>
  <c r="L2353" i="3"/>
  <c r="E2353" i="3"/>
  <c r="M2353" i="3" s="1"/>
  <c r="K2352" i="3"/>
  <c r="J2352" i="3"/>
  <c r="I2352" i="3"/>
  <c r="H2352" i="3"/>
  <c r="G2352" i="3"/>
  <c r="F2352" i="3"/>
  <c r="L2351" i="3"/>
  <c r="E2351" i="3"/>
  <c r="L2350" i="3"/>
  <c r="E2350" i="3"/>
  <c r="M2350" i="3" s="1"/>
  <c r="L2349" i="3"/>
  <c r="E2349" i="3"/>
  <c r="K2348" i="3"/>
  <c r="J2348" i="3"/>
  <c r="I2348" i="3"/>
  <c r="H2348" i="3"/>
  <c r="G2348" i="3"/>
  <c r="F2348" i="3"/>
  <c r="L2347" i="3"/>
  <c r="E2347" i="3"/>
  <c r="L2346" i="3"/>
  <c r="E2346" i="3"/>
  <c r="L2345" i="3"/>
  <c r="E2345" i="3"/>
  <c r="L2344" i="3"/>
  <c r="E2344" i="3"/>
  <c r="L2343" i="3"/>
  <c r="E2343" i="3"/>
  <c r="L2342" i="3"/>
  <c r="E2342" i="3"/>
  <c r="L2341" i="3"/>
  <c r="E2341" i="3"/>
  <c r="L2340" i="3"/>
  <c r="E2340" i="3"/>
  <c r="L2339" i="3"/>
  <c r="E2339" i="3"/>
  <c r="L2338" i="3"/>
  <c r="E2338" i="3"/>
  <c r="L2337" i="3"/>
  <c r="E2337" i="3"/>
  <c r="L2336" i="3"/>
  <c r="E2336" i="3"/>
  <c r="L2335" i="3"/>
  <c r="E2335" i="3"/>
  <c r="L2334" i="3"/>
  <c r="E2334" i="3"/>
  <c r="L2333" i="3"/>
  <c r="E2333" i="3"/>
  <c r="M2333" i="3" s="1"/>
  <c r="L2332" i="3"/>
  <c r="E2332" i="3"/>
  <c r="L2331" i="3"/>
  <c r="E2331" i="3"/>
  <c r="K2330" i="3"/>
  <c r="J2330" i="3"/>
  <c r="I2330" i="3"/>
  <c r="H2330" i="3"/>
  <c r="G2330" i="3"/>
  <c r="F2330" i="3"/>
  <c r="L2329" i="3"/>
  <c r="E2329" i="3"/>
  <c r="L2328" i="3"/>
  <c r="E2328" i="3"/>
  <c r="L2327" i="3"/>
  <c r="E2327" i="3"/>
  <c r="M2327" i="3" s="1"/>
  <c r="L2326" i="3"/>
  <c r="E2326" i="3"/>
  <c r="L2325" i="3"/>
  <c r="E2325" i="3"/>
  <c r="L2324" i="3"/>
  <c r="E2324" i="3"/>
  <c r="M2324" i="3" s="1"/>
  <c r="L2323" i="3"/>
  <c r="E2323" i="3"/>
  <c r="L2322" i="3"/>
  <c r="E2322" i="3"/>
  <c r="K2321" i="3"/>
  <c r="J2321" i="3"/>
  <c r="I2321" i="3"/>
  <c r="H2321" i="3"/>
  <c r="G2321" i="3"/>
  <c r="F2321" i="3"/>
  <c r="L2320" i="3"/>
  <c r="E2320" i="3"/>
  <c r="L2319" i="3"/>
  <c r="E2319" i="3"/>
  <c r="L2318" i="3"/>
  <c r="E2318" i="3"/>
  <c r="L2317" i="3"/>
  <c r="E2317" i="3"/>
  <c r="M2317" i="3" s="1"/>
  <c r="L2316" i="3"/>
  <c r="E2316" i="3"/>
  <c r="K2315" i="3"/>
  <c r="J2315" i="3"/>
  <c r="I2315" i="3"/>
  <c r="H2315" i="3"/>
  <c r="G2315" i="3"/>
  <c r="F2315" i="3"/>
  <c r="L2314" i="3"/>
  <c r="E2314" i="3"/>
  <c r="L2313" i="3"/>
  <c r="E2313" i="3"/>
  <c r="K2312" i="3"/>
  <c r="J2312" i="3"/>
  <c r="I2312" i="3"/>
  <c r="H2312" i="3"/>
  <c r="G2312" i="3"/>
  <c r="F2312" i="3"/>
  <c r="C2309" i="3"/>
  <c r="N2427" i="3" s="1"/>
  <c r="C2308" i="3"/>
  <c r="L2307" i="3"/>
  <c r="K2307" i="3"/>
  <c r="J2307" i="3"/>
  <c r="I2307" i="3"/>
  <c r="H2307" i="3"/>
  <c r="G2307" i="3"/>
  <c r="F2307" i="3"/>
  <c r="E2307" i="3"/>
  <c r="L2306" i="3"/>
  <c r="K2306" i="3"/>
  <c r="J2306" i="3"/>
  <c r="I2306" i="3"/>
  <c r="H2306" i="3"/>
  <c r="G2306" i="3"/>
  <c r="F2306" i="3"/>
  <c r="E2306" i="3"/>
  <c r="I2305" i="3"/>
  <c r="E2305" i="3"/>
  <c r="E2303" i="3"/>
  <c r="B2302" i="3"/>
  <c r="F2301" i="3"/>
  <c r="B2299" i="3"/>
  <c r="F2298" i="3"/>
  <c r="B2298" i="3"/>
  <c r="D2290" i="3"/>
  <c r="M2289" i="3"/>
  <c r="M2288" i="3"/>
  <c r="M2287" i="3"/>
  <c r="L2286" i="3"/>
  <c r="E2286" i="3"/>
  <c r="M2285" i="3"/>
  <c r="L2284" i="3"/>
  <c r="E2284" i="3"/>
  <c r="L2283" i="3"/>
  <c r="E2283" i="3"/>
  <c r="L2282" i="3"/>
  <c r="M2282" i="3" s="1"/>
  <c r="E2282" i="3"/>
  <c r="L2280" i="3"/>
  <c r="E2280" i="3"/>
  <c r="L2279" i="3"/>
  <c r="E2279" i="3"/>
  <c r="L2278" i="3"/>
  <c r="E2278" i="3"/>
  <c r="L2277" i="3"/>
  <c r="M2277" i="3" s="1"/>
  <c r="E2277" i="3"/>
  <c r="K2276" i="3"/>
  <c r="J2276" i="3"/>
  <c r="I2276" i="3"/>
  <c r="H2276" i="3"/>
  <c r="G2276" i="3"/>
  <c r="F2276" i="3"/>
  <c r="L2275" i="3"/>
  <c r="E2275" i="3"/>
  <c r="L2274" i="3"/>
  <c r="E2274" i="3"/>
  <c r="L2273" i="3"/>
  <c r="E2273" i="3"/>
  <c r="K2272" i="3"/>
  <c r="J2272" i="3"/>
  <c r="I2272" i="3"/>
  <c r="H2272" i="3"/>
  <c r="G2272" i="3"/>
  <c r="F2272" i="3"/>
  <c r="L2271" i="3"/>
  <c r="E2271" i="3"/>
  <c r="L2270" i="3"/>
  <c r="E2270" i="3"/>
  <c r="L2269" i="3"/>
  <c r="E2269" i="3"/>
  <c r="L2268" i="3"/>
  <c r="E2268" i="3"/>
  <c r="L2267" i="3"/>
  <c r="E2267" i="3"/>
  <c r="L2266" i="3"/>
  <c r="E2266" i="3"/>
  <c r="L2265" i="3"/>
  <c r="E2265" i="3"/>
  <c r="K2264" i="3"/>
  <c r="J2264" i="3"/>
  <c r="I2264" i="3"/>
  <c r="H2264" i="3"/>
  <c r="G2264" i="3"/>
  <c r="F2264" i="3"/>
  <c r="L2263" i="3"/>
  <c r="E2263" i="3"/>
  <c r="L2262" i="3"/>
  <c r="E2262" i="3"/>
  <c r="L2261" i="3"/>
  <c r="E2261" i="3"/>
  <c r="K2260" i="3"/>
  <c r="J2260" i="3"/>
  <c r="I2260" i="3"/>
  <c r="H2260" i="3"/>
  <c r="G2260" i="3"/>
  <c r="F2260" i="3"/>
  <c r="L2259" i="3"/>
  <c r="E2259" i="3"/>
  <c r="L2258" i="3"/>
  <c r="E2258" i="3"/>
  <c r="L2257" i="3"/>
  <c r="E2257" i="3"/>
  <c r="L2256" i="3"/>
  <c r="E2256" i="3"/>
  <c r="L2255" i="3"/>
  <c r="E2255" i="3"/>
  <c r="L2254" i="3"/>
  <c r="E2254" i="3"/>
  <c r="K2253" i="3"/>
  <c r="J2253" i="3"/>
  <c r="I2253" i="3"/>
  <c r="H2253" i="3"/>
  <c r="G2253" i="3"/>
  <c r="F2253" i="3"/>
  <c r="L2252" i="3"/>
  <c r="E2252" i="3"/>
  <c r="L2251" i="3"/>
  <c r="E2251" i="3"/>
  <c r="L2250" i="3"/>
  <c r="E2250" i="3"/>
  <c r="L2249" i="3"/>
  <c r="E2249" i="3"/>
  <c r="L2248" i="3"/>
  <c r="E2248" i="3"/>
  <c r="L2247" i="3"/>
  <c r="E2247" i="3"/>
  <c r="K2246" i="3"/>
  <c r="J2246" i="3"/>
  <c r="I2246" i="3"/>
  <c r="H2246" i="3"/>
  <c r="G2246" i="3"/>
  <c r="F2246" i="3"/>
  <c r="L2245" i="3"/>
  <c r="E2245" i="3"/>
  <c r="L2244" i="3"/>
  <c r="E2244" i="3"/>
  <c r="L2243" i="3"/>
  <c r="E2243" i="3"/>
  <c r="L2242" i="3"/>
  <c r="E2242" i="3"/>
  <c r="L2241" i="3"/>
  <c r="E2241" i="3"/>
  <c r="L2240" i="3"/>
  <c r="E2240" i="3"/>
  <c r="L2239" i="3"/>
  <c r="E2239" i="3"/>
  <c r="L2238" i="3"/>
  <c r="E2238" i="3"/>
  <c r="K2237" i="3"/>
  <c r="J2237" i="3"/>
  <c r="I2237" i="3"/>
  <c r="H2237" i="3"/>
  <c r="G2237" i="3"/>
  <c r="F2237" i="3"/>
  <c r="L2236" i="3"/>
  <c r="E2236" i="3"/>
  <c r="L2235" i="3"/>
  <c r="E2235" i="3"/>
  <c r="L2234" i="3"/>
  <c r="E2234" i="3"/>
  <c r="L2233" i="3"/>
  <c r="E2233" i="3"/>
  <c r="L2232" i="3"/>
  <c r="E2232" i="3"/>
  <c r="L2231" i="3"/>
  <c r="E2231" i="3"/>
  <c r="L2230" i="3"/>
  <c r="E2230" i="3"/>
  <c r="L2229" i="3"/>
  <c r="E2229" i="3"/>
  <c r="K2228" i="3"/>
  <c r="J2228" i="3"/>
  <c r="I2228" i="3"/>
  <c r="H2228" i="3"/>
  <c r="G2228" i="3"/>
  <c r="F2228" i="3"/>
  <c r="L2227" i="3"/>
  <c r="E2227" i="3"/>
  <c r="L2226" i="3"/>
  <c r="E2226" i="3"/>
  <c r="L2225" i="3"/>
  <c r="M2225" i="3" s="1"/>
  <c r="E2225" i="3"/>
  <c r="K2224" i="3"/>
  <c r="J2224" i="3"/>
  <c r="I2224" i="3"/>
  <c r="H2224" i="3"/>
  <c r="G2224" i="3"/>
  <c r="F2224" i="3"/>
  <c r="L2223" i="3"/>
  <c r="E2223" i="3"/>
  <c r="L2222" i="3"/>
  <c r="E2222" i="3"/>
  <c r="L2221" i="3"/>
  <c r="E2221" i="3"/>
  <c r="L2220" i="3"/>
  <c r="E2220" i="3"/>
  <c r="L2219" i="3"/>
  <c r="E2219" i="3"/>
  <c r="M2219" i="3" s="1"/>
  <c r="K2218" i="3"/>
  <c r="J2218" i="3"/>
  <c r="I2218" i="3"/>
  <c r="H2218" i="3"/>
  <c r="G2218" i="3"/>
  <c r="F2218" i="3"/>
  <c r="L2217" i="3"/>
  <c r="E2217" i="3"/>
  <c r="L2216" i="3"/>
  <c r="E2216" i="3"/>
  <c r="L2215" i="3"/>
  <c r="E2215" i="3"/>
  <c r="L2214" i="3"/>
  <c r="E2214" i="3"/>
  <c r="L2213" i="3"/>
  <c r="M2213" i="3" s="1"/>
  <c r="E2213" i="3"/>
  <c r="K2212" i="3"/>
  <c r="J2212" i="3"/>
  <c r="I2212" i="3"/>
  <c r="H2212" i="3"/>
  <c r="G2212" i="3"/>
  <c r="F2212" i="3"/>
  <c r="L2211" i="3"/>
  <c r="E2211" i="3"/>
  <c r="L2210" i="3"/>
  <c r="E2210" i="3"/>
  <c r="L2209" i="3"/>
  <c r="E2209" i="3"/>
  <c r="M2209" i="3" s="1"/>
  <c r="K2208" i="3"/>
  <c r="J2208" i="3"/>
  <c r="I2208" i="3"/>
  <c r="H2208" i="3"/>
  <c r="G2208" i="3"/>
  <c r="F2208" i="3"/>
  <c r="L2207" i="3"/>
  <c r="E2207" i="3"/>
  <c r="L2206" i="3"/>
  <c r="E2206" i="3"/>
  <c r="L2205" i="3"/>
  <c r="E2205" i="3"/>
  <c r="L2204" i="3"/>
  <c r="E2204" i="3"/>
  <c r="L2203" i="3"/>
  <c r="E2203" i="3"/>
  <c r="L2202" i="3"/>
  <c r="E2202" i="3"/>
  <c r="L2201" i="3"/>
  <c r="E2201" i="3"/>
  <c r="L2200" i="3"/>
  <c r="E2200" i="3"/>
  <c r="L2199" i="3"/>
  <c r="E2199" i="3"/>
  <c r="L2198" i="3"/>
  <c r="E2198" i="3"/>
  <c r="L2197" i="3"/>
  <c r="E2197" i="3"/>
  <c r="L2196" i="3"/>
  <c r="E2196" i="3"/>
  <c r="M2196" i="3" s="1"/>
  <c r="L2195" i="3"/>
  <c r="E2195" i="3"/>
  <c r="M2195" i="3" s="1"/>
  <c r="L2194" i="3"/>
  <c r="E2194" i="3"/>
  <c r="L2193" i="3"/>
  <c r="E2193" i="3"/>
  <c r="L2192" i="3"/>
  <c r="E2192" i="3"/>
  <c r="L2191" i="3"/>
  <c r="E2191" i="3"/>
  <c r="K2190" i="3"/>
  <c r="J2190" i="3"/>
  <c r="I2190" i="3"/>
  <c r="H2190" i="3"/>
  <c r="G2190" i="3"/>
  <c r="F2190" i="3"/>
  <c r="L2189" i="3"/>
  <c r="E2189" i="3"/>
  <c r="L2188" i="3"/>
  <c r="E2188" i="3"/>
  <c r="L2187" i="3"/>
  <c r="E2187" i="3"/>
  <c r="L2186" i="3"/>
  <c r="E2186" i="3"/>
  <c r="L2185" i="3"/>
  <c r="E2185" i="3"/>
  <c r="L2184" i="3"/>
  <c r="E2184" i="3"/>
  <c r="L2183" i="3"/>
  <c r="E2183" i="3"/>
  <c r="L2182" i="3"/>
  <c r="E2182" i="3"/>
  <c r="K2181" i="3"/>
  <c r="J2181" i="3"/>
  <c r="I2181" i="3"/>
  <c r="H2181" i="3"/>
  <c r="G2181" i="3"/>
  <c r="F2181" i="3"/>
  <c r="L2180" i="3"/>
  <c r="E2180" i="3"/>
  <c r="L2179" i="3"/>
  <c r="E2179" i="3"/>
  <c r="M2179" i="3" s="1"/>
  <c r="L2178" i="3"/>
  <c r="E2178" i="3"/>
  <c r="L2177" i="3"/>
  <c r="E2177" i="3"/>
  <c r="L2176" i="3"/>
  <c r="E2176" i="3"/>
  <c r="K2175" i="3"/>
  <c r="J2175" i="3"/>
  <c r="I2175" i="3"/>
  <c r="H2175" i="3"/>
  <c r="G2175" i="3"/>
  <c r="F2175" i="3"/>
  <c r="L2174" i="3"/>
  <c r="E2174" i="3"/>
  <c r="L2173" i="3"/>
  <c r="E2173" i="3"/>
  <c r="K2172" i="3"/>
  <c r="J2172" i="3"/>
  <c r="I2172" i="3"/>
  <c r="H2172" i="3"/>
  <c r="G2172" i="3"/>
  <c r="F2172" i="3"/>
  <c r="C2169" i="3"/>
  <c r="N2287" i="3" s="1"/>
  <c r="C2168" i="3"/>
  <c r="L2167" i="3"/>
  <c r="K2167" i="3"/>
  <c r="J2167" i="3"/>
  <c r="I2167" i="3"/>
  <c r="H2167" i="3"/>
  <c r="G2167" i="3"/>
  <c r="F2167" i="3"/>
  <c r="E2167" i="3"/>
  <c r="L2166" i="3"/>
  <c r="K2166" i="3"/>
  <c r="J2166" i="3"/>
  <c r="I2166" i="3"/>
  <c r="H2166" i="3"/>
  <c r="G2166" i="3"/>
  <c r="F2166" i="3"/>
  <c r="E2166" i="3"/>
  <c r="I2165" i="3"/>
  <c r="E2165" i="3"/>
  <c r="E2163" i="3"/>
  <c r="B2162" i="3"/>
  <c r="F2161" i="3"/>
  <c r="B2159" i="3"/>
  <c r="F2158" i="3"/>
  <c r="B2158" i="3"/>
  <c r="D2150" i="3"/>
  <c r="M2149" i="3"/>
  <c r="M2148" i="3"/>
  <c r="M2147" i="3"/>
  <c r="L2146" i="3"/>
  <c r="E2146" i="3"/>
  <c r="M2145" i="3"/>
  <c r="L2144" i="3"/>
  <c r="E2144" i="3"/>
  <c r="L2143" i="3"/>
  <c r="E2143" i="3"/>
  <c r="L2142" i="3"/>
  <c r="E2142" i="3"/>
  <c r="L2140" i="3"/>
  <c r="E2140" i="3"/>
  <c r="L2139" i="3"/>
  <c r="E2139" i="3"/>
  <c r="L2138" i="3"/>
  <c r="E2138" i="3"/>
  <c r="L2137" i="3"/>
  <c r="E2137" i="3"/>
  <c r="K2136" i="3"/>
  <c r="J2136" i="3"/>
  <c r="I2136" i="3"/>
  <c r="H2136" i="3"/>
  <c r="G2136" i="3"/>
  <c r="F2136" i="3"/>
  <c r="L2135" i="3"/>
  <c r="E2135" i="3"/>
  <c r="L2134" i="3"/>
  <c r="E2134" i="3"/>
  <c r="L2133" i="3"/>
  <c r="E2133" i="3"/>
  <c r="K2132" i="3"/>
  <c r="J2132" i="3"/>
  <c r="I2132" i="3"/>
  <c r="H2132" i="3"/>
  <c r="G2132" i="3"/>
  <c r="F2132" i="3"/>
  <c r="L2131" i="3"/>
  <c r="E2131" i="3"/>
  <c r="L2130" i="3"/>
  <c r="E2130" i="3"/>
  <c r="L2129" i="3"/>
  <c r="E2129" i="3"/>
  <c r="L2128" i="3"/>
  <c r="E2128" i="3"/>
  <c r="L2127" i="3"/>
  <c r="E2127" i="3"/>
  <c r="L2126" i="3"/>
  <c r="E2126" i="3"/>
  <c r="L2125" i="3"/>
  <c r="E2125" i="3"/>
  <c r="K2124" i="3"/>
  <c r="J2124" i="3"/>
  <c r="I2124" i="3"/>
  <c r="H2124" i="3"/>
  <c r="G2124" i="3"/>
  <c r="F2124" i="3"/>
  <c r="L2123" i="3"/>
  <c r="E2123" i="3"/>
  <c r="L2122" i="3"/>
  <c r="E2122" i="3"/>
  <c r="L2121" i="3"/>
  <c r="E2121" i="3"/>
  <c r="K2120" i="3"/>
  <c r="J2120" i="3"/>
  <c r="I2120" i="3"/>
  <c r="H2120" i="3"/>
  <c r="G2120" i="3"/>
  <c r="F2120" i="3"/>
  <c r="L2119" i="3"/>
  <c r="E2119" i="3"/>
  <c r="L2118" i="3"/>
  <c r="E2118" i="3"/>
  <c r="L2117" i="3"/>
  <c r="E2117" i="3"/>
  <c r="L2116" i="3"/>
  <c r="E2116" i="3"/>
  <c r="L2115" i="3"/>
  <c r="M2115" i="3" s="1"/>
  <c r="E2115" i="3"/>
  <c r="L2114" i="3"/>
  <c r="E2114" i="3"/>
  <c r="K2113" i="3"/>
  <c r="J2113" i="3"/>
  <c r="I2113" i="3"/>
  <c r="H2113" i="3"/>
  <c r="G2113" i="3"/>
  <c r="F2113" i="3"/>
  <c r="L2112" i="3"/>
  <c r="E2112" i="3"/>
  <c r="L2111" i="3"/>
  <c r="E2111" i="3"/>
  <c r="L2110" i="3"/>
  <c r="E2110" i="3"/>
  <c r="L2109" i="3"/>
  <c r="E2109" i="3"/>
  <c r="L2108" i="3"/>
  <c r="E2108" i="3"/>
  <c r="L2107" i="3"/>
  <c r="E2107" i="3"/>
  <c r="K2106" i="3"/>
  <c r="J2106" i="3"/>
  <c r="I2106" i="3"/>
  <c r="H2106" i="3"/>
  <c r="G2106" i="3"/>
  <c r="F2106" i="3"/>
  <c r="L2105" i="3"/>
  <c r="E2105" i="3"/>
  <c r="L2104" i="3"/>
  <c r="E2104" i="3"/>
  <c r="L2103" i="3"/>
  <c r="E2103" i="3"/>
  <c r="L2102" i="3"/>
  <c r="E2102" i="3"/>
  <c r="L2101" i="3"/>
  <c r="E2101" i="3"/>
  <c r="L2100" i="3"/>
  <c r="E2100" i="3"/>
  <c r="L2099" i="3"/>
  <c r="E2099" i="3"/>
  <c r="L2098" i="3"/>
  <c r="E2098" i="3"/>
  <c r="K2097" i="3"/>
  <c r="J2097" i="3"/>
  <c r="I2097" i="3"/>
  <c r="H2097" i="3"/>
  <c r="G2097" i="3"/>
  <c r="F2097" i="3"/>
  <c r="L2096" i="3"/>
  <c r="E2096" i="3"/>
  <c r="L2095" i="3"/>
  <c r="E2095" i="3"/>
  <c r="L2094" i="3"/>
  <c r="E2094" i="3"/>
  <c r="L2093" i="3"/>
  <c r="E2093" i="3"/>
  <c r="L2092" i="3"/>
  <c r="E2092" i="3"/>
  <c r="L2091" i="3"/>
  <c r="E2091" i="3"/>
  <c r="L2090" i="3"/>
  <c r="E2090" i="3"/>
  <c r="L2089" i="3"/>
  <c r="E2089" i="3"/>
  <c r="K2088" i="3"/>
  <c r="J2088" i="3"/>
  <c r="I2088" i="3"/>
  <c r="H2088" i="3"/>
  <c r="G2088" i="3"/>
  <c r="F2088" i="3"/>
  <c r="L2087" i="3"/>
  <c r="E2087" i="3"/>
  <c r="L2086" i="3"/>
  <c r="E2086" i="3"/>
  <c r="L2085" i="3"/>
  <c r="E2085" i="3"/>
  <c r="K2084" i="3"/>
  <c r="J2084" i="3"/>
  <c r="I2084" i="3"/>
  <c r="H2084" i="3"/>
  <c r="G2084" i="3"/>
  <c r="F2084" i="3"/>
  <c r="L2083" i="3"/>
  <c r="E2083" i="3"/>
  <c r="L2082" i="3"/>
  <c r="E2082" i="3"/>
  <c r="L2081" i="3"/>
  <c r="E2081" i="3"/>
  <c r="L2080" i="3"/>
  <c r="E2080" i="3"/>
  <c r="L2079" i="3"/>
  <c r="E2079" i="3"/>
  <c r="K2078" i="3"/>
  <c r="J2078" i="3"/>
  <c r="I2078" i="3"/>
  <c r="H2078" i="3"/>
  <c r="G2078" i="3"/>
  <c r="F2078" i="3"/>
  <c r="L2077" i="3"/>
  <c r="E2077" i="3"/>
  <c r="L2076" i="3"/>
  <c r="E2076" i="3"/>
  <c r="L2075" i="3"/>
  <c r="E2075" i="3"/>
  <c r="L2074" i="3"/>
  <c r="E2074" i="3"/>
  <c r="L2073" i="3"/>
  <c r="E2073" i="3"/>
  <c r="K2072" i="3"/>
  <c r="J2072" i="3"/>
  <c r="I2072" i="3"/>
  <c r="H2072" i="3"/>
  <c r="G2072" i="3"/>
  <c r="F2072" i="3"/>
  <c r="L2071" i="3"/>
  <c r="E2071" i="3"/>
  <c r="M2071" i="3" s="1"/>
  <c r="L2070" i="3"/>
  <c r="E2070" i="3"/>
  <c r="L2069" i="3"/>
  <c r="E2069" i="3"/>
  <c r="K2068" i="3"/>
  <c r="J2068" i="3"/>
  <c r="I2068" i="3"/>
  <c r="H2068" i="3"/>
  <c r="G2068" i="3"/>
  <c r="F2068" i="3"/>
  <c r="L2067" i="3"/>
  <c r="E2067" i="3"/>
  <c r="L2066" i="3"/>
  <c r="E2066" i="3"/>
  <c r="L2065" i="3"/>
  <c r="E2065" i="3"/>
  <c r="L2064" i="3"/>
  <c r="E2064" i="3"/>
  <c r="L2063" i="3"/>
  <c r="E2063" i="3"/>
  <c r="L2062" i="3"/>
  <c r="E2062" i="3"/>
  <c r="L2061" i="3"/>
  <c r="E2061" i="3"/>
  <c r="L2060" i="3"/>
  <c r="E2060" i="3"/>
  <c r="L2059" i="3"/>
  <c r="E2059" i="3"/>
  <c r="L2058" i="3"/>
  <c r="E2058" i="3"/>
  <c r="M2058" i="3" s="1"/>
  <c r="L2057" i="3"/>
  <c r="E2057" i="3"/>
  <c r="L2056" i="3"/>
  <c r="E2056" i="3"/>
  <c r="L2055" i="3"/>
  <c r="E2055" i="3"/>
  <c r="L2054" i="3"/>
  <c r="E2054" i="3"/>
  <c r="L2053" i="3"/>
  <c r="E2053" i="3"/>
  <c r="L2052" i="3"/>
  <c r="E2052" i="3"/>
  <c r="L2051" i="3"/>
  <c r="E2051" i="3"/>
  <c r="K2050" i="3"/>
  <c r="J2050" i="3"/>
  <c r="I2050" i="3"/>
  <c r="H2050" i="3"/>
  <c r="G2050" i="3"/>
  <c r="F2050" i="3"/>
  <c r="L2049" i="3"/>
  <c r="E2049" i="3"/>
  <c r="L2048" i="3"/>
  <c r="E2048" i="3"/>
  <c r="L2047" i="3"/>
  <c r="E2047" i="3"/>
  <c r="L2046" i="3"/>
  <c r="E2046" i="3"/>
  <c r="L2045" i="3"/>
  <c r="E2045" i="3"/>
  <c r="L2044" i="3"/>
  <c r="E2044" i="3"/>
  <c r="L2043" i="3"/>
  <c r="E2043" i="3"/>
  <c r="L2042" i="3"/>
  <c r="E2042" i="3"/>
  <c r="K2041" i="3"/>
  <c r="J2041" i="3"/>
  <c r="I2041" i="3"/>
  <c r="H2041" i="3"/>
  <c r="G2041" i="3"/>
  <c r="F2041" i="3"/>
  <c r="L2040" i="3"/>
  <c r="E2040" i="3"/>
  <c r="L2039" i="3"/>
  <c r="E2039" i="3"/>
  <c r="L2038" i="3"/>
  <c r="E2038" i="3"/>
  <c r="L2037" i="3"/>
  <c r="E2037" i="3"/>
  <c r="L2036" i="3"/>
  <c r="E2036" i="3"/>
  <c r="M2036" i="3" s="1"/>
  <c r="K2035" i="3"/>
  <c r="J2035" i="3"/>
  <c r="I2035" i="3"/>
  <c r="H2035" i="3"/>
  <c r="G2035" i="3"/>
  <c r="F2035" i="3"/>
  <c r="L2034" i="3"/>
  <c r="E2034" i="3"/>
  <c r="L2033" i="3"/>
  <c r="E2033" i="3"/>
  <c r="M2033" i="3" s="1"/>
  <c r="K2032" i="3"/>
  <c r="J2032" i="3"/>
  <c r="I2032" i="3"/>
  <c r="H2032" i="3"/>
  <c r="G2032" i="3"/>
  <c r="F2032" i="3"/>
  <c r="C2029" i="3"/>
  <c r="N2147" i="3" s="1"/>
  <c r="C2028" i="3"/>
  <c r="L2027" i="3"/>
  <c r="K2027" i="3"/>
  <c r="J2027" i="3"/>
  <c r="I2027" i="3"/>
  <c r="H2027" i="3"/>
  <c r="G2027" i="3"/>
  <c r="F2027" i="3"/>
  <c r="E2027" i="3"/>
  <c r="L2026" i="3"/>
  <c r="K2026" i="3"/>
  <c r="J2026" i="3"/>
  <c r="I2026" i="3"/>
  <c r="H2026" i="3"/>
  <c r="G2026" i="3"/>
  <c r="F2026" i="3"/>
  <c r="E2026" i="3"/>
  <c r="I2025" i="3"/>
  <c r="E2025" i="3"/>
  <c r="E2023" i="3"/>
  <c r="B2022" i="3"/>
  <c r="F2021" i="3"/>
  <c r="B2019" i="3"/>
  <c r="F2018" i="3"/>
  <c r="B2018" i="3"/>
  <c r="D2010" i="3"/>
  <c r="M2009" i="3"/>
  <c r="M2008" i="3"/>
  <c r="M2007" i="3"/>
  <c r="L2006" i="3"/>
  <c r="E2006" i="3"/>
  <c r="M2005" i="3"/>
  <c r="L2004" i="3"/>
  <c r="E2004" i="3"/>
  <c r="L2003" i="3"/>
  <c r="E2003" i="3"/>
  <c r="L2002" i="3"/>
  <c r="E2002" i="3"/>
  <c r="L2000" i="3"/>
  <c r="E2000" i="3"/>
  <c r="L1999" i="3"/>
  <c r="E1999" i="3"/>
  <c r="L1998" i="3"/>
  <c r="E1998" i="3"/>
  <c r="L1997" i="3"/>
  <c r="E1997" i="3"/>
  <c r="K1996" i="3"/>
  <c r="J1996" i="3"/>
  <c r="I1996" i="3"/>
  <c r="H1996" i="3"/>
  <c r="G1996" i="3"/>
  <c r="F1996" i="3"/>
  <c r="L1995" i="3"/>
  <c r="E1995" i="3"/>
  <c r="L1994" i="3"/>
  <c r="L1992" i="3" s="1"/>
  <c r="E1994" i="3"/>
  <c r="L1993" i="3"/>
  <c r="E1993" i="3"/>
  <c r="K1992" i="3"/>
  <c r="J1992" i="3"/>
  <c r="I1992" i="3"/>
  <c r="H1992" i="3"/>
  <c r="G1992" i="3"/>
  <c r="F1992" i="3"/>
  <c r="L1991" i="3"/>
  <c r="E1991" i="3"/>
  <c r="L1990" i="3"/>
  <c r="E1990" i="3"/>
  <c r="L1989" i="3"/>
  <c r="E1989" i="3"/>
  <c r="L1988" i="3"/>
  <c r="E1988" i="3"/>
  <c r="L1987" i="3"/>
  <c r="E1987" i="3"/>
  <c r="L1986" i="3"/>
  <c r="E1986" i="3"/>
  <c r="L1985" i="3"/>
  <c r="E1985" i="3"/>
  <c r="K1984" i="3"/>
  <c r="J1984" i="3"/>
  <c r="I1984" i="3"/>
  <c r="H1984" i="3"/>
  <c r="G1984" i="3"/>
  <c r="F1984" i="3"/>
  <c r="L1983" i="3"/>
  <c r="E1983" i="3"/>
  <c r="L1982" i="3"/>
  <c r="E1982" i="3"/>
  <c r="L1981" i="3"/>
  <c r="E1981" i="3"/>
  <c r="K1980" i="3"/>
  <c r="J1980" i="3"/>
  <c r="I1980" i="3"/>
  <c r="H1980" i="3"/>
  <c r="G1980" i="3"/>
  <c r="F1980" i="3"/>
  <c r="L1979" i="3"/>
  <c r="E1979" i="3"/>
  <c r="L1978" i="3"/>
  <c r="E1978" i="3"/>
  <c r="L1977" i="3"/>
  <c r="E1977" i="3"/>
  <c r="L1976" i="3"/>
  <c r="E1976" i="3"/>
  <c r="L1975" i="3"/>
  <c r="E1975" i="3"/>
  <c r="L1974" i="3"/>
  <c r="E1974" i="3"/>
  <c r="E1973" i="3" s="1"/>
  <c r="K1973" i="3"/>
  <c r="J1973" i="3"/>
  <c r="I1973" i="3"/>
  <c r="H1973" i="3"/>
  <c r="G1973" i="3"/>
  <c r="F1973" i="3"/>
  <c r="L1972" i="3"/>
  <c r="E1972" i="3"/>
  <c r="L1971" i="3"/>
  <c r="E1971" i="3"/>
  <c r="L1970" i="3"/>
  <c r="E1970" i="3"/>
  <c r="L1969" i="3"/>
  <c r="E1969" i="3"/>
  <c r="L1968" i="3"/>
  <c r="E1968" i="3"/>
  <c r="L1967" i="3"/>
  <c r="E1967" i="3"/>
  <c r="K1966" i="3"/>
  <c r="J1966" i="3"/>
  <c r="I1966" i="3"/>
  <c r="H1966" i="3"/>
  <c r="G1966" i="3"/>
  <c r="F1966" i="3"/>
  <c r="L1965" i="3"/>
  <c r="E1965" i="3"/>
  <c r="L1964" i="3"/>
  <c r="E1964" i="3"/>
  <c r="L1963" i="3"/>
  <c r="E1963" i="3"/>
  <c r="L1962" i="3"/>
  <c r="E1962" i="3"/>
  <c r="L1961" i="3"/>
  <c r="E1961" i="3"/>
  <c r="L1960" i="3"/>
  <c r="E1960" i="3"/>
  <c r="L1959" i="3"/>
  <c r="E1959" i="3"/>
  <c r="L1958" i="3"/>
  <c r="E1958" i="3"/>
  <c r="K1957" i="3"/>
  <c r="J1957" i="3"/>
  <c r="I1957" i="3"/>
  <c r="H1957" i="3"/>
  <c r="G1957" i="3"/>
  <c r="F1957" i="3"/>
  <c r="L1956" i="3"/>
  <c r="E1956" i="3"/>
  <c r="L1955" i="3"/>
  <c r="E1955" i="3"/>
  <c r="L1954" i="3"/>
  <c r="E1954" i="3"/>
  <c r="L1953" i="3"/>
  <c r="E1953" i="3"/>
  <c r="M1953" i="3" s="1"/>
  <c r="L1952" i="3"/>
  <c r="E1952" i="3"/>
  <c r="L1951" i="3"/>
  <c r="E1951" i="3"/>
  <c r="L1950" i="3"/>
  <c r="E1950" i="3"/>
  <c r="L1949" i="3"/>
  <c r="E1949" i="3"/>
  <c r="K1948" i="3"/>
  <c r="J1948" i="3"/>
  <c r="I1948" i="3"/>
  <c r="H1948" i="3"/>
  <c r="G1948" i="3"/>
  <c r="F1948" i="3"/>
  <c r="L1947" i="3"/>
  <c r="E1947" i="3"/>
  <c r="L1946" i="3"/>
  <c r="E1946" i="3"/>
  <c r="L1945" i="3"/>
  <c r="E1945" i="3"/>
  <c r="M1945" i="3" s="1"/>
  <c r="K1944" i="3"/>
  <c r="J1944" i="3"/>
  <c r="I1944" i="3"/>
  <c r="H1944" i="3"/>
  <c r="G1944" i="3"/>
  <c r="F1944" i="3"/>
  <c r="L1943" i="3"/>
  <c r="E1943" i="3"/>
  <c r="L1942" i="3"/>
  <c r="E1942" i="3"/>
  <c r="L1941" i="3"/>
  <c r="E1941" i="3"/>
  <c r="L1940" i="3"/>
  <c r="E1940" i="3"/>
  <c r="L1939" i="3"/>
  <c r="E1939" i="3"/>
  <c r="K1938" i="3"/>
  <c r="J1938" i="3"/>
  <c r="I1938" i="3"/>
  <c r="H1938" i="3"/>
  <c r="G1938" i="3"/>
  <c r="F1938" i="3"/>
  <c r="L1937" i="3"/>
  <c r="E1937" i="3"/>
  <c r="L1936" i="3"/>
  <c r="E1936" i="3"/>
  <c r="L1935" i="3"/>
  <c r="E1935" i="3"/>
  <c r="L1934" i="3"/>
  <c r="E1934" i="3"/>
  <c r="L1933" i="3"/>
  <c r="E1933" i="3"/>
  <c r="K1932" i="3"/>
  <c r="J1932" i="3"/>
  <c r="I1932" i="3"/>
  <c r="H1932" i="3"/>
  <c r="G1932" i="3"/>
  <c r="F1932" i="3"/>
  <c r="L1931" i="3"/>
  <c r="E1931" i="3"/>
  <c r="L1930" i="3"/>
  <c r="E1930" i="3"/>
  <c r="M1930" i="3" s="1"/>
  <c r="L1929" i="3"/>
  <c r="E1929" i="3"/>
  <c r="K1928" i="3"/>
  <c r="J1928" i="3"/>
  <c r="I1928" i="3"/>
  <c r="H1928" i="3"/>
  <c r="G1928" i="3"/>
  <c r="F1928" i="3"/>
  <c r="L1927" i="3"/>
  <c r="E1927" i="3"/>
  <c r="L1926" i="3"/>
  <c r="E1926" i="3"/>
  <c r="L1925" i="3"/>
  <c r="E1925" i="3"/>
  <c r="L1924" i="3"/>
  <c r="E1924" i="3"/>
  <c r="L1923" i="3"/>
  <c r="E1923" i="3"/>
  <c r="L1922" i="3"/>
  <c r="E1922" i="3"/>
  <c r="L1921" i="3"/>
  <c r="E1921" i="3"/>
  <c r="L1920" i="3"/>
  <c r="E1920" i="3"/>
  <c r="L1919" i="3"/>
  <c r="E1919" i="3"/>
  <c r="L1918" i="3"/>
  <c r="E1918" i="3"/>
  <c r="M1918" i="3" s="1"/>
  <c r="L1917" i="3"/>
  <c r="E1917" i="3"/>
  <c r="L1916" i="3"/>
  <c r="E1916" i="3"/>
  <c r="L1915" i="3"/>
  <c r="E1915" i="3"/>
  <c r="L1914" i="3"/>
  <c r="E1914" i="3"/>
  <c r="L1913" i="3"/>
  <c r="E1913" i="3"/>
  <c r="L1912" i="3"/>
  <c r="E1912" i="3"/>
  <c r="L1911" i="3"/>
  <c r="E1911" i="3"/>
  <c r="K1910" i="3"/>
  <c r="J1910" i="3"/>
  <c r="I1910" i="3"/>
  <c r="H1910" i="3"/>
  <c r="G1910" i="3"/>
  <c r="F1910" i="3"/>
  <c r="L1909" i="3"/>
  <c r="E1909" i="3"/>
  <c r="L1908" i="3"/>
  <c r="E1908" i="3"/>
  <c r="L1907" i="3"/>
  <c r="E1907" i="3"/>
  <c r="L1906" i="3"/>
  <c r="E1906" i="3"/>
  <c r="L1905" i="3"/>
  <c r="E1905" i="3"/>
  <c r="L1904" i="3"/>
  <c r="E1904" i="3"/>
  <c r="L1903" i="3"/>
  <c r="E1903" i="3"/>
  <c r="L1902" i="3"/>
  <c r="E1902" i="3"/>
  <c r="K1901" i="3"/>
  <c r="J1901" i="3"/>
  <c r="I1901" i="3"/>
  <c r="H1901" i="3"/>
  <c r="G1901" i="3"/>
  <c r="F1901" i="3"/>
  <c r="L1900" i="3"/>
  <c r="E1900" i="3"/>
  <c r="L1899" i="3"/>
  <c r="E1899" i="3"/>
  <c r="L1898" i="3"/>
  <c r="E1898" i="3"/>
  <c r="L1897" i="3"/>
  <c r="E1897" i="3"/>
  <c r="L1896" i="3"/>
  <c r="E1896" i="3"/>
  <c r="K1895" i="3"/>
  <c r="J1895" i="3"/>
  <c r="I1895" i="3"/>
  <c r="H1895" i="3"/>
  <c r="G1895" i="3"/>
  <c r="F1895" i="3"/>
  <c r="L1894" i="3"/>
  <c r="E1894" i="3"/>
  <c r="M1894" i="3" s="1"/>
  <c r="L1893" i="3"/>
  <c r="E1893" i="3"/>
  <c r="K1892" i="3"/>
  <c r="J1892" i="3"/>
  <c r="I1892" i="3"/>
  <c r="H1892" i="3"/>
  <c r="G1892" i="3"/>
  <c r="F1892" i="3"/>
  <c r="C1889" i="3"/>
  <c r="N2007" i="3" s="1"/>
  <c r="C1888" i="3"/>
  <c r="L1887" i="3"/>
  <c r="K1887" i="3"/>
  <c r="J1887" i="3"/>
  <c r="I1887" i="3"/>
  <c r="H1887" i="3"/>
  <c r="G1887" i="3"/>
  <c r="F1887" i="3"/>
  <c r="E1887" i="3"/>
  <c r="L1886" i="3"/>
  <c r="K1886" i="3"/>
  <c r="J1886" i="3"/>
  <c r="I1886" i="3"/>
  <c r="H1886" i="3"/>
  <c r="G1886" i="3"/>
  <c r="F1886" i="3"/>
  <c r="E1886" i="3"/>
  <c r="I1885" i="3"/>
  <c r="E1885" i="3"/>
  <c r="E1883" i="3"/>
  <c r="B1882" i="3"/>
  <c r="F1881" i="3"/>
  <c r="B1879" i="3"/>
  <c r="F1878" i="3"/>
  <c r="B1878" i="3"/>
  <c r="D1870" i="3"/>
  <c r="M1869" i="3"/>
  <c r="M1868" i="3"/>
  <c r="M1867" i="3"/>
  <c r="L1866" i="3"/>
  <c r="E1866" i="3"/>
  <c r="M1866" i="3" s="1"/>
  <c r="M1865" i="3"/>
  <c r="L1864" i="3"/>
  <c r="E1864" i="3"/>
  <c r="L1863" i="3"/>
  <c r="E1863" i="3"/>
  <c r="L1862" i="3"/>
  <c r="E1862" i="3"/>
  <c r="L1860" i="3"/>
  <c r="E1860" i="3"/>
  <c r="L1859" i="3"/>
  <c r="E1859" i="3"/>
  <c r="L1858" i="3"/>
  <c r="E1858" i="3"/>
  <c r="L1857" i="3"/>
  <c r="E1857" i="3"/>
  <c r="K1856" i="3"/>
  <c r="J1856" i="3"/>
  <c r="I1856" i="3"/>
  <c r="H1856" i="3"/>
  <c r="G1856" i="3"/>
  <c r="F1856" i="3"/>
  <c r="L1855" i="3"/>
  <c r="E1855" i="3"/>
  <c r="L1854" i="3"/>
  <c r="E1854" i="3"/>
  <c r="L1853" i="3"/>
  <c r="E1853" i="3"/>
  <c r="K1852" i="3"/>
  <c r="J1852" i="3"/>
  <c r="I1852" i="3"/>
  <c r="H1852" i="3"/>
  <c r="G1852" i="3"/>
  <c r="F1852" i="3"/>
  <c r="L1851" i="3"/>
  <c r="E1851" i="3"/>
  <c r="L1850" i="3"/>
  <c r="E1850" i="3"/>
  <c r="L1849" i="3"/>
  <c r="E1849" i="3"/>
  <c r="L1848" i="3"/>
  <c r="E1848" i="3"/>
  <c r="L1847" i="3"/>
  <c r="E1847" i="3"/>
  <c r="L1846" i="3"/>
  <c r="E1846" i="3"/>
  <c r="L1845" i="3"/>
  <c r="E1845" i="3"/>
  <c r="K1844" i="3"/>
  <c r="J1844" i="3"/>
  <c r="I1844" i="3"/>
  <c r="H1844" i="3"/>
  <c r="G1844" i="3"/>
  <c r="F1844" i="3"/>
  <c r="L1843" i="3"/>
  <c r="E1843" i="3"/>
  <c r="M1843" i="3" s="1"/>
  <c r="L1842" i="3"/>
  <c r="E1842" i="3"/>
  <c r="L1841" i="3"/>
  <c r="E1841" i="3"/>
  <c r="K1840" i="3"/>
  <c r="J1840" i="3"/>
  <c r="I1840" i="3"/>
  <c r="H1840" i="3"/>
  <c r="G1840" i="3"/>
  <c r="F1840" i="3"/>
  <c r="L1839" i="3"/>
  <c r="E1839" i="3"/>
  <c r="L1838" i="3"/>
  <c r="E1838" i="3"/>
  <c r="L1837" i="3"/>
  <c r="E1837" i="3"/>
  <c r="L1836" i="3"/>
  <c r="E1836" i="3"/>
  <c r="L1835" i="3"/>
  <c r="E1835" i="3"/>
  <c r="L1834" i="3"/>
  <c r="E1834" i="3"/>
  <c r="M1834" i="3" s="1"/>
  <c r="K1833" i="3"/>
  <c r="J1833" i="3"/>
  <c r="I1833" i="3"/>
  <c r="H1833" i="3"/>
  <c r="G1833" i="3"/>
  <c r="F1833" i="3"/>
  <c r="L1832" i="3"/>
  <c r="E1832" i="3"/>
  <c r="L1831" i="3"/>
  <c r="E1831" i="3"/>
  <c r="L1830" i="3"/>
  <c r="E1830" i="3"/>
  <c r="L1829" i="3"/>
  <c r="E1829" i="3"/>
  <c r="L1828" i="3"/>
  <c r="E1828" i="3"/>
  <c r="L1827" i="3"/>
  <c r="E1827" i="3"/>
  <c r="K1826" i="3"/>
  <c r="J1826" i="3"/>
  <c r="I1826" i="3"/>
  <c r="H1826" i="3"/>
  <c r="G1826" i="3"/>
  <c r="F1826" i="3"/>
  <c r="L1825" i="3"/>
  <c r="E1825" i="3"/>
  <c r="L1824" i="3"/>
  <c r="E1824" i="3"/>
  <c r="L1823" i="3"/>
  <c r="E1823" i="3"/>
  <c r="L1822" i="3"/>
  <c r="E1822" i="3"/>
  <c r="L1821" i="3"/>
  <c r="E1821" i="3"/>
  <c r="L1820" i="3"/>
  <c r="E1820" i="3"/>
  <c r="L1819" i="3"/>
  <c r="E1819" i="3"/>
  <c r="L1818" i="3"/>
  <c r="E1818" i="3"/>
  <c r="K1817" i="3"/>
  <c r="J1817" i="3"/>
  <c r="I1817" i="3"/>
  <c r="H1817" i="3"/>
  <c r="G1817" i="3"/>
  <c r="F1817" i="3"/>
  <c r="L1816" i="3"/>
  <c r="E1816" i="3"/>
  <c r="L1815" i="3"/>
  <c r="E1815" i="3"/>
  <c r="L1814" i="3"/>
  <c r="E1814" i="3"/>
  <c r="L1813" i="3"/>
  <c r="E1813" i="3"/>
  <c r="L1812" i="3"/>
  <c r="E1812" i="3"/>
  <c r="L1811" i="3"/>
  <c r="E1811" i="3"/>
  <c r="L1810" i="3"/>
  <c r="E1810" i="3"/>
  <c r="L1809" i="3"/>
  <c r="E1809" i="3"/>
  <c r="K1808" i="3"/>
  <c r="J1808" i="3"/>
  <c r="I1808" i="3"/>
  <c r="H1808" i="3"/>
  <c r="G1808" i="3"/>
  <c r="F1808" i="3"/>
  <c r="L1807" i="3"/>
  <c r="E1807" i="3"/>
  <c r="L1806" i="3"/>
  <c r="E1806" i="3"/>
  <c r="L1805" i="3"/>
  <c r="E1805" i="3"/>
  <c r="K1804" i="3"/>
  <c r="J1804" i="3"/>
  <c r="I1804" i="3"/>
  <c r="H1804" i="3"/>
  <c r="G1804" i="3"/>
  <c r="F1804" i="3"/>
  <c r="L1803" i="3"/>
  <c r="E1803" i="3"/>
  <c r="L1802" i="3"/>
  <c r="E1802" i="3"/>
  <c r="L1801" i="3"/>
  <c r="E1801" i="3"/>
  <c r="L1800" i="3"/>
  <c r="E1800" i="3"/>
  <c r="L1799" i="3"/>
  <c r="E1799" i="3"/>
  <c r="K1798" i="3"/>
  <c r="J1798" i="3"/>
  <c r="I1798" i="3"/>
  <c r="H1798" i="3"/>
  <c r="G1798" i="3"/>
  <c r="F1798" i="3"/>
  <c r="L1797" i="3"/>
  <c r="E1797" i="3"/>
  <c r="L1796" i="3"/>
  <c r="E1796" i="3"/>
  <c r="L1795" i="3"/>
  <c r="E1795" i="3"/>
  <c r="L1794" i="3"/>
  <c r="E1794" i="3"/>
  <c r="L1793" i="3"/>
  <c r="E1793" i="3"/>
  <c r="K1792" i="3"/>
  <c r="J1792" i="3"/>
  <c r="I1792" i="3"/>
  <c r="H1792" i="3"/>
  <c r="G1792" i="3"/>
  <c r="F1792" i="3"/>
  <c r="L1791" i="3"/>
  <c r="L1788" i="3" s="1"/>
  <c r="E1791" i="3"/>
  <c r="L1790" i="3"/>
  <c r="E1790" i="3"/>
  <c r="L1789" i="3"/>
  <c r="E1789" i="3"/>
  <c r="K1788" i="3"/>
  <c r="J1788" i="3"/>
  <c r="I1788" i="3"/>
  <c r="H1788" i="3"/>
  <c r="G1788" i="3"/>
  <c r="F1788" i="3"/>
  <c r="L1787" i="3"/>
  <c r="E1787" i="3"/>
  <c r="L1786" i="3"/>
  <c r="E1786" i="3"/>
  <c r="L1785" i="3"/>
  <c r="E1785" i="3"/>
  <c r="L1784" i="3"/>
  <c r="E1784" i="3"/>
  <c r="L1783" i="3"/>
  <c r="E1783" i="3"/>
  <c r="L1782" i="3"/>
  <c r="E1782" i="3"/>
  <c r="L1781" i="3"/>
  <c r="E1781" i="3"/>
  <c r="L1780" i="3"/>
  <c r="E1780" i="3"/>
  <c r="L1779" i="3"/>
  <c r="E1779" i="3"/>
  <c r="L1778" i="3"/>
  <c r="E1778" i="3"/>
  <c r="M1778" i="3" s="1"/>
  <c r="L1777" i="3"/>
  <c r="E1777" i="3"/>
  <c r="L1776" i="3"/>
  <c r="E1776" i="3"/>
  <c r="L1775" i="3"/>
  <c r="E1775" i="3"/>
  <c r="L1774" i="3"/>
  <c r="E1774" i="3"/>
  <c r="L1773" i="3"/>
  <c r="E1773" i="3"/>
  <c r="L1772" i="3"/>
  <c r="E1772" i="3"/>
  <c r="L1771" i="3"/>
  <c r="E1771" i="3"/>
  <c r="K1770" i="3"/>
  <c r="J1770" i="3"/>
  <c r="I1770" i="3"/>
  <c r="H1770" i="3"/>
  <c r="G1770" i="3"/>
  <c r="F1770" i="3"/>
  <c r="L1769" i="3"/>
  <c r="E1769" i="3"/>
  <c r="L1768" i="3"/>
  <c r="E1768" i="3"/>
  <c r="L1767" i="3"/>
  <c r="E1767" i="3"/>
  <c r="L1766" i="3"/>
  <c r="E1766" i="3"/>
  <c r="L1765" i="3"/>
  <c r="E1765" i="3"/>
  <c r="L1764" i="3"/>
  <c r="E1764" i="3"/>
  <c r="L1763" i="3"/>
  <c r="E1763" i="3"/>
  <c r="L1762" i="3"/>
  <c r="E1762" i="3"/>
  <c r="K1761" i="3"/>
  <c r="J1761" i="3"/>
  <c r="I1761" i="3"/>
  <c r="H1761" i="3"/>
  <c r="G1761" i="3"/>
  <c r="F1761" i="3"/>
  <c r="L1760" i="3"/>
  <c r="E1760" i="3"/>
  <c r="L1759" i="3"/>
  <c r="E1759" i="3"/>
  <c r="L1758" i="3"/>
  <c r="E1758" i="3"/>
  <c r="L1757" i="3"/>
  <c r="E1757" i="3"/>
  <c r="L1756" i="3"/>
  <c r="E1756" i="3"/>
  <c r="K1755" i="3"/>
  <c r="J1755" i="3"/>
  <c r="I1755" i="3"/>
  <c r="H1755" i="3"/>
  <c r="G1755" i="3"/>
  <c r="F1755" i="3"/>
  <c r="L1754" i="3"/>
  <c r="E1754" i="3"/>
  <c r="L1753" i="3"/>
  <c r="E1753" i="3"/>
  <c r="K1752" i="3"/>
  <c r="J1752" i="3"/>
  <c r="I1752" i="3"/>
  <c r="H1752" i="3"/>
  <c r="G1752" i="3"/>
  <c r="F1752" i="3"/>
  <c r="C1749" i="3"/>
  <c r="N1867" i="3" s="1"/>
  <c r="C1748" i="3"/>
  <c r="L1747" i="3"/>
  <c r="K1747" i="3"/>
  <c r="J1747" i="3"/>
  <c r="I1747" i="3"/>
  <c r="H1747" i="3"/>
  <c r="G1747" i="3"/>
  <c r="F1747" i="3"/>
  <c r="E1747" i="3"/>
  <c r="L1746" i="3"/>
  <c r="K1746" i="3"/>
  <c r="J1746" i="3"/>
  <c r="I1746" i="3"/>
  <c r="H1746" i="3"/>
  <c r="G1746" i="3"/>
  <c r="F1746" i="3"/>
  <c r="E1746" i="3"/>
  <c r="I1745" i="3"/>
  <c r="E1745" i="3"/>
  <c r="E1743" i="3"/>
  <c r="B1742" i="3"/>
  <c r="F1741" i="3"/>
  <c r="B1739" i="3"/>
  <c r="F1738" i="3"/>
  <c r="B1738" i="3"/>
  <c r="D1730" i="3"/>
  <c r="M1729" i="3"/>
  <c r="M1728" i="3"/>
  <c r="M1727" i="3"/>
  <c r="L1726" i="3"/>
  <c r="E1726" i="3"/>
  <c r="M1725" i="3"/>
  <c r="L1724" i="3"/>
  <c r="E1724" i="3"/>
  <c r="L1723" i="3"/>
  <c r="E1723" i="3"/>
  <c r="L1722" i="3"/>
  <c r="E1722" i="3"/>
  <c r="L1720" i="3"/>
  <c r="E1720" i="3"/>
  <c r="L1719" i="3"/>
  <c r="E1719" i="3"/>
  <c r="L1718" i="3"/>
  <c r="E1718" i="3"/>
  <c r="L1717" i="3"/>
  <c r="E1717" i="3"/>
  <c r="K1716" i="3"/>
  <c r="J1716" i="3"/>
  <c r="I1716" i="3"/>
  <c r="H1716" i="3"/>
  <c r="G1716" i="3"/>
  <c r="F1716" i="3"/>
  <c r="L1715" i="3"/>
  <c r="E1715" i="3"/>
  <c r="M1715" i="3" s="1"/>
  <c r="L1714" i="3"/>
  <c r="E1714" i="3"/>
  <c r="L1713" i="3"/>
  <c r="E1713" i="3"/>
  <c r="K1712" i="3"/>
  <c r="J1712" i="3"/>
  <c r="I1712" i="3"/>
  <c r="H1712" i="3"/>
  <c r="G1712" i="3"/>
  <c r="F1712" i="3"/>
  <c r="L1711" i="3"/>
  <c r="E1711" i="3"/>
  <c r="L1710" i="3"/>
  <c r="E1710" i="3"/>
  <c r="L1709" i="3"/>
  <c r="E1709" i="3"/>
  <c r="L1708" i="3"/>
  <c r="E1708" i="3"/>
  <c r="L1707" i="3"/>
  <c r="E1707" i="3"/>
  <c r="L1706" i="3"/>
  <c r="E1706" i="3"/>
  <c r="L1705" i="3"/>
  <c r="E1705" i="3"/>
  <c r="M1705" i="3" s="1"/>
  <c r="K1704" i="3"/>
  <c r="J1704" i="3"/>
  <c r="I1704" i="3"/>
  <c r="H1704" i="3"/>
  <c r="G1704" i="3"/>
  <c r="F1704" i="3"/>
  <c r="L1703" i="3"/>
  <c r="E1703" i="3"/>
  <c r="L1702" i="3"/>
  <c r="E1702" i="3"/>
  <c r="L1701" i="3"/>
  <c r="E1701" i="3"/>
  <c r="K1700" i="3"/>
  <c r="J1700" i="3"/>
  <c r="I1700" i="3"/>
  <c r="H1700" i="3"/>
  <c r="G1700" i="3"/>
  <c r="F1700" i="3"/>
  <c r="L1699" i="3"/>
  <c r="E1699" i="3"/>
  <c r="L1698" i="3"/>
  <c r="E1698" i="3"/>
  <c r="L1697" i="3"/>
  <c r="E1697" i="3"/>
  <c r="L1696" i="3"/>
  <c r="E1696" i="3"/>
  <c r="L1695" i="3"/>
  <c r="E1695" i="3"/>
  <c r="L1694" i="3"/>
  <c r="E1694" i="3"/>
  <c r="K1693" i="3"/>
  <c r="J1693" i="3"/>
  <c r="I1693" i="3"/>
  <c r="H1693" i="3"/>
  <c r="G1693" i="3"/>
  <c r="F1693" i="3"/>
  <c r="L1692" i="3"/>
  <c r="E1692" i="3"/>
  <c r="L1691" i="3"/>
  <c r="E1691" i="3"/>
  <c r="L1690" i="3"/>
  <c r="E1690" i="3"/>
  <c r="L1689" i="3"/>
  <c r="E1689" i="3"/>
  <c r="L1688" i="3"/>
  <c r="E1688" i="3"/>
  <c r="L1687" i="3"/>
  <c r="E1687" i="3"/>
  <c r="M1687" i="3" s="1"/>
  <c r="K1686" i="3"/>
  <c r="J1686" i="3"/>
  <c r="I1686" i="3"/>
  <c r="H1686" i="3"/>
  <c r="G1686" i="3"/>
  <c r="F1686" i="3"/>
  <c r="L1685" i="3"/>
  <c r="E1685" i="3"/>
  <c r="L1684" i="3"/>
  <c r="E1684" i="3"/>
  <c r="L1683" i="3"/>
  <c r="E1683" i="3"/>
  <c r="L1682" i="3"/>
  <c r="E1682" i="3"/>
  <c r="L1681" i="3"/>
  <c r="E1681" i="3"/>
  <c r="L1680" i="3"/>
  <c r="E1680" i="3"/>
  <c r="L1679" i="3"/>
  <c r="E1679" i="3"/>
  <c r="L1678" i="3"/>
  <c r="E1678" i="3"/>
  <c r="K1677" i="3"/>
  <c r="J1677" i="3"/>
  <c r="I1677" i="3"/>
  <c r="H1677" i="3"/>
  <c r="G1677" i="3"/>
  <c r="F1677" i="3"/>
  <c r="L1676" i="3"/>
  <c r="E1676" i="3"/>
  <c r="L1675" i="3"/>
  <c r="E1675" i="3"/>
  <c r="L1674" i="3"/>
  <c r="M1674" i="3" s="1"/>
  <c r="E1674" i="3"/>
  <c r="L1673" i="3"/>
  <c r="E1673" i="3"/>
  <c r="L1672" i="3"/>
  <c r="E1672" i="3"/>
  <c r="L1671" i="3"/>
  <c r="M1671" i="3" s="1"/>
  <c r="E1671" i="3"/>
  <c r="L1670" i="3"/>
  <c r="E1670" i="3"/>
  <c r="L1669" i="3"/>
  <c r="E1669" i="3"/>
  <c r="K1668" i="3"/>
  <c r="J1668" i="3"/>
  <c r="I1668" i="3"/>
  <c r="H1668" i="3"/>
  <c r="G1668" i="3"/>
  <c r="F1668" i="3"/>
  <c r="L1667" i="3"/>
  <c r="E1667" i="3"/>
  <c r="L1666" i="3"/>
  <c r="E1666" i="3"/>
  <c r="L1665" i="3"/>
  <c r="M1665" i="3" s="1"/>
  <c r="E1665" i="3"/>
  <c r="K1664" i="3"/>
  <c r="J1664" i="3"/>
  <c r="I1664" i="3"/>
  <c r="H1664" i="3"/>
  <c r="G1664" i="3"/>
  <c r="F1664" i="3"/>
  <c r="L1663" i="3"/>
  <c r="E1663" i="3"/>
  <c r="L1662" i="3"/>
  <c r="E1662" i="3"/>
  <c r="M1662" i="3" s="1"/>
  <c r="L1661" i="3"/>
  <c r="E1661" i="3"/>
  <c r="L1660" i="3"/>
  <c r="E1660" i="3"/>
  <c r="L1659" i="3"/>
  <c r="E1659" i="3"/>
  <c r="E1658" i="3" s="1"/>
  <c r="K1658" i="3"/>
  <c r="J1658" i="3"/>
  <c r="I1658" i="3"/>
  <c r="H1658" i="3"/>
  <c r="G1658" i="3"/>
  <c r="F1658" i="3"/>
  <c r="L1657" i="3"/>
  <c r="E1657" i="3"/>
  <c r="L1656" i="3"/>
  <c r="E1656" i="3"/>
  <c r="L1655" i="3"/>
  <c r="E1655" i="3"/>
  <c r="L1654" i="3"/>
  <c r="E1654" i="3"/>
  <c r="L1653" i="3"/>
  <c r="E1653" i="3"/>
  <c r="K1652" i="3"/>
  <c r="J1652" i="3"/>
  <c r="I1652" i="3"/>
  <c r="H1652" i="3"/>
  <c r="G1652" i="3"/>
  <c r="F1652" i="3"/>
  <c r="L1651" i="3"/>
  <c r="E1651" i="3"/>
  <c r="M1651" i="3" s="1"/>
  <c r="L1650" i="3"/>
  <c r="E1650" i="3"/>
  <c r="L1649" i="3"/>
  <c r="E1649" i="3"/>
  <c r="K1648" i="3"/>
  <c r="J1648" i="3"/>
  <c r="I1648" i="3"/>
  <c r="H1648" i="3"/>
  <c r="G1648" i="3"/>
  <c r="F1648" i="3"/>
  <c r="L1647" i="3"/>
  <c r="E1647" i="3"/>
  <c r="L1646" i="3"/>
  <c r="E1646" i="3"/>
  <c r="L1645" i="3"/>
  <c r="E1645" i="3"/>
  <c r="L1644" i="3"/>
  <c r="E1644" i="3"/>
  <c r="L1643" i="3"/>
  <c r="E1643" i="3"/>
  <c r="L1642" i="3"/>
  <c r="E1642" i="3"/>
  <c r="L1641" i="3"/>
  <c r="E1641" i="3"/>
  <c r="L1640" i="3"/>
  <c r="E1640" i="3"/>
  <c r="L1639" i="3"/>
  <c r="E1639" i="3"/>
  <c r="L1638" i="3"/>
  <c r="E1638" i="3"/>
  <c r="M1638" i="3" s="1"/>
  <c r="L1637" i="3"/>
  <c r="E1637" i="3"/>
  <c r="L1636" i="3"/>
  <c r="E1636" i="3"/>
  <c r="L1635" i="3"/>
  <c r="E1635" i="3"/>
  <c r="L1634" i="3"/>
  <c r="E1634" i="3"/>
  <c r="L1633" i="3"/>
  <c r="E1633" i="3"/>
  <c r="L1632" i="3"/>
  <c r="E1632" i="3"/>
  <c r="L1631" i="3"/>
  <c r="E1631" i="3"/>
  <c r="K1630" i="3"/>
  <c r="J1630" i="3"/>
  <c r="I1630" i="3"/>
  <c r="H1630" i="3"/>
  <c r="G1630" i="3"/>
  <c r="F1630" i="3"/>
  <c r="L1629" i="3"/>
  <c r="E1629" i="3"/>
  <c r="L1628" i="3"/>
  <c r="E1628" i="3"/>
  <c r="L1627" i="3"/>
  <c r="E1627" i="3"/>
  <c r="L1626" i="3"/>
  <c r="E1626" i="3"/>
  <c r="L1625" i="3"/>
  <c r="E1625" i="3"/>
  <c r="L1624" i="3"/>
  <c r="E1624" i="3"/>
  <c r="L1623" i="3"/>
  <c r="E1623" i="3"/>
  <c r="L1622" i="3"/>
  <c r="E1622" i="3"/>
  <c r="K1621" i="3"/>
  <c r="J1621" i="3"/>
  <c r="I1621" i="3"/>
  <c r="H1621" i="3"/>
  <c r="G1621" i="3"/>
  <c r="F1621" i="3"/>
  <c r="L1620" i="3"/>
  <c r="E1620" i="3"/>
  <c r="L1619" i="3"/>
  <c r="E1619" i="3"/>
  <c r="L1618" i="3"/>
  <c r="E1618" i="3"/>
  <c r="L1617" i="3"/>
  <c r="E1617" i="3"/>
  <c r="L1616" i="3"/>
  <c r="E1616" i="3"/>
  <c r="K1615" i="3"/>
  <c r="J1615" i="3"/>
  <c r="I1615" i="3"/>
  <c r="H1615" i="3"/>
  <c r="G1615" i="3"/>
  <c r="F1615" i="3"/>
  <c r="L1614" i="3"/>
  <c r="E1614" i="3"/>
  <c r="L1613" i="3"/>
  <c r="E1613" i="3"/>
  <c r="K1612" i="3"/>
  <c r="J1612" i="3"/>
  <c r="I1612" i="3"/>
  <c r="H1612" i="3"/>
  <c r="G1612" i="3"/>
  <c r="F1612" i="3"/>
  <c r="C1609" i="3"/>
  <c r="N1727" i="3" s="1"/>
  <c r="C1608" i="3"/>
  <c r="L1607" i="3"/>
  <c r="K1607" i="3"/>
  <c r="J1607" i="3"/>
  <c r="I1607" i="3"/>
  <c r="H1607" i="3"/>
  <c r="G1607" i="3"/>
  <c r="F1607" i="3"/>
  <c r="E1607" i="3"/>
  <c r="L1606" i="3"/>
  <c r="K1606" i="3"/>
  <c r="J1606" i="3"/>
  <c r="I1606" i="3"/>
  <c r="H1606" i="3"/>
  <c r="G1606" i="3"/>
  <c r="F1606" i="3"/>
  <c r="E1606" i="3"/>
  <c r="I1605" i="3"/>
  <c r="E1605" i="3"/>
  <c r="E1603" i="3"/>
  <c r="B1602" i="3"/>
  <c r="F1601" i="3"/>
  <c r="B1599" i="3"/>
  <c r="F1598" i="3"/>
  <c r="B1598" i="3"/>
  <c r="D1590" i="3"/>
  <c r="M1589" i="3"/>
  <c r="M1588" i="3"/>
  <c r="M1587" i="3"/>
  <c r="L1586" i="3"/>
  <c r="E1586" i="3"/>
  <c r="M1585" i="3"/>
  <c r="L1584" i="3"/>
  <c r="E1584" i="3"/>
  <c r="L1583" i="3"/>
  <c r="E1583" i="3"/>
  <c r="L1582" i="3"/>
  <c r="E1582" i="3"/>
  <c r="L1580" i="3"/>
  <c r="E1580" i="3"/>
  <c r="L1579" i="3"/>
  <c r="E1579" i="3"/>
  <c r="L1578" i="3"/>
  <c r="E1578" i="3"/>
  <c r="L1577" i="3"/>
  <c r="E1577" i="3"/>
  <c r="K1576" i="3"/>
  <c r="J1576" i="3"/>
  <c r="I1576" i="3"/>
  <c r="H1576" i="3"/>
  <c r="G1576" i="3"/>
  <c r="F1576" i="3"/>
  <c r="L1575" i="3"/>
  <c r="E1575" i="3"/>
  <c r="L1574" i="3"/>
  <c r="E1574" i="3"/>
  <c r="L1573" i="3"/>
  <c r="E1573" i="3"/>
  <c r="K1572" i="3"/>
  <c r="J1572" i="3"/>
  <c r="I1572" i="3"/>
  <c r="H1572" i="3"/>
  <c r="G1572" i="3"/>
  <c r="F1572" i="3"/>
  <c r="L1571" i="3"/>
  <c r="E1571" i="3"/>
  <c r="L1570" i="3"/>
  <c r="E1570" i="3"/>
  <c r="L1569" i="3"/>
  <c r="E1569" i="3"/>
  <c r="L1568" i="3"/>
  <c r="E1568" i="3"/>
  <c r="L1567" i="3"/>
  <c r="E1567" i="3"/>
  <c r="L1566" i="3"/>
  <c r="E1566" i="3"/>
  <c r="L1565" i="3"/>
  <c r="E1565" i="3"/>
  <c r="K1564" i="3"/>
  <c r="J1564" i="3"/>
  <c r="I1564" i="3"/>
  <c r="H1564" i="3"/>
  <c r="G1564" i="3"/>
  <c r="F1564" i="3"/>
  <c r="L1563" i="3"/>
  <c r="E1563" i="3"/>
  <c r="L1562" i="3"/>
  <c r="E1562" i="3"/>
  <c r="L1561" i="3"/>
  <c r="E1561" i="3"/>
  <c r="K1560" i="3"/>
  <c r="J1560" i="3"/>
  <c r="I1560" i="3"/>
  <c r="H1560" i="3"/>
  <c r="G1560" i="3"/>
  <c r="F1560" i="3"/>
  <c r="L1559" i="3"/>
  <c r="E1559" i="3"/>
  <c r="L1558" i="3"/>
  <c r="E1558" i="3"/>
  <c r="L1557" i="3"/>
  <c r="E1557" i="3"/>
  <c r="L1556" i="3"/>
  <c r="E1556" i="3"/>
  <c r="L1555" i="3"/>
  <c r="E1555" i="3"/>
  <c r="L1554" i="3"/>
  <c r="E1554" i="3"/>
  <c r="E1553" i="3" s="1"/>
  <c r="K1553" i="3"/>
  <c r="J1553" i="3"/>
  <c r="I1553" i="3"/>
  <c r="H1553" i="3"/>
  <c r="G1553" i="3"/>
  <c r="F1553" i="3"/>
  <c r="L1552" i="3"/>
  <c r="E1552" i="3"/>
  <c r="L1551" i="3"/>
  <c r="E1551" i="3"/>
  <c r="L1550" i="3"/>
  <c r="E1550" i="3"/>
  <c r="L1549" i="3"/>
  <c r="E1549" i="3"/>
  <c r="L1548" i="3"/>
  <c r="E1548" i="3"/>
  <c r="L1547" i="3"/>
  <c r="E1547" i="3"/>
  <c r="K1546" i="3"/>
  <c r="J1546" i="3"/>
  <c r="I1546" i="3"/>
  <c r="H1546" i="3"/>
  <c r="G1546" i="3"/>
  <c r="F1546" i="3"/>
  <c r="L1545" i="3"/>
  <c r="E1545" i="3"/>
  <c r="L1544" i="3"/>
  <c r="E1544" i="3"/>
  <c r="L1543" i="3"/>
  <c r="E1543" i="3"/>
  <c r="L1542" i="3"/>
  <c r="E1542" i="3"/>
  <c r="M1542" i="3" s="1"/>
  <c r="L1541" i="3"/>
  <c r="E1541" i="3"/>
  <c r="L1540" i="3"/>
  <c r="E1540" i="3"/>
  <c r="L1539" i="3"/>
  <c r="E1539" i="3"/>
  <c r="L1538" i="3"/>
  <c r="E1538" i="3"/>
  <c r="K1537" i="3"/>
  <c r="J1537" i="3"/>
  <c r="I1537" i="3"/>
  <c r="H1537" i="3"/>
  <c r="G1537" i="3"/>
  <c r="F1537" i="3"/>
  <c r="L1536" i="3"/>
  <c r="E1536" i="3"/>
  <c r="L1535" i="3"/>
  <c r="E1535" i="3"/>
  <c r="L1534" i="3"/>
  <c r="E1534" i="3"/>
  <c r="L1533" i="3"/>
  <c r="E1533" i="3"/>
  <c r="L1532" i="3"/>
  <c r="E1532" i="3"/>
  <c r="L1531" i="3"/>
  <c r="E1531" i="3"/>
  <c r="L1530" i="3"/>
  <c r="E1530" i="3"/>
  <c r="L1529" i="3"/>
  <c r="E1529" i="3"/>
  <c r="K1528" i="3"/>
  <c r="J1528" i="3"/>
  <c r="I1528" i="3"/>
  <c r="H1528" i="3"/>
  <c r="G1528" i="3"/>
  <c r="F1528" i="3"/>
  <c r="L1527" i="3"/>
  <c r="E1527" i="3"/>
  <c r="L1526" i="3"/>
  <c r="E1526" i="3"/>
  <c r="L1525" i="3"/>
  <c r="E1525" i="3"/>
  <c r="K1524" i="3"/>
  <c r="J1524" i="3"/>
  <c r="I1524" i="3"/>
  <c r="H1524" i="3"/>
  <c r="G1524" i="3"/>
  <c r="F1524" i="3"/>
  <c r="L1523" i="3"/>
  <c r="E1523" i="3"/>
  <c r="L1522" i="3"/>
  <c r="E1522" i="3"/>
  <c r="L1521" i="3"/>
  <c r="E1521" i="3"/>
  <c r="L1520" i="3"/>
  <c r="E1520" i="3"/>
  <c r="L1519" i="3"/>
  <c r="E1519" i="3"/>
  <c r="K1518" i="3"/>
  <c r="J1518" i="3"/>
  <c r="I1518" i="3"/>
  <c r="H1518" i="3"/>
  <c r="G1518" i="3"/>
  <c r="F1518" i="3"/>
  <c r="L1517" i="3"/>
  <c r="E1517" i="3"/>
  <c r="L1516" i="3"/>
  <c r="E1516" i="3"/>
  <c r="L1515" i="3"/>
  <c r="E1515" i="3"/>
  <c r="L1514" i="3"/>
  <c r="E1514" i="3"/>
  <c r="L1513" i="3"/>
  <c r="E1513" i="3"/>
  <c r="K1512" i="3"/>
  <c r="J1512" i="3"/>
  <c r="I1512" i="3"/>
  <c r="H1512" i="3"/>
  <c r="G1512" i="3"/>
  <c r="F1512" i="3"/>
  <c r="L1511" i="3"/>
  <c r="E1511" i="3"/>
  <c r="L1510" i="3"/>
  <c r="E1510" i="3"/>
  <c r="L1509" i="3"/>
  <c r="E1509" i="3"/>
  <c r="K1508" i="3"/>
  <c r="J1508" i="3"/>
  <c r="I1508" i="3"/>
  <c r="H1508" i="3"/>
  <c r="G1508" i="3"/>
  <c r="F1508" i="3"/>
  <c r="L1507" i="3"/>
  <c r="M1507" i="3" s="1"/>
  <c r="E1507" i="3"/>
  <c r="L1506" i="3"/>
  <c r="E1506" i="3"/>
  <c r="M1506" i="3" s="1"/>
  <c r="L1505" i="3"/>
  <c r="E1505" i="3"/>
  <c r="L1504" i="3"/>
  <c r="E1504" i="3"/>
  <c r="L1503" i="3"/>
  <c r="E1503" i="3"/>
  <c r="M1503" i="3" s="1"/>
  <c r="L1502" i="3"/>
  <c r="E1502" i="3"/>
  <c r="L1501" i="3"/>
  <c r="E1501" i="3"/>
  <c r="L1500" i="3"/>
  <c r="E1500" i="3"/>
  <c r="L1499" i="3"/>
  <c r="E1499" i="3"/>
  <c r="L1498" i="3"/>
  <c r="E1498" i="3"/>
  <c r="L1497" i="3"/>
  <c r="E1497" i="3"/>
  <c r="M1497" i="3" s="1"/>
  <c r="L1496" i="3"/>
  <c r="E1496" i="3"/>
  <c r="L1495" i="3"/>
  <c r="E1495" i="3"/>
  <c r="L1494" i="3"/>
  <c r="E1494" i="3"/>
  <c r="L1493" i="3"/>
  <c r="E1493" i="3"/>
  <c r="L1492" i="3"/>
  <c r="E1492" i="3"/>
  <c r="L1491" i="3"/>
  <c r="E1491" i="3"/>
  <c r="K1490" i="3"/>
  <c r="J1490" i="3"/>
  <c r="I1490" i="3"/>
  <c r="H1490" i="3"/>
  <c r="G1490" i="3"/>
  <c r="F1490" i="3"/>
  <c r="L1489" i="3"/>
  <c r="E1489" i="3"/>
  <c r="L1488" i="3"/>
  <c r="E1488" i="3"/>
  <c r="L1487" i="3"/>
  <c r="E1487" i="3"/>
  <c r="M1487" i="3" s="1"/>
  <c r="L1486" i="3"/>
  <c r="E1486" i="3"/>
  <c r="L1485" i="3"/>
  <c r="E1485" i="3"/>
  <c r="L1484" i="3"/>
  <c r="E1484" i="3"/>
  <c r="L1483" i="3"/>
  <c r="E1483" i="3"/>
  <c r="L1482" i="3"/>
  <c r="E1482" i="3"/>
  <c r="K1481" i="3"/>
  <c r="J1481" i="3"/>
  <c r="I1481" i="3"/>
  <c r="H1481" i="3"/>
  <c r="G1481" i="3"/>
  <c r="F1481" i="3"/>
  <c r="L1480" i="3"/>
  <c r="E1480" i="3"/>
  <c r="L1479" i="3"/>
  <c r="E1479" i="3"/>
  <c r="L1478" i="3"/>
  <c r="E1478" i="3"/>
  <c r="L1477" i="3"/>
  <c r="E1477" i="3"/>
  <c r="L1476" i="3"/>
  <c r="E1476" i="3"/>
  <c r="K1475" i="3"/>
  <c r="J1475" i="3"/>
  <c r="I1475" i="3"/>
  <c r="H1475" i="3"/>
  <c r="G1475" i="3"/>
  <c r="F1475" i="3"/>
  <c r="L1474" i="3"/>
  <c r="L1472" i="3" s="1"/>
  <c r="E1474" i="3"/>
  <c r="L1473" i="3"/>
  <c r="E1473" i="3"/>
  <c r="K1472" i="3"/>
  <c r="J1472" i="3"/>
  <c r="I1472" i="3"/>
  <c r="H1472" i="3"/>
  <c r="G1472" i="3"/>
  <c r="F1472" i="3"/>
  <c r="C1469" i="3"/>
  <c r="N1587" i="3" s="1"/>
  <c r="C1468" i="3"/>
  <c r="L1467" i="3"/>
  <c r="K1467" i="3"/>
  <c r="J1467" i="3"/>
  <c r="I1467" i="3"/>
  <c r="H1467" i="3"/>
  <c r="G1467" i="3"/>
  <c r="F1467" i="3"/>
  <c r="E1467" i="3"/>
  <c r="L1466" i="3"/>
  <c r="K1466" i="3"/>
  <c r="J1466" i="3"/>
  <c r="I1466" i="3"/>
  <c r="H1466" i="3"/>
  <c r="G1466" i="3"/>
  <c r="F1466" i="3"/>
  <c r="E1466" i="3"/>
  <c r="I1465" i="3"/>
  <c r="E1465" i="3"/>
  <c r="E1463" i="3"/>
  <c r="B1462" i="3"/>
  <c r="F1461" i="3"/>
  <c r="B1459" i="3"/>
  <c r="F1458" i="3"/>
  <c r="B1458" i="3"/>
  <c r="D1450" i="3"/>
  <c r="M1449" i="3"/>
  <c r="M1448" i="3"/>
  <c r="M1447" i="3"/>
  <c r="L1446" i="3"/>
  <c r="E1446" i="3"/>
  <c r="M1445" i="3"/>
  <c r="L1444" i="3"/>
  <c r="E1444" i="3"/>
  <c r="L1443" i="3"/>
  <c r="E1443" i="3"/>
  <c r="L1442" i="3"/>
  <c r="E1442" i="3"/>
  <c r="L1440" i="3"/>
  <c r="E1440" i="3"/>
  <c r="L1439" i="3"/>
  <c r="E1439" i="3"/>
  <c r="L1438" i="3"/>
  <c r="E1438" i="3"/>
  <c r="L1437" i="3"/>
  <c r="E1437" i="3"/>
  <c r="K1436" i="3"/>
  <c r="J1436" i="3"/>
  <c r="I1436" i="3"/>
  <c r="H1436" i="3"/>
  <c r="G1436" i="3"/>
  <c r="F1436" i="3"/>
  <c r="L1435" i="3"/>
  <c r="E1435" i="3"/>
  <c r="L1434" i="3"/>
  <c r="L1432" i="3" s="1"/>
  <c r="E1434" i="3"/>
  <c r="L1433" i="3"/>
  <c r="E1433" i="3"/>
  <c r="K1432" i="3"/>
  <c r="J1432" i="3"/>
  <c r="I1432" i="3"/>
  <c r="H1432" i="3"/>
  <c r="G1432" i="3"/>
  <c r="F1432" i="3"/>
  <c r="L1431" i="3"/>
  <c r="E1431" i="3"/>
  <c r="L1430" i="3"/>
  <c r="E1430" i="3"/>
  <c r="L1429" i="3"/>
  <c r="E1429" i="3"/>
  <c r="L1428" i="3"/>
  <c r="E1428" i="3"/>
  <c r="L1427" i="3"/>
  <c r="E1427" i="3"/>
  <c r="L1426" i="3"/>
  <c r="E1426" i="3"/>
  <c r="L1425" i="3"/>
  <c r="E1425" i="3"/>
  <c r="K1424" i="3"/>
  <c r="J1424" i="3"/>
  <c r="I1424" i="3"/>
  <c r="H1424" i="3"/>
  <c r="G1424" i="3"/>
  <c r="F1424" i="3"/>
  <c r="L1423" i="3"/>
  <c r="E1423" i="3"/>
  <c r="M1423" i="3" s="1"/>
  <c r="L1422" i="3"/>
  <c r="E1422" i="3"/>
  <c r="L1421" i="3"/>
  <c r="E1421" i="3"/>
  <c r="K1420" i="3"/>
  <c r="J1420" i="3"/>
  <c r="I1420" i="3"/>
  <c r="H1420" i="3"/>
  <c r="G1420" i="3"/>
  <c r="F1420" i="3"/>
  <c r="L1419" i="3"/>
  <c r="E1419" i="3"/>
  <c r="L1418" i="3"/>
  <c r="E1418" i="3"/>
  <c r="L1417" i="3"/>
  <c r="E1417" i="3"/>
  <c r="L1416" i="3"/>
  <c r="E1416" i="3"/>
  <c r="L1415" i="3"/>
  <c r="E1415" i="3"/>
  <c r="M1415" i="3" s="1"/>
  <c r="L1414" i="3"/>
  <c r="E1414" i="3"/>
  <c r="E1413" i="3" s="1"/>
  <c r="K1413" i="3"/>
  <c r="J1413" i="3"/>
  <c r="I1413" i="3"/>
  <c r="H1413" i="3"/>
  <c r="G1413" i="3"/>
  <c r="F1413" i="3"/>
  <c r="L1412" i="3"/>
  <c r="E1412" i="3"/>
  <c r="L1411" i="3"/>
  <c r="E1411" i="3"/>
  <c r="M1411" i="3" s="1"/>
  <c r="L1410" i="3"/>
  <c r="E1410" i="3"/>
  <c r="L1409" i="3"/>
  <c r="E1409" i="3"/>
  <c r="L1408" i="3"/>
  <c r="E1408" i="3"/>
  <c r="L1407" i="3"/>
  <c r="E1407" i="3"/>
  <c r="K1406" i="3"/>
  <c r="J1406" i="3"/>
  <c r="I1406" i="3"/>
  <c r="H1406" i="3"/>
  <c r="G1406" i="3"/>
  <c r="F1406" i="3"/>
  <c r="L1405" i="3"/>
  <c r="E1405" i="3"/>
  <c r="L1404" i="3"/>
  <c r="E1404" i="3"/>
  <c r="L1403" i="3"/>
  <c r="E1403" i="3"/>
  <c r="L1402" i="3"/>
  <c r="E1402" i="3"/>
  <c r="L1401" i="3"/>
  <c r="E1401" i="3"/>
  <c r="L1400" i="3"/>
  <c r="E1400" i="3"/>
  <c r="L1399" i="3"/>
  <c r="E1399" i="3"/>
  <c r="L1398" i="3"/>
  <c r="E1398" i="3"/>
  <c r="K1397" i="3"/>
  <c r="J1397" i="3"/>
  <c r="I1397" i="3"/>
  <c r="H1397" i="3"/>
  <c r="G1397" i="3"/>
  <c r="F1397" i="3"/>
  <c r="L1396" i="3"/>
  <c r="E1396" i="3"/>
  <c r="L1395" i="3"/>
  <c r="E1395" i="3"/>
  <c r="L1394" i="3"/>
  <c r="E1394" i="3"/>
  <c r="L1393" i="3"/>
  <c r="E1393" i="3"/>
  <c r="L1392" i="3"/>
  <c r="E1392" i="3"/>
  <c r="L1391" i="3"/>
  <c r="E1391" i="3"/>
  <c r="L1390" i="3"/>
  <c r="E1390" i="3"/>
  <c r="L1389" i="3"/>
  <c r="E1389" i="3"/>
  <c r="K1388" i="3"/>
  <c r="J1388" i="3"/>
  <c r="I1388" i="3"/>
  <c r="H1388" i="3"/>
  <c r="G1388" i="3"/>
  <c r="F1388" i="3"/>
  <c r="L1387" i="3"/>
  <c r="E1387" i="3"/>
  <c r="L1386" i="3"/>
  <c r="E1386" i="3"/>
  <c r="L1385" i="3"/>
  <c r="E1385" i="3"/>
  <c r="K1384" i="3"/>
  <c r="J1384" i="3"/>
  <c r="I1384" i="3"/>
  <c r="H1384" i="3"/>
  <c r="G1384" i="3"/>
  <c r="F1384" i="3"/>
  <c r="L1383" i="3"/>
  <c r="E1383" i="3"/>
  <c r="L1382" i="3"/>
  <c r="E1382" i="3"/>
  <c r="L1381" i="3"/>
  <c r="E1381" i="3"/>
  <c r="L1380" i="3"/>
  <c r="E1380" i="3"/>
  <c r="L1379" i="3"/>
  <c r="E1379" i="3"/>
  <c r="K1378" i="3"/>
  <c r="J1378" i="3"/>
  <c r="I1378" i="3"/>
  <c r="H1378" i="3"/>
  <c r="G1378" i="3"/>
  <c r="F1378" i="3"/>
  <c r="L1377" i="3"/>
  <c r="E1377" i="3"/>
  <c r="L1376" i="3"/>
  <c r="E1376" i="3"/>
  <c r="L1375" i="3"/>
  <c r="E1375" i="3"/>
  <c r="L1374" i="3"/>
  <c r="E1374" i="3"/>
  <c r="L1373" i="3"/>
  <c r="E1373" i="3"/>
  <c r="K1372" i="3"/>
  <c r="J1372" i="3"/>
  <c r="I1372" i="3"/>
  <c r="H1372" i="3"/>
  <c r="G1372" i="3"/>
  <c r="F1372" i="3"/>
  <c r="L1371" i="3"/>
  <c r="M1371" i="3" s="1"/>
  <c r="E1371" i="3"/>
  <c r="L1370" i="3"/>
  <c r="E1370" i="3"/>
  <c r="L1369" i="3"/>
  <c r="E1369" i="3"/>
  <c r="K1368" i="3"/>
  <c r="J1368" i="3"/>
  <c r="I1368" i="3"/>
  <c r="H1368" i="3"/>
  <c r="G1368" i="3"/>
  <c r="F1368" i="3"/>
  <c r="L1367" i="3"/>
  <c r="E1367" i="3"/>
  <c r="L1366" i="3"/>
  <c r="E1366" i="3"/>
  <c r="L1365" i="3"/>
  <c r="E1365" i="3"/>
  <c r="L1364" i="3"/>
  <c r="E1364" i="3"/>
  <c r="L1363" i="3"/>
  <c r="E1363" i="3"/>
  <c r="L1362" i="3"/>
  <c r="M1362" i="3" s="1"/>
  <c r="E1362" i="3"/>
  <c r="L1361" i="3"/>
  <c r="E1361" i="3"/>
  <c r="L1360" i="3"/>
  <c r="E1360" i="3"/>
  <c r="L1359" i="3"/>
  <c r="E1359" i="3"/>
  <c r="L1358" i="3"/>
  <c r="E1358" i="3"/>
  <c r="L1357" i="3"/>
  <c r="E1357" i="3"/>
  <c r="L1356" i="3"/>
  <c r="E1356" i="3"/>
  <c r="L1355" i="3"/>
  <c r="E1355" i="3"/>
  <c r="L1354" i="3"/>
  <c r="E1354" i="3"/>
  <c r="L1353" i="3"/>
  <c r="E1353" i="3"/>
  <c r="L1352" i="3"/>
  <c r="E1352" i="3"/>
  <c r="L1351" i="3"/>
  <c r="E1351" i="3"/>
  <c r="K1350" i="3"/>
  <c r="J1350" i="3"/>
  <c r="I1350" i="3"/>
  <c r="H1350" i="3"/>
  <c r="G1350" i="3"/>
  <c r="F1350" i="3"/>
  <c r="L1349" i="3"/>
  <c r="E1349" i="3"/>
  <c r="M1349" i="3" s="1"/>
  <c r="L1348" i="3"/>
  <c r="E1348" i="3"/>
  <c r="L1347" i="3"/>
  <c r="E1347" i="3"/>
  <c r="L1346" i="3"/>
  <c r="E1346" i="3"/>
  <c r="L1345" i="3"/>
  <c r="E1345" i="3"/>
  <c r="L1344" i="3"/>
  <c r="E1344" i="3"/>
  <c r="L1343" i="3"/>
  <c r="E1343" i="3"/>
  <c r="L1342" i="3"/>
  <c r="E1342" i="3"/>
  <c r="K1341" i="3"/>
  <c r="J1341" i="3"/>
  <c r="I1341" i="3"/>
  <c r="H1341" i="3"/>
  <c r="G1341" i="3"/>
  <c r="F1341" i="3"/>
  <c r="L1340" i="3"/>
  <c r="E1340" i="3"/>
  <c r="L1339" i="3"/>
  <c r="E1339" i="3"/>
  <c r="M1339" i="3" s="1"/>
  <c r="L1338" i="3"/>
  <c r="E1338" i="3"/>
  <c r="L1337" i="3"/>
  <c r="E1337" i="3"/>
  <c r="L1336" i="3"/>
  <c r="E1336" i="3"/>
  <c r="K1335" i="3"/>
  <c r="J1335" i="3"/>
  <c r="I1335" i="3"/>
  <c r="H1335" i="3"/>
  <c r="G1335" i="3"/>
  <c r="F1335" i="3"/>
  <c r="L1334" i="3"/>
  <c r="E1334" i="3"/>
  <c r="L1333" i="3"/>
  <c r="E1333" i="3"/>
  <c r="K1332" i="3"/>
  <c r="J1332" i="3"/>
  <c r="I1332" i="3"/>
  <c r="H1332" i="3"/>
  <c r="G1332" i="3"/>
  <c r="F1332" i="3"/>
  <c r="C1329" i="3"/>
  <c r="C1328" i="3"/>
  <c r="L1327" i="3"/>
  <c r="K1327" i="3"/>
  <c r="J1327" i="3"/>
  <c r="I1327" i="3"/>
  <c r="H1327" i="3"/>
  <c r="G1327" i="3"/>
  <c r="F1327" i="3"/>
  <c r="E1327" i="3"/>
  <c r="L1326" i="3"/>
  <c r="K1326" i="3"/>
  <c r="J1326" i="3"/>
  <c r="I1326" i="3"/>
  <c r="H1326" i="3"/>
  <c r="G1326" i="3"/>
  <c r="F1326" i="3"/>
  <c r="E1326" i="3"/>
  <c r="I1325" i="3"/>
  <c r="E1325" i="3"/>
  <c r="E1323" i="3"/>
  <c r="B1322" i="3"/>
  <c r="F1321" i="3"/>
  <c r="B1319" i="3"/>
  <c r="F1318" i="3"/>
  <c r="B1318" i="3"/>
  <c r="D1310" i="3"/>
  <c r="M1309" i="3"/>
  <c r="M1308" i="3"/>
  <c r="M1307" i="3"/>
  <c r="L1306" i="3"/>
  <c r="E1306" i="3"/>
  <c r="M1305" i="3"/>
  <c r="L1304" i="3"/>
  <c r="E1304" i="3"/>
  <c r="L1303" i="3"/>
  <c r="E1303" i="3"/>
  <c r="L1302" i="3"/>
  <c r="E1302" i="3"/>
  <c r="L1300" i="3"/>
  <c r="E1300" i="3"/>
  <c r="L1299" i="3"/>
  <c r="E1299" i="3"/>
  <c r="L1298" i="3"/>
  <c r="E1298" i="3"/>
  <c r="L1297" i="3"/>
  <c r="E1297" i="3"/>
  <c r="M1297" i="3" s="1"/>
  <c r="K1296" i="3"/>
  <c r="J1296" i="3"/>
  <c r="I1296" i="3"/>
  <c r="H1296" i="3"/>
  <c r="G1296" i="3"/>
  <c r="F1296" i="3"/>
  <c r="L1295" i="3"/>
  <c r="E1295" i="3"/>
  <c r="L1294" i="3"/>
  <c r="E1294" i="3"/>
  <c r="L1293" i="3"/>
  <c r="E1293" i="3"/>
  <c r="K1292" i="3"/>
  <c r="J1292" i="3"/>
  <c r="I1292" i="3"/>
  <c r="H1292" i="3"/>
  <c r="G1292" i="3"/>
  <c r="F1292" i="3"/>
  <c r="L1291" i="3"/>
  <c r="E1291" i="3"/>
  <c r="L1290" i="3"/>
  <c r="E1290" i="3"/>
  <c r="L1289" i="3"/>
  <c r="E1289" i="3"/>
  <c r="L1288" i="3"/>
  <c r="E1288" i="3"/>
  <c r="L1287" i="3"/>
  <c r="E1287" i="3"/>
  <c r="L1286" i="3"/>
  <c r="E1286" i="3"/>
  <c r="L1285" i="3"/>
  <c r="E1285" i="3"/>
  <c r="K1284" i="3"/>
  <c r="J1284" i="3"/>
  <c r="I1284" i="3"/>
  <c r="H1284" i="3"/>
  <c r="G1284" i="3"/>
  <c r="F1284" i="3"/>
  <c r="L1283" i="3"/>
  <c r="E1283" i="3"/>
  <c r="L1282" i="3"/>
  <c r="E1282" i="3"/>
  <c r="L1281" i="3"/>
  <c r="E1281" i="3"/>
  <c r="K1280" i="3"/>
  <c r="J1280" i="3"/>
  <c r="I1280" i="3"/>
  <c r="H1280" i="3"/>
  <c r="G1280" i="3"/>
  <c r="F1280" i="3"/>
  <c r="L1279" i="3"/>
  <c r="E1279" i="3"/>
  <c r="L1278" i="3"/>
  <c r="E1278" i="3"/>
  <c r="L1277" i="3"/>
  <c r="E1277" i="3"/>
  <c r="L1276" i="3"/>
  <c r="E1276" i="3"/>
  <c r="L1275" i="3"/>
  <c r="E1275" i="3"/>
  <c r="L1274" i="3"/>
  <c r="E1274" i="3"/>
  <c r="K1273" i="3"/>
  <c r="J1273" i="3"/>
  <c r="I1273" i="3"/>
  <c r="H1273" i="3"/>
  <c r="G1273" i="3"/>
  <c r="F1273" i="3"/>
  <c r="L1272" i="3"/>
  <c r="E1272" i="3"/>
  <c r="L1271" i="3"/>
  <c r="E1271" i="3"/>
  <c r="L1270" i="3"/>
  <c r="E1270" i="3"/>
  <c r="L1269" i="3"/>
  <c r="E1269" i="3"/>
  <c r="L1268" i="3"/>
  <c r="E1268" i="3"/>
  <c r="L1267" i="3"/>
  <c r="E1267" i="3"/>
  <c r="K1266" i="3"/>
  <c r="J1266" i="3"/>
  <c r="I1266" i="3"/>
  <c r="H1266" i="3"/>
  <c r="G1266" i="3"/>
  <c r="F1266" i="3"/>
  <c r="L1265" i="3"/>
  <c r="E1265" i="3"/>
  <c r="L1264" i="3"/>
  <c r="E1264" i="3"/>
  <c r="L1263" i="3"/>
  <c r="E1263" i="3"/>
  <c r="L1262" i="3"/>
  <c r="E1262" i="3"/>
  <c r="L1261" i="3"/>
  <c r="E1261" i="3"/>
  <c r="L1260" i="3"/>
  <c r="E1260" i="3"/>
  <c r="L1259" i="3"/>
  <c r="E1259" i="3"/>
  <c r="L1258" i="3"/>
  <c r="E1258" i="3"/>
  <c r="K1257" i="3"/>
  <c r="J1257" i="3"/>
  <c r="I1257" i="3"/>
  <c r="H1257" i="3"/>
  <c r="G1257" i="3"/>
  <c r="F1257" i="3"/>
  <c r="L1256" i="3"/>
  <c r="E1256" i="3"/>
  <c r="L1255" i="3"/>
  <c r="E1255" i="3"/>
  <c r="L1254" i="3"/>
  <c r="E1254" i="3"/>
  <c r="L1253" i="3"/>
  <c r="E1253" i="3"/>
  <c r="L1252" i="3"/>
  <c r="E1252" i="3"/>
  <c r="L1251" i="3"/>
  <c r="E1251" i="3"/>
  <c r="L1250" i="3"/>
  <c r="E1250" i="3"/>
  <c r="L1249" i="3"/>
  <c r="E1249" i="3"/>
  <c r="K1248" i="3"/>
  <c r="J1248" i="3"/>
  <c r="I1248" i="3"/>
  <c r="H1248" i="3"/>
  <c r="G1248" i="3"/>
  <c r="F1248" i="3"/>
  <c r="L1247" i="3"/>
  <c r="E1247" i="3"/>
  <c r="L1246" i="3"/>
  <c r="E1246" i="3"/>
  <c r="L1245" i="3"/>
  <c r="E1245" i="3"/>
  <c r="K1244" i="3"/>
  <c r="J1244" i="3"/>
  <c r="I1244" i="3"/>
  <c r="H1244" i="3"/>
  <c r="G1244" i="3"/>
  <c r="F1244" i="3"/>
  <c r="L1243" i="3"/>
  <c r="E1243" i="3"/>
  <c r="L1242" i="3"/>
  <c r="E1242" i="3"/>
  <c r="L1241" i="3"/>
  <c r="E1241" i="3"/>
  <c r="L1240" i="3"/>
  <c r="E1240" i="3"/>
  <c r="L1239" i="3"/>
  <c r="E1239" i="3"/>
  <c r="K1238" i="3"/>
  <c r="J1238" i="3"/>
  <c r="I1238" i="3"/>
  <c r="H1238" i="3"/>
  <c r="G1238" i="3"/>
  <c r="F1238" i="3"/>
  <c r="L1237" i="3"/>
  <c r="E1237" i="3"/>
  <c r="L1236" i="3"/>
  <c r="E1236" i="3"/>
  <c r="L1235" i="3"/>
  <c r="E1235" i="3"/>
  <c r="L1234" i="3"/>
  <c r="E1234" i="3"/>
  <c r="L1233" i="3"/>
  <c r="E1233" i="3"/>
  <c r="K1232" i="3"/>
  <c r="J1232" i="3"/>
  <c r="I1232" i="3"/>
  <c r="H1232" i="3"/>
  <c r="G1232" i="3"/>
  <c r="F1232" i="3"/>
  <c r="L1231" i="3"/>
  <c r="E1231" i="3"/>
  <c r="L1230" i="3"/>
  <c r="E1230" i="3"/>
  <c r="L1229" i="3"/>
  <c r="E1229" i="3"/>
  <c r="K1228" i="3"/>
  <c r="J1228" i="3"/>
  <c r="I1228" i="3"/>
  <c r="H1228" i="3"/>
  <c r="G1228" i="3"/>
  <c r="F1228" i="3"/>
  <c r="L1227" i="3"/>
  <c r="E1227" i="3"/>
  <c r="L1226" i="3"/>
  <c r="E1226" i="3"/>
  <c r="L1225" i="3"/>
  <c r="E1225" i="3"/>
  <c r="M1225" i="3" s="1"/>
  <c r="L1224" i="3"/>
  <c r="E1224" i="3"/>
  <c r="L1223" i="3"/>
  <c r="E1223" i="3"/>
  <c r="L1222" i="3"/>
  <c r="E1222" i="3"/>
  <c r="L1221" i="3"/>
  <c r="E1221" i="3"/>
  <c r="L1220" i="3"/>
  <c r="E1220" i="3"/>
  <c r="L1219" i="3"/>
  <c r="E1219" i="3"/>
  <c r="L1218" i="3"/>
  <c r="E1218" i="3"/>
  <c r="M1218" i="3" s="1"/>
  <c r="L1217" i="3"/>
  <c r="E1217" i="3"/>
  <c r="L1216" i="3"/>
  <c r="E1216" i="3"/>
  <c r="L1215" i="3"/>
  <c r="E1215" i="3"/>
  <c r="M1215" i="3" s="1"/>
  <c r="L1214" i="3"/>
  <c r="E1214" i="3"/>
  <c r="L1213" i="3"/>
  <c r="E1213" i="3"/>
  <c r="M1213" i="3" s="1"/>
  <c r="L1212" i="3"/>
  <c r="E1212" i="3"/>
  <c r="L1211" i="3"/>
  <c r="E1211" i="3"/>
  <c r="K1210" i="3"/>
  <c r="J1210" i="3"/>
  <c r="I1210" i="3"/>
  <c r="H1210" i="3"/>
  <c r="G1210" i="3"/>
  <c r="F1210" i="3"/>
  <c r="L1209" i="3"/>
  <c r="E1209" i="3"/>
  <c r="L1208" i="3"/>
  <c r="E1208" i="3"/>
  <c r="L1207" i="3"/>
  <c r="E1207" i="3"/>
  <c r="L1206" i="3"/>
  <c r="E1206" i="3"/>
  <c r="L1205" i="3"/>
  <c r="E1205" i="3"/>
  <c r="L1204" i="3"/>
  <c r="E1204" i="3"/>
  <c r="L1203" i="3"/>
  <c r="E1203" i="3"/>
  <c r="L1202" i="3"/>
  <c r="E1202" i="3"/>
  <c r="K1201" i="3"/>
  <c r="J1201" i="3"/>
  <c r="I1201" i="3"/>
  <c r="H1201" i="3"/>
  <c r="G1201" i="3"/>
  <c r="F1201" i="3"/>
  <c r="L1200" i="3"/>
  <c r="E1200" i="3"/>
  <c r="L1199" i="3"/>
  <c r="E1199" i="3"/>
  <c r="L1198" i="3"/>
  <c r="E1198" i="3"/>
  <c r="L1197" i="3"/>
  <c r="E1197" i="3"/>
  <c r="L1196" i="3"/>
  <c r="E1196" i="3"/>
  <c r="K1195" i="3"/>
  <c r="J1195" i="3"/>
  <c r="I1195" i="3"/>
  <c r="H1195" i="3"/>
  <c r="G1195" i="3"/>
  <c r="F1195" i="3"/>
  <c r="L1194" i="3"/>
  <c r="E1194" i="3"/>
  <c r="L1193" i="3"/>
  <c r="E1193" i="3"/>
  <c r="K1192" i="3"/>
  <c r="J1192" i="3"/>
  <c r="I1192" i="3"/>
  <c r="H1192" i="3"/>
  <c r="G1192" i="3"/>
  <c r="F1192" i="3"/>
  <c r="C1189" i="3"/>
  <c r="N1307" i="3" s="1"/>
  <c r="C1188" i="3"/>
  <c r="L1187" i="3"/>
  <c r="K1187" i="3"/>
  <c r="J1187" i="3"/>
  <c r="I1187" i="3"/>
  <c r="H1187" i="3"/>
  <c r="G1187" i="3"/>
  <c r="F1187" i="3"/>
  <c r="E1187" i="3"/>
  <c r="L1186" i="3"/>
  <c r="K1186" i="3"/>
  <c r="J1186" i="3"/>
  <c r="I1186" i="3"/>
  <c r="H1186" i="3"/>
  <c r="G1186" i="3"/>
  <c r="F1186" i="3"/>
  <c r="E1186" i="3"/>
  <c r="I1185" i="3"/>
  <c r="E1185" i="3"/>
  <c r="E1183" i="3"/>
  <c r="B1182" i="3"/>
  <c r="F1181" i="3"/>
  <c r="B1179" i="3"/>
  <c r="F1178" i="3"/>
  <c r="B1178" i="3"/>
  <c r="D1170" i="3"/>
  <c r="M1169" i="3"/>
  <c r="M1168" i="3"/>
  <c r="M1167" i="3"/>
  <c r="L1166" i="3"/>
  <c r="E1166" i="3"/>
  <c r="M1165" i="3"/>
  <c r="L1164" i="3"/>
  <c r="E1164" i="3"/>
  <c r="L1163" i="3"/>
  <c r="E1163" i="3"/>
  <c r="L1162" i="3"/>
  <c r="E1162" i="3"/>
  <c r="L1160" i="3"/>
  <c r="E1160" i="3"/>
  <c r="L1159" i="3"/>
  <c r="E1159" i="3"/>
  <c r="L1158" i="3"/>
  <c r="E1158" i="3"/>
  <c r="L1157" i="3"/>
  <c r="E1157" i="3"/>
  <c r="K1156" i="3"/>
  <c r="J1156" i="3"/>
  <c r="I1156" i="3"/>
  <c r="H1156" i="3"/>
  <c r="G1156" i="3"/>
  <c r="F1156" i="3"/>
  <c r="L1155" i="3"/>
  <c r="E1155" i="3"/>
  <c r="L1154" i="3"/>
  <c r="E1154" i="3"/>
  <c r="L1153" i="3"/>
  <c r="E1153" i="3"/>
  <c r="K1152" i="3"/>
  <c r="J1152" i="3"/>
  <c r="I1152" i="3"/>
  <c r="H1152" i="3"/>
  <c r="G1152" i="3"/>
  <c r="F1152" i="3"/>
  <c r="L1151" i="3"/>
  <c r="E1151" i="3"/>
  <c r="L1150" i="3"/>
  <c r="E1150" i="3"/>
  <c r="L1149" i="3"/>
  <c r="E1149" i="3"/>
  <c r="L1148" i="3"/>
  <c r="E1148" i="3"/>
  <c r="L1147" i="3"/>
  <c r="E1147" i="3"/>
  <c r="L1146" i="3"/>
  <c r="E1146" i="3"/>
  <c r="L1145" i="3"/>
  <c r="E1145" i="3"/>
  <c r="M1145" i="3" s="1"/>
  <c r="K1144" i="3"/>
  <c r="J1144" i="3"/>
  <c r="I1144" i="3"/>
  <c r="H1144" i="3"/>
  <c r="G1144" i="3"/>
  <c r="F1144" i="3"/>
  <c r="L1143" i="3"/>
  <c r="E1143" i="3"/>
  <c r="L1142" i="3"/>
  <c r="E1142" i="3"/>
  <c r="L1141" i="3"/>
  <c r="E1141" i="3"/>
  <c r="K1140" i="3"/>
  <c r="J1140" i="3"/>
  <c r="I1140" i="3"/>
  <c r="H1140" i="3"/>
  <c r="G1140" i="3"/>
  <c r="F1140" i="3"/>
  <c r="L1139" i="3"/>
  <c r="E1139" i="3"/>
  <c r="L1138" i="3"/>
  <c r="E1138" i="3"/>
  <c r="L1137" i="3"/>
  <c r="E1137" i="3"/>
  <c r="L1136" i="3"/>
  <c r="E1136" i="3"/>
  <c r="L1135" i="3"/>
  <c r="E1135" i="3"/>
  <c r="L1134" i="3"/>
  <c r="E1134" i="3"/>
  <c r="K1133" i="3"/>
  <c r="J1133" i="3"/>
  <c r="I1133" i="3"/>
  <c r="H1133" i="3"/>
  <c r="G1133" i="3"/>
  <c r="F1133" i="3"/>
  <c r="L1132" i="3"/>
  <c r="E1132" i="3"/>
  <c r="L1131" i="3"/>
  <c r="E1131" i="3"/>
  <c r="L1130" i="3"/>
  <c r="E1130" i="3"/>
  <c r="L1129" i="3"/>
  <c r="E1129" i="3"/>
  <c r="L1128" i="3"/>
  <c r="E1128" i="3"/>
  <c r="L1127" i="3"/>
  <c r="E1127" i="3"/>
  <c r="M1127" i="3" s="1"/>
  <c r="K1126" i="3"/>
  <c r="J1126" i="3"/>
  <c r="I1126" i="3"/>
  <c r="H1126" i="3"/>
  <c r="G1126" i="3"/>
  <c r="F1126" i="3"/>
  <c r="L1125" i="3"/>
  <c r="E1125" i="3"/>
  <c r="L1124" i="3"/>
  <c r="E1124" i="3"/>
  <c r="L1123" i="3"/>
  <c r="E1123" i="3"/>
  <c r="L1122" i="3"/>
  <c r="E1122" i="3"/>
  <c r="L1121" i="3"/>
  <c r="E1121" i="3"/>
  <c r="L1120" i="3"/>
  <c r="E1120" i="3"/>
  <c r="L1119" i="3"/>
  <c r="E1119" i="3"/>
  <c r="L1118" i="3"/>
  <c r="E1118" i="3"/>
  <c r="K1117" i="3"/>
  <c r="J1117" i="3"/>
  <c r="I1117" i="3"/>
  <c r="H1117" i="3"/>
  <c r="G1117" i="3"/>
  <c r="F1117" i="3"/>
  <c r="L1116" i="3"/>
  <c r="E1116" i="3"/>
  <c r="M1116" i="3" s="1"/>
  <c r="L1115" i="3"/>
  <c r="E1115" i="3"/>
  <c r="L1114" i="3"/>
  <c r="E1114" i="3"/>
  <c r="L1113" i="3"/>
  <c r="E1113" i="3"/>
  <c r="L1112" i="3"/>
  <c r="E1112" i="3"/>
  <c r="L1111" i="3"/>
  <c r="E1111" i="3"/>
  <c r="L1110" i="3"/>
  <c r="E1110" i="3"/>
  <c r="M1110" i="3" s="1"/>
  <c r="L1109" i="3"/>
  <c r="E1109" i="3"/>
  <c r="K1108" i="3"/>
  <c r="J1108" i="3"/>
  <c r="I1108" i="3"/>
  <c r="H1108" i="3"/>
  <c r="G1108" i="3"/>
  <c r="F1108" i="3"/>
  <c r="L1107" i="3"/>
  <c r="E1107" i="3"/>
  <c r="L1106" i="3"/>
  <c r="E1106" i="3"/>
  <c r="L1105" i="3"/>
  <c r="M1105" i="3" s="1"/>
  <c r="E1105" i="3"/>
  <c r="K1104" i="3"/>
  <c r="J1104" i="3"/>
  <c r="I1104" i="3"/>
  <c r="H1104" i="3"/>
  <c r="G1104" i="3"/>
  <c r="F1104" i="3"/>
  <c r="L1103" i="3"/>
  <c r="E1103" i="3"/>
  <c r="L1102" i="3"/>
  <c r="E1102" i="3"/>
  <c r="M1102" i="3" s="1"/>
  <c r="L1101" i="3"/>
  <c r="E1101" i="3"/>
  <c r="L1100" i="3"/>
  <c r="E1100" i="3"/>
  <c r="L1099" i="3"/>
  <c r="E1099" i="3"/>
  <c r="M1099" i="3" s="1"/>
  <c r="K1098" i="3"/>
  <c r="J1098" i="3"/>
  <c r="I1098" i="3"/>
  <c r="H1098" i="3"/>
  <c r="G1098" i="3"/>
  <c r="F1098" i="3"/>
  <c r="L1097" i="3"/>
  <c r="E1097" i="3"/>
  <c r="L1096" i="3"/>
  <c r="E1096" i="3"/>
  <c r="M1096" i="3" s="1"/>
  <c r="L1095" i="3"/>
  <c r="E1095" i="3"/>
  <c r="L1094" i="3"/>
  <c r="E1094" i="3"/>
  <c r="M1094" i="3" s="1"/>
  <c r="L1093" i="3"/>
  <c r="M1093" i="3" s="1"/>
  <c r="E1093" i="3"/>
  <c r="K1092" i="3"/>
  <c r="J1092" i="3"/>
  <c r="I1092" i="3"/>
  <c r="H1092" i="3"/>
  <c r="G1092" i="3"/>
  <c r="F1092" i="3"/>
  <c r="L1091" i="3"/>
  <c r="E1091" i="3"/>
  <c r="L1090" i="3"/>
  <c r="E1090" i="3"/>
  <c r="M1090" i="3" s="1"/>
  <c r="L1089" i="3"/>
  <c r="E1089" i="3"/>
  <c r="K1088" i="3"/>
  <c r="J1088" i="3"/>
  <c r="I1088" i="3"/>
  <c r="H1088" i="3"/>
  <c r="G1088" i="3"/>
  <c r="F1088" i="3"/>
  <c r="L1087" i="3"/>
  <c r="E1087" i="3"/>
  <c r="L1086" i="3"/>
  <c r="E1086" i="3"/>
  <c r="M1086" i="3" s="1"/>
  <c r="L1085" i="3"/>
  <c r="E1085" i="3"/>
  <c r="L1084" i="3"/>
  <c r="E1084" i="3"/>
  <c r="L1083" i="3"/>
  <c r="E1083" i="3"/>
  <c r="L1082" i="3"/>
  <c r="E1082" i="3"/>
  <c r="L1081" i="3"/>
  <c r="E1081" i="3"/>
  <c r="L1080" i="3"/>
  <c r="E1080" i="3"/>
  <c r="M1080" i="3" s="1"/>
  <c r="L1079" i="3"/>
  <c r="E1079" i="3"/>
  <c r="M1079" i="3" s="1"/>
  <c r="L1078" i="3"/>
  <c r="E1078" i="3"/>
  <c r="L1077" i="3"/>
  <c r="E1077" i="3"/>
  <c r="L1076" i="3"/>
  <c r="E1076" i="3"/>
  <c r="M1076" i="3" s="1"/>
  <c r="L1075" i="3"/>
  <c r="E1075" i="3"/>
  <c r="L1074" i="3"/>
  <c r="E1074" i="3"/>
  <c r="M1074" i="3" s="1"/>
  <c r="L1073" i="3"/>
  <c r="E1073" i="3"/>
  <c r="L1072" i="3"/>
  <c r="E1072" i="3"/>
  <c r="L1071" i="3"/>
  <c r="E1071" i="3"/>
  <c r="K1070" i="3"/>
  <c r="J1070" i="3"/>
  <c r="I1070" i="3"/>
  <c r="H1070" i="3"/>
  <c r="G1070" i="3"/>
  <c r="F1070" i="3"/>
  <c r="L1069" i="3"/>
  <c r="E1069" i="3"/>
  <c r="L1068" i="3"/>
  <c r="E1068" i="3"/>
  <c r="L1067" i="3"/>
  <c r="E1067" i="3"/>
  <c r="L1066" i="3"/>
  <c r="E1066" i="3"/>
  <c r="L1065" i="3"/>
  <c r="E1065" i="3"/>
  <c r="L1064" i="3"/>
  <c r="E1064" i="3"/>
  <c r="L1063" i="3"/>
  <c r="E1063" i="3"/>
  <c r="L1062" i="3"/>
  <c r="E1062" i="3"/>
  <c r="K1061" i="3"/>
  <c r="J1061" i="3"/>
  <c r="I1061" i="3"/>
  <c r="H1061" i="3"/>
  <c r="G1061" i="3"/>
  <c r="F1061" i="3"/>
  <c r="L1060" i="3"/>
  <c r="E1060" i="3"/>
  <c r="L1059" i="3"/>
  <c r="E1059" i="3"/>
  <c r="L1058" i="3"/>
  <c r="E1058" i="3"/>
  <c r="L1057" i="3"/>
  <c r="E1057" i="3"/>
  <c r="L1056" i="3"/>
  <c r="E1056" i="3"/>
  <c r="M1056" i="3" s="1"/>
  <c r="K1055" i="3"/>
  <c r="J1055" i="3"/>
  <c r="I1055" i="3"/>
  <c r="H1055" i="3"/>
  <c r="G1055" i="3"/>
  <c r="F1055" i="3"/>
  <c r="L1054" i="3"/>
  <c r="E1054" i="3"/>
  <c r="M1054" i="3" s="1"/>
  <c r="L1053" i="3"/>
  <c r="E1053" i="3"/>
  <c r="K1052" i="3"/>
  <c r="J1052" i="3"/>
  <c r="I1052" i="3"/>
  <c r="H1052" i="3"/>
  <c r="G1052" i="3"/>
  <c r="F1052" i="3"/>
  <c r="C1049" i="3"/>
  <c r="N1167" i="3" s="1"/>
  <c r="C1048" i="3"/>
  <c r="L1047" i="3"/>
  <c r="K1047" i="3"/>
  <c r="J1047" i="3"/>
  <c r="I1047" i="3"/>
  <c r="H1047" i="3"/>
  <c r="G1047" i="3"/>
  <c r="F1047" i="3"/>
  <c r="E1047" i="3"/>
  <c r="L1046" i="3"/>
  <c r="K1046" i="3"/>
  <c r="J1046" i="3"/>
  <c r="I1046" i="3"/>
  <c r="H1046" i="3"/>
  <c r="G1046" i="3"/>
  <c r="F1046" i="3"/>
  <c r="E1046" i="3"/>
  <c r="I1045" i="3"/>
  <c r="E1045" i="3"/>
  <c r="E1043" i="3"/>
  <c r="B1042" i="3"/>
  <c r="F1041" i="3"/>
  <c r="B1039" i="3"/>
  <c r="F1038" i="3"/>
  <c r="B1038" i="3"/>
  <c r="D1030" i="3"/>
  <c r="M1029" i="3"/>
  <c r="M1028" i="3"/>
  <c r="M1027" i="3"/>
  <c r="L1026" i="3"/>
  <c r="E1026" i="3"/>
  <c r="M1026" i="3" s="1"/>
  <c r="M1025" i="3"/>
  <c r="L1024" i="3"/>
  <c r="E1024" i="3"/>
  <c r="L1023" i="3"/>
  <c r="E1023" i="3"/>
  <c r="L1022" i="3"/>
  <c r="E1022" i="3"/>
  <c r="L1020" i="3"/>
  <c r="E1020" i="3"/>
  <c r="L1019" i="3"/>
  <c r="E1019" i="3"/>
  <c r="L1018" i="3"/>
  <c r="E1018" i="3"/>
  <c r="L1017" i="3"/>
  <c r="E1017" i="3"/>
  <c r="K1016" i="3"/>
  <c r="J1016" i="3"/>
  <c r="I1016" i="3"/>
  <c r="H1016" i="3"/>
  <c r="G1016" i="3"/>
  <c r="F1016" i="3"/>
  <c r="L1015" i="3"/>
  <c r="E1015" i="3"/>
  <c r="L1014" i="3"/>
  <c r="E1014" i="3"/>
  <c r="L1013" i="3"/>
  <c r="E1013" i="3"/>
  <c r="K1012" i="3"/>
  <c r="J1012" i="3"/>
  <c r="I1012" i="3"/>
  <c r="H1012" i="3"/>
  <c r="G1012" i="3"/>
  <c r="F1012" i="3"/>
  <c r="L1011" i="3"/>
  <c r="E1011" i="3"/>
  <c r="L1010" i="3"/>
  <c r="E1010" i="3"/>
  <c r="L1009" i="3"/>
  <c r="E1009" i="3"/>
  <c r="L1008" i="3"/>
  <c r="E1008" i="3"/>
  <c r="L1007" i="3"/>
  <c r="E1007" i="3"/>
  <c r="L1006" i="3"/>
  <c r="E1006" i="3"/>
  <c r="L1005" i="3"/>
  <c r="E1005" i="3"/>
  <c r="K1004" i="3"/>
  <c r="J1004" i="3"/>
  <c r="I1004" i="3"/>
  <c r="H1004" i="3"/>
  <c r="G1004" i="3"/>
  <c r="F1004" i="3"/>
  <c r="L1003" i="3"/>
  <c r="E1003" i="3"/>
  <c r="L1002" i="3"/>
  <c r="E1002" i="3"/>
  <c r="L1001" i="3"/>
  <c r="E1001" i="3"/>
  <c r="K1000" i="3"/>
  <c r="J1000" i="3"/>
  <c r="I1000" i="3"/>
  <c r="H1000" i="3"/>
  <c r="G1000" i="3"/>
  <c r="F1000" i="3"/>
  <c r="L999" i="3"/>
  <c r="E999" i="3"/>
  <c r="M999" i="3" s="1"/>
  <c r="L998" i="3"/>
  <c r="E998" i="3"/>
  <c r="L997" i="3"/>
  <c r="E997" i="3"/>
  <c r="L996" i="3"/>
  <c r="E996" i="3"/>
  <c r="L995" i="3"/>
  <c r="E995" i="3"/>
  <c r="L994" i="3"/>
  <c r="E994" i="3"/>
  <c r="K993" i="3"/>
  <c r="J993" i="3"/>
  <c r="I993" i="3"/>
  <c r="H993" i="3"/>
  <c r="G993" i="3"/>
  <c r="F993" i="3"/>
  <c r="L992" i="3"/>
  <c r="E992" i="3"/>
  <c r="L991" i="3"/>
  <c r="E991" i="3"/>
  <c r="L990" i="3"/>
  <c r="E990" i="3"/>
  <c r="L989" i="3"/>
  <c r="E989" i="3"/>
  <c r="L988" i="3"/>
  <c r="E988" i="3"/>
  <c r="L987" i="3"/>
  <c r="E987" i="3"/>
  <c r="K986" i="3"/>
  <c r="J986" i="3"/>
  <c r="I986" i="3"/>
  <c r="H986" i="3"/>
  <c r="G986" i="3"/>
  <c r="F986" i="3"/>
  <c r="L985" i="3"/>
  <c r="E985" i="3"/>
  <c r="L984" i="3"/>
  <c r="E984" i="3"/>
  <c r="L983" i="3"/>
  <c r="E983" i="3"/>
  <c r="L982" i="3"/>
  <c r="E982" i="3"/>
  <c r="L981" i="3"/>
  <c r="E981" i="3"/>
  <c r="L980" i="3"/>
  <c r="E980" i="3"/>
  <c r="L979" i="3"/>
  <c r="E979" i="3"/>
  <c r="L978" i="3"/>
  <c r="E978" i="3"/>
  <c r="K977" i="3"/>
  <c r="J977" i="3"/>
  <c r="I977" i="3"/>
  <c r="H977" i="3"/>
  <c r="G977" i="3"/>
  <c r="F977" i="3"/>
  <c r="L976" i="3"/>
  <c r="E976" i="3"/>
  <c r="L975" i="3"/>
  <c r="E975" i="3"/>
  <c r="L974" i="3"/>
  <c r="E974" i="3"/>
  <c r="L973" i="3"/>
  <c r="E973" i="3"/>
  <c r="L972" i="3"/>
  <c r="E972" i="3"/>
  <c r="L971" i="3"/>
  <c r="E971" i="3"/>
  <c r="L970" i="3"/>
  <c r="E970" i="3"/>
  <c r="L969" i="3"/>
  <c r="E969" i="3"/>
  <c r="K968" i="3"/>
  <c r="J968" i="3"/>
  <c r="I968" i="3"/>
  <c r="H968" i="3"/>
  <c r="G968" i="3"/>
  <c r="F968" i="3"/>
  <c r="L967" i="3"/>
  <c r="E967" i="3"/>
  <c r="L966" i="3"/>
  <c r="E966" i="3"/>
  <c r="L965" i="3"/>
  <c r="E965" i="3"/>
  <c r="K964" i="3"/>
  <c r="J964" i="3"/>
  <c r="I964" i="3"/>
  <c r="H964" i="3"/>
  <c r="G964" i="3"/>
  <c r="F964" i="3"/>
  <c r="L963" i="3"/>
  <c r="E963" i="3"/>
  <c r="L962" i="3"/>
  <c r="E962" i="3"/>
  <c r="L961" i="3"/>
  <c r="E961" i="3"/>
  <c r="L960" i="3"/>
  <c r="E960" i="3"/>
  <c r="L959" i="3"/>
  <c r="E959" i="3"/>
  <c r="K958" i="3"/>
  <c r="J958" i="3"/>
  <c r="I958" i="3"/>
  <c r="H958" i="3"/>
  <c r="G958" i="3"/>
  <c r="F958" i="3"/>
  <c r="L957" i="3"/>
  <c r="E957" i="3"/>
  <c r="L956" i="3"/>
  <c r="E956" i="3"/>
  <c r="M956" i="3" s="1"/>
  <c r="L955" i="3"/>
  <c r="E955" i="3"/>
  <c r="L954" i="3"/>
  <c r="E954" i="3"/>
  <c r="L953" i="3"/>
  <c r="E953" i="3"/>
  <c r="K952" i="3"/>
  <c r="J952" i="3"/>
  <c r="I952" i="3"/>
  <c r="H952" i="3"/>
  <c r="G952" i="3"/>
  <c r="F952" i="3"/>
  <c r="L951" i="3"/>
  <c r="E951" i="3"/>
  <c r="L950" i="3"/>
  <c r="E950" i="3"/>
  <c r="L949" i="3"/>
  <c r="E949" i="3"/>
  <c r="K948" i="3"/>
  <c r="J948" i="3"/>
  <c r="I948" i="3"/>
  <c r="H948" i="3"/>
  <c r="G948" i="3"/>
  <c r="F948" i="3"/>
  <c r="L947" i="3"/>
  <c r="E947" i="3"/>
  <c r="L946" i="3"/>
  <c r="E946" i="3"/>
  <c r="L945" i="3"/>
  <c r="E945" i="3"/>
  <c r="L944" i="3"/>
  <c r="E944" i="3"/>
  <c r="L943" i="3"/>
  <c r="E943" i="3"/>
  <c r="L942" i="3"/>
  <c r="E942" i="3"/>
  <c r="L941" i="3"/>
  <c r="E941" i="3"/>
  <c r="L940" i="3"/>
  <c r="E940" i="3"/>
  <c r="L939" i="3"/>
  <c r="E939" i="3"/>
  <c r="L938" i="3"/>
  <c r="E938" i="3"/>
  <c r="L937" i="3"/>
  <c r="E937" i="3"/>
  <c r="L936" i="3"/>
  <c r="E936" i="3"/>
  <c r="L935" i="3"/>
  <c r="E935" i="3"/>
  <c r="L934" i="3"/>
  <c r="E934" i="3"/>
  <c r="L933" i="3"/>
  <c r="E933" i="3"/>
  <c r="L932" i="3"/>
  <c r="E932" i="3"/>
  <c r="L931" i="3"/>
  <c r="E931" i="3"/>
  <c r="K930" i="3"/>
  <c r="J930" i="3"/>
  <c r="I930" i="3"/>
  <c r="H930" i="3"/>
  <c r="G930" i="3"/>
  <c r="F930" i="3"/>
  <c r="L929" i="3"/>
  <c r="E929" i="3"/>
  <c r="L928" i="3"/>
  <c r="E928" i="3"/>
  <c r="L927" i="3"/>
  <c r="E927" i="3"/>
  <c r="L926" i="3"/>
  <c r="E926" i="3"/>
  <c r="L925" i="3"/>
  <c r="E925" i="3"/>
  <c r="L924" i="3"/>
  <c r="E924" i="3"/>
  <c r="L923" i="3"/>
  <c r="E923" i="3"/>
  <c r="L922" i="3"/>
  <c r="E922" i="3"/>
  <c r="K921" i="3"/>
  <c r="J921" i="3"/>
  <c r="I921" i="3"/>
  <c r="H921" i="3"/>
  <c r="G921" i="3"/>
  <c r="F921" i="3"/>
  <c r="L920" i="3"/>
  <c r="E920" i="3"/>
  <c r="L919" i="3"/>
  <c r="E919" i="3"/>
  <c r="M919" i="3" s="1"/>
  <c r="L918" i="3"/>
  <c r="E918" i="3"/>
  <c r="L917" i="3"/>
  <c r="E917" i="3"/>
  <c r="L916" i="3"/>
  <c r="E916" i="3"/>
  <c r="K915" i="3"/>
  <c r="J915" i="3"/>
  <c r="I915" i="3"/>
  <c r="H915" i="3"/>
  <c r="G915" i="3"/>
  <c r="F915" i="3"/>
  <c r="L914" i="3"/>
  <c r="E914" i="3"/>
  <c r="L913" i="3"/>
  <c r="E913" i="3"/>
  <c r="K912" i="3"/>
  <c r="J912" i="3"/>
  <c r="I912" i="3"/>
  <c r="H912" i="3"/>
  <c r="G912" i="3"/>
  <c r="F912" i="3"/>
  <c r="C909" i="3"/>
  <c r="C908" i="3"/>
  <c r="L907" i="3"/>
  <c r="K907" i="3"/>
  <c r="J907" i="3"/>
  <c r="I907" i="3"/>
  <c r="H907" i="3"/>
  <c r="G907" i="3"/>
  <c r="F907" i="3"/>
  <c r="E907" i="3"/>
  <c r="L906" i="3"/>
  <c r="K906" i="3"/>
  <c r="J906" i="3"/>
  <c r="I906" i="3"/>
  <c r="H906" i="3"/>
  <c r="G906" i="3"/>
  <c r="F906" i="3"/>
  <c r="E906" i="3"/>
  <c r="I905" i="3"/>
  <c r="E905" i="3"/>
  <c r="E903" i="3"/>
  <c r="B902" i="3"/>
  <c r="F901" i="3"/>
  <c r="B899" i="3"/>
  <c r="F898" i="3"/>
  <c r="B898" i="3"/>
  <c r="D890" i="3"/>
  <c r="M889" i="3"/>
  <c r="M888" i="3"/>
  <c r="M887" i="3"/>
  <c r="L886" i="3"/>
  <c r="E886" i="3"/>
  <c r="M885" i="3"/>
  <c r="L884" i="3"/>
  <c r="E884" i="3"/>
  <c r="L883" i="3"/>
  <c r="E883" i="3"/>
  <c r="L882" i="3"/>
  <c r="E882" i="3"/>
  <c r="L880" i="3"/>
  <c r="E880" i="3"/>
  <c r="L879" i="3"/>
  <c r="E879" i="3"/>
  <c r="L878" i="3"/>
  <c r="E878" i="3"/>
  <c r="L877" i="3"/>
  <c r="E877" i="3"/>
  <c r="K876" i="3"/>
  <c r="J876" i="3"/>
  <c r="I876" i="3"/>
  <c r="H876" i="3"/>
  <c r="G876" i="3"/>
  <c r="F876" i="3"/>
  <c r="L875" i="3"/>
  <c r="E875" i="3"/>
  <c r="L874" i="3"/>
  <c r="E874" i="3"/>
  <c r="L873" i="3"/>
  <c r="E873" i="3"/>
  <c r="M873" i="3" s="1"/>
  <c r="K872" i="3"/>
  <c r="J872" i="3"/>
  <c r="I872" i="3"/>
  <c r="H872" i="3"/>
  <c r="G872" i="3"/>
  <c r="F872" i="3"/>
  <c r="L871" i="3"/>
  <c r="E871" i="3"/>
  <c r="L870" i="3"/>
  <c r="E870" i="3"/>
  <c r="L869" i="3"/>
  <c r="E869" i="3"/>
  <c r="M869" i="3" s="1"/>
  <c r="L868" i="3"/>
  <c r="E868" i="3"/>
  <c r="L867" i="3"/>
  <c r="E867" i="3"/>
  <c r="L866" i="3"/>
  <c r="E866" i="3"/>
  <c r="L865" i="3"/>
  <c r="E865" i="3"/>
  <c r="M865" i="3" s="1"/>
  <c r="K864" i="3"/>
  <c r="J864" i="3"/>
  <c r="I864" i="3"/>
  <c r="H864" i="3"/>
  <c r="G864" i="3"/>
  <c r="F864" i="3"/>
  <c r="L863" i="3"/>
  <c r="E863" i="3"/>
  <c r="M863" i="3" s="1"/>
  <c r="L862" i="3"/>
  <c r="E862" i="3"/>
  <c r="L861" i="3"/>
  <c r="E861" i="3"/>
  <c r="K860" i="3"/>
  <c r="J860" i="3"/>
  <c r="I860" i="3"/>
  <c r="H860" i="3"/>
  <c r="G860" i="3"/>
  <c r="F860" i="3"/>
  <c r="L859" i="3"/>
  <c r="E859" i="3"/>
  <c r="L858" i="3"/>
  <c r="E858" i="3"/>
  <c r="L857" i="3"/>
  <c r="E857" i="3"/>
  <c r="L856" i="3"/>
  <c r="E856" i="3"/>
  <c r="L855" i="3"/>
  <c r="E855" i="3"/>
  <c r="L854" i="3"/>
  <c r="E854" i="3"/>
  <c r="K853" i="3"/>
  <c r="J853" i="3"/>
  <c r="I853" i="3"/>
  <c r="H853" i="3"/>
  <c r="G853" i="3"/>
  <c r="F853" i="3"/>
  <c r="L852" i="3"/>
  <c r="E852" i="3"/>
  <c r="L851" i="3"/>
  <c r="E851" i="3"/>
  <c r="L850" i="3"/>
  <c r="E850" i="3"/>
  <c r="L849" i="3"/>
  <c r="E849" i="3"/>
  <c r="L848" i="3"/>
  <c r="E848" i="3"/>
  <c r="L847" i="3"/>
  <c r="E847" i="3"/>
  <c r="K846" i="3"/>
  <c r="J846" i="3"/>
  <c r="I846" i="3"/>
  <c r="H846" i="3"/>
  <c r="G846" i="3"/>
  <c r="F846" i="3"/>
  <c r="L845" i="3"/>
  <c r="E845" i="3"/>
  <c r="L844" i="3"/>
  <c r="E844" i="3"/>
  <c r="L843" i="3"/>
  <c r="E843" i="3"/>
  <c r="L842" i="3"/>
  <c r="E842" i="3"/>
  <c r="L841" i="3"/>
  <c r="E841" i="3"/>
  <c r="M841" i="3" s="1"/>
  <c r="L840" i="3"/>
  <c r="E840" i="3"/>
  <c r="L839" i="3"/>
  <c r="E839" i="3"/>
  <c r="L838" i="3"/>
  <c r="E838" i="3"/>
  <c r="K837" i="3"/>
  <c r="J837" i="3"/>
  <c r="I837" i="3"/>
  <c r="H837" i="3"/>
  <c r="G837" i="3"/>
  <c r="F837" i="3"/>
  <c r="L836" i="3"/>
  <c r="E836" i="3"/>
  <c r="L835" i="3"/>
  <c r="E835" i="3"/>
  <c r="L834" i="3"/>
  <c r="E834" i="3"/>
  <c r="L833" i="3"/>
  <c r="E833" i="3"/>
  <c r="L832" i="3"/>
  <c r="E832" i="3"/>
  <c r="L831" i="3"/>
  <c r="E831" i="3"/>
  <c r="M831" i="3" s="1"/>
  <c r="L830" i="3"/>
  <c r="E830" i="3"/>
  <c r="L829" i="3"/>
  <c r="E829" i="3"/>
  <c r="K828" i="3"/>
  <c r="J828" i="3"/>
  <c r="I828" i="3"/>
  <c r="H828" i="3"/>
  <c r="G828" i="3"/>
  <c r="F828" i="3"/>
  <c r="L827" i="3"/>
  <c r="E827" i="3"/>
  <c r="L826" i="3"/>
  <c r="E826" i="3"/>
  <c r="L825" i="3"/>
  <c r="E825" i="3"/>
  <c r="K824" i="3"/>
  <c r="J824" i="3"/>
  <c r="I824" i="3"/>
  <c r="H824" i="3"/>
  <c r="G824" i="3"/>
  <c r="F824" i="3"/>
  <c r="L823" i="3"/>
  <c r="E823" i="3"/>
  <c r="L822" i="3"/>
  <c r="E822" i="3"/>
  <c r="L821" i="3"/>
  <c r="E821" i="3"/>
  <c r="L820" i="3"/>
  <c r="E820" i="3"/>
  <c r="L819" i="3"/>
  <c r="E819" i="3"/>
  <c r="K818" i="3"/>
  <c r="J818" i="3"/>
  <c r="I818" i="3"/>
  <c r="H818" i="3"/>
  <c r="G818" i="3"/>
  <c r="F818" i="3"/>
  <c r="L817" i="3"/>
  <c r="E817" i="3"/>
  <c r="L816" i="3"/>
  <c r="E816" i="3"/>
  <c r="L815" i="3"/>
  <c r="E815" i="3"/>
  <c r="L814" i="3"/>
  <c r="E814" i="3"/>
  <c r="L813" i="3"/>
  <c r="E813" i="3"/>
  <c r="K812" i="3"/>
  <c r="J812" i="3"/>
  <c r="I812" i="3"/>
  <c r="H812" i="3"/>
  <c r="G812" i="3"/>
  <c r="F812" i="3"/>
  <c r="L811" i="3"/>
  <c r="E811" i="3"/>
  <c r="L810" i="3"/>
  <c r="E810" i="3"/>
  <c r="L809" i="3"/>
  <c r="E809" i="3"/>
  <c r="K808" i="3"/>
  <c r="J808" i="3"/>
  <c r="I808" i="3"/>
  <c r="H808" i="3"/>
  <c r="G808" i="3"/>
  <c r="F808" i="3"/>
  <c r="L807" i="3"/>
  <c r="E807" i="3"/>
  <c r="L806" i="3"/>
  <c r="E806" i="3"/>
  <c r="L805" i="3"/>
  <c r="E805" i="3"/>
  <c r="L804" i="3"/>
  <c r="E804" i="3"/>
  <c r="L803" i="3"/>
  <c r="E803" i="3"/>
  <c r="L802" i="3"/>
  <c r="E802" i="3"/>
  <c r="L801" i="3"/>
  <c r="E801" i="3"/>
  <c r="L800" i="3"/>
  <c r="E800" i="3"/>
  <c r="L799" i="3"/>
  <c r="E799" i="3"/>
  <c r="L798" i="3"/>
  <c r="E798" i="3"/>
  <c r="L797" i="3"/>
  <c r="E797" i="3"/>
  <c r="L796" i="3"/>
  <c r="E796" i="3"/>
  <c r="L795" i="3"/>
  <c r="E795" i="3"/>
  <c r="L794" i="3"/>
  <c r="E794" i="3"/>
  <c r="L793" i="3"/>
  <c r="E793" i="3"/>
  <c r="L792" i="3"/>
  <c r="E792" i="3"/>
  <c r="L791" i="3"/>
  <c r="E791" i="3"/>
  <c r="K790" i="3"/>
  <c r="J790" i="3"/>
  <c r="I790" i="3"/>
  <c r="H790" i="3"/>
  <c r="G790" i="3"/>
  <c r="F790" i="3"/>
  <c r="L789" i="3"/>
  <c r="E789" i="3"/>
  <c r="L788" i="3"/>
  <c r="E788" i="3"/>
  <c r="L787" i="3"/>
  <c r="E787" i="3"/>
  <c r="L786" i="3"/>
  <c r="E786" i="3"/>
  <c r="L785" i="3"/>
  <c r="E785" i="3"/>
  <c r="L784" i="3"/>
  <c r="E784" i="3"/>
  <c r="L783" i="3"/>
  <c r="E783" i="3"/>
  <c r="L782" i="3"/>
  <c r="E782" i="3"/>
  <c r="K781" i="3"/>
  <c r="J781" i="3"/>
  <c r="I781" i="3"/>
  <c r="H781" i="3"/>
  <c r="G781" i="3"/>
  <c r="F781" i="3"/>
  <c r="L780" i="3"/>
  <c r="E780" i="3"/>
  <c r="L779" i="3"/>
  <c r="E779" i="3"/>
  <c r="L778" i="3"/>
  <c r="E778" i="3"/>
  <c r="L777" i="3"/>
  <c r="E777" i="3"/>
  <c r="L776" i="3"/>
  <c r="E776" i="3"/>
  <c r="K775" i="3"/>
  <c r="J775" i="3"/>
  <c r="I775" i="3"/>
  <c r="H775" i="3"/>
  <c r="G775" i="3"/>
  <c r="F775" i="3"/>
  <c r="L774" i="3"/>
  <c r="E774" i="3"/>
  <c r="L773" i="3"/>
  <c r="E773" i="3"/>
  <c r="K772" i="3"/>
  <c r="J772" i="3"/>
  <c r="I772" i="3"/>
  <c r="H772" i="3"/>
  <c r="G772" i="3"/>
  <c r="F772" i="3"/>
  <c r="C769" i="3"/>
  <c r="N887" i="3" s="1"/>
  <c r="C768" i="3"/>
  <c r="L767" i="3"/>
  <c r="K767" i="3"/>
  <c r="J767" i="3"/>
  <c r="I767" i="3"/>
  <c r="H767" i="3"/>
  <c r="G767" i="3"/>
  <c r="F767" i="3"/>
  <c r="E767" i="3"/>
  <c r="L766" i="3"/>
  <c r="K766" i="3"/>
  <c r="J766" i="3"/>
  <c r="I766" i="3"/>
  <c r="H766" i="3"/>
  <c r="G766" i="3"/>
  <c r="F766" i="3"/>
  <c r="E766" i="3"/>
  <c r="I765" i="3"/>
  <c r="E765" i="3"/>
  <c r="E763" i="3"/>
  <c r="B762" i="3"/>
  <c r="F761" i="3"/>
  <c r="B759" i="3"/>
  <c r="F758" i="3"/>
  <c r="B758" i="3"/>
  <c r="D750" i="3"/>
  <c r="M749" i="3"/>
  <c r="M748" i="3"/>
  <c r="M747" i="3"/>
  <c r="L746" i="3"/>
  <c r="E746" i="3"/>
  <c r="M745" i="3"/>
  <c r="L744" i="3"/>
  <c r="E744" i="3"/>
  <c r="L743" i="3"/>
  <c r="E743" i="3"/>
  <c r="L742" i="3"/>
  <c r="E742" i="3"/>
  <c r="L740" i="3"/>
  <c r="E740" i="3"/>
  <c r="L739" i="3"/>
  <c r="E739" i="3"/>
  <c r="L738" i="3"/>
  <c r="E738" i="3"/>
  <c r="L737" i="3"/>
  <c r="E737" i="3"/>
  <c r="K736" i="3"/>
  <c r="J736" i="3"/>
  <c r="I736" i="3"/>
  <c r="H736" i="3"/>
  <c r="G736" i="3"/>
  <c r="F736" i="3"/>
  <c r="L735" i="3"/>
  <c r="E735" i="3"/>
  <c r="L734" i="3"/>
  <c r="E734" i="3"/>
  <c r="L733" i="3"/>
  <c r="E733" i="3"/>
  <c r="K732" i="3"/>
  <c r="J732" i="3"/>
  <c r="I732" i="3"/>
  <c r="H732" i="3"/>
  <c r="G732" i="3"/>
  <c r="F732" i="3"/>
  <c r="L731" i="3"/>
  <c r="E731" i="3"/>
  <c r="L730" i="3"/>
  <c r="E730" i="3"/>
  <c r="L729" i="3"/>
  <c r="E729" i="3"/>
  <c r="L728" i="3"/>
  <c r="E728" i="3"/>
  <c r="L727" i="3"/>
  <c r="E727" i="3"/>
  <c r="L726" i="3"/>
  <c r="E726" i="3"/>
  <c r="L725" i="3"/>
  <c r="E725" i="3"/>
  <c r="K724" i="3"/>
  <c r="J724" i="3"/>
  <c r="I724" i="3"/>
  <c r="H724" i="3"/>
  <c r="G724" i="3"/>
  <c r="F724" i="3"/>
  <c r="L723" i="3"/>
  <c r="E723" i="3"/>
  <c r="L722" i="3"/>
  <c r="E722" i="3"/>
  <c r="L721" i="3"/>
  <c r="E721" i="3"/>
  <c r="K720" i="3"/>
  <c r="J720" i="3"/>
  <c r="I720" i="3"/>
  <c r="H720" i="3"/>
  <c r="G720" i="3"/>
  <c r="F720" i="3"/>
  <c r="L719" i="3"/>
  <c r="E719" i="3"/>
  <c r="L718" i="3"/>
  <c r="E718" i="3"/>
  <c r="L717" i="3"/>
  <c r="E717" i="3"/>
  <c r="L716" i="3"/>
  <c r="E716" i="3"/>
  <c r="L715" i="3"/>
  <c r="E715" i="3"/>
  <c r="L714" i="3"/>
  <c r="E714" i="3"/>
  <c r="K713" i="3"/>
  <c r="J713" i="3"/>
  <c r="I713" i="3"/>
  <c r="H713" i="3"/>
  <c r="G713" i="3"/>
  <c r="F713" i="3"/>
  <c r="L712" i="3"/>
  <c r="E712" i="3"/>
  <c r="L711" i="3"/>
  <c r="E711" i="3"/>
  <c r="L710" i="3"/>
  <c r="E710" i="3"/>
  <c r="L709" i="3"/>
  <c r="E709" i="3"/>
  <c r="L708" i="3"/>
  <c r="E708" i="3"/>
  <c r="L707" i="3"/>
  <c r="E707" i="3"/>
  <c r="K706" i="3"/>
  <c r="J706" i="3"/>
  <c r="I706" i="3"/>
  <c r="H706" i="3"/>
  <c r="G706" i="3"/>
  <c r="F706" i="3"/>
  <c r="L705" i="3"/>
  <c r="E705" i="3"/>
  <c r="L704" i="3"/>
  <c r="E704" i="3"/>
  <c r="L703" i="3"/>
  <c r="E703" i="3"/>
  <c r="L702" i="3"/>
  <c r="E702" i="3"/>
  <c r="L701" i="3"/>
  <c r="E701" i="3"/>
  <c r="L700" i="3"/>
  <c r="E700" i="3"/>
  <c r="L699" i="3"/>
  <c r="E699" i="3"/>
  <c r="L698" i="3"/>
  <c r="E698" i="3"/>
  <c r="K697" i="3"/>
  <c r="J697" i="3"/>
  <c r="I697" i="3"/>
  <c r="H697" i="3"/>
  <c r="G697" i="3"/>
  <c r="F697" i="3"/>
  <c r="L696" i="3"/>
  <c r="E696" i="3"/>
  <c r="L695" i="3"/>
  <c r="E695" i="3"/>
  <c r="L694" i="3"/>
  <c r="E694" i="3"/>
  <c r="L693" i="3"/>
  <c r="E693" i="3"/>
  <c r="L692" i="3"/>
  <c r="E692" i="3"/>
  <c r="L691" i="3"/>
  <c r="E691" i="3"/>
  <c r="L690" i="3"/>
  <c r="E690" i="3"/>
  <c r="L689" i="3"/>
  <c r="E689" i="3"/>
  <c r="K688" i="3"/>
  <c r="J688" i="3"/>
  <c r="I688" i="3"/>
  <c r="H688" i="3"/>
  <c r="G688" i="3"/>
  <c r="F688" i="3"/>
  <c r="L687" i="3"/>
  <c r="E687" i="3"/>
  <c r="L686" i="3"/>
  <c r="E686" i="3"/>
  <c r="L685" i="3"/>
  <c r="E685" i="3"/>
  <c r="K684" i="3"/>
  <c r="J684" i="3"/>
  <c r="I684" i="3"/>
  <c r="H684" i="3"/>
  <c r="G684" i="3"/>
  <c r="F684" i="3"/>
  <c r="L683" i="3"/>
  <c r="E683" i="3"/>
  <c r="L682" i="3"/>
  <c r="E682" i="3"/>
  <c r="L681" i="3"/>
  <c r="E681" i="3"/>
  <c r="L680" i="3"/>
  <c r="E680" i="3"/>
  <c r="L679" i="3"/>
  <c r="E679" i="3"/>
  <c r="K678" i="3"/>
  <c r="J678" i="3"/>
  <c r="I678" i="3"/>
  <c r="H678" i="3"/>
  <c r="G678" i="3"/>
  <c r="F678" i="3"/>
  <c r="L677" i="3"/>
  <c r="E677" i="3"/>
  <c r="L676" i="3"/>
  <c r="E676" i="3"/>
  <c r="L675" i="3"/>
  <c r="E675" i="3"/>
  <c r="L674" i="3"/>
  <c r="E674" i="3"/>
  <c r="L673" i="3"/>
  <c r="E673" i="3"/>
  <c r="K672" i="3"/>
  <c r="J672" i="3"/>
  <c r="I672" i="3"/>
  <c r="H672" i="3"/>
  <c r="G672" i="3"/>
  <c r="F672" i="3"/>
  <c r="L671" i="3"/>
  <c r="E671" i="3"/>
  <c r="L670" i="3"/>
  <c r="E670" i="3"/>
  <c r="L669" i="3"/>
  <c r="E669" i="3"/>
  <c r="K668" i="3"/>
  <c r="J668" i="3"/>
  <c r="I668" i="3"/>
  <c r="H668" i="3"/>
  <c r="G668" i="3"/>
  <c r="F668" i="3"/>
  <c r="L667" i="3"/>
  <c r="E667" i="3"/>
  <c r="L666" i="3"/>
  <c r="E666" i="3"/>
  <c r="L665" i="3"/>
  <c r="E665" i="3"/>
  <c r="L664" i="3"/>
  <c r="E664" i="3"/>
  <c r="L663" i="3"/>
  <c r="E663" i="3"/>
  <c r="L662" i="3"/>
  <c r="E662" i="3"/>
  <c r="L661" i="3"/>
  <c r="E661" i="3"/>
  <c r="L660" i="3"/>
  <c r="E660" i="3"/>
  <c r="L659" i="3"/>
  <c r="E659" i="3"/>
  <c r="L658" i="3"/>
  <c r="E658" i="3"/>
  <c r="L657" i="3"/>
  <c r="E657" i="3"/>
  <c r="L656" i="3"/>
  <c r="E656" i="3"/>
  <c r="L655" i="3"/>
  <c r="E655" i="3"/>
  <c r="L654" i="3"/>
  <c r="E654" i="3"/>
  <c r="L653" i="3"/>
  <c r="E653" i="3"/>
  <c r="L652" i="3"/>
  <c r="E652" i="3"/>
  <c r="L651" i="3"/>
  <c r="E651" i="3"/>
  <c r="K650" i="3"/>
  <c r="J650" i="3"/>
  <c r="I650" i="3"/>
  <c r="H650" i="3"/>
  <c r="G650" i="3"/>
  <c r="F650" i="3"/>
  <c r="L649" i="3"/>
  <c r="E649" i="3"/>
  <c r="L648" i="3"/>
  <c r="E648" i="3"/>
  <c r="L647" i="3"/>
  <c r="E647" i="3"/>
  <c r="M647" i="3" s="1"/>
  <c r="L646" i="3"/>
  <c r="E646" i="3"/>
  <c r="L645" i="3"/>
  <c r="E645" i="3"/>
  <c r="L644" i="3"/>
  <c r="E644" i="3"/>
  <c r="L643" i="3"/>
  <c r="E643" i="3"/>
  <c r="L642" i="3"/>
  <c r="E642" i="3"/>
  <c r="K641" i="3"/>
  <c r="J641" i="3"/>
  <c r="I641" i="3"/>
  <c r="H641" i="3"/>
  <c r="G641" i="3"/>
  <c r="F641" i="3"/>
  <c r="L640" i="3"/>
  <c r="E640" i="3"/>
  <c r="L639" i="3"/>
  <c r="E639" i="3"/>
  <c r="L638" i="3"/>
  <c r="E638" i="3"/>
  <c r="L637" i="3"/>
  <c r="E637" i="3"/>
  <c r="L636" i="3"/>
  <c r="E636" i="3"/>
  <c r="K635" i="3"/>
  <c r="J635" i="3"/>
  <c r="I635" i="3"/>
  <c r="H635" i="3"/>
  <c r="G635" i="3"/>
  <c r="F635" i="3"/>
  <c r="L634" i="3"/>
  <c r="E634" i="3"/>
  <c r="L633" i="3"/>
  <c r="E633" i="3"/>
  <c r="K632" i="3"/>
  <c r="J632" i="3"/>
  <c r="I632" i="3"/>
  <c r="H632" i="3"/>
  <c r="G632" i="3"/>
  <c r="F632" i="3"/>
  <c r="C629" i="3"/>
  <c r="N747" i="3" s="1"/>
  <c r="C628" i="3"/>
  <c r="L627" i="3"/>
  <c r="K627" i="3"/>
  <c r="J627" i="3"/>
  <c r="I627" i="3"/>
  <c r="H627" i="3"/>
  <c r="G627" i="3"/>
  <c r="F627" i="3"/>
  <c r="E627" i="3"/>
  <c r="L626" i="3"/>
  <c r="K626" i="3"/>
  <c r="J626" i="3"/>
  <c r="I626" i="3"/>
  <c r="H626" i="3"/>
  <c r="G626" i="3"/>
  <c r="F626" i="3"/>
  <c r="E626" i="3"/>
  <c r="I625" i="3"/>
  <c r="E625" i="3"/>
  <c r="E623" i="3"/>
  <c r="B622" i="3"/>
  <c r="F621" i="3"/>
  <c r="B619" i="3"/>
  <c r="F618" i="3"/>
  <c r="B618" i="3"/>
  <c r="C770" i="3"/>
  <c r="E8" i="17"/>
  <c r="C8" i="17"/>
  <c r="F8" i="17"/>
  <c r="D8" i="17"/>
  <c r="H26" i="17"/>
  <c r="H24" i="17"/>
  <c r="H33" i="17" s="1"/>
  <c r="G26" i="17"/>
  <c r="G24" i="17"/>
  <c r="H13" i="17"/>
  <c r="G13" i="17"/>
  <c r="H9" i="17"/>
  <c r="G9" i="17"/>
  <c r="T147" i="11"/>
  <c r="T146" i="11"/>
  <c r="T145" i="11"/>
  <c r="T143" i="11"/>
  <c r="E9" i="3"/>
  <c r="E1038" i="3" s="1"/>
  <c r="R82" i="11"/>
  <c r="Q82" i="11"/>
  <c r="P82" i="11"/>
  <c r="O82" i="11"/>
  <c r="N82" i="11"/>
  <c r="M82" i="11"/>
  <c r="S85" i="11"/>
  <c r="L85" i="11"/>
  <c r="T85" i="11"/>
  <c r="S84" i="11"/>
  <c r="L84" i="11"/>
  <c r="T84" i="11" s="1"/>
  <c r="S83" i="11"/>
  <c r="S82" i="11" s="1"/>
  <c r="L83" i="11"/>
  <c r="J22" i="17"/>
  <c r="I22" i="17"/>
  <c r="F9" i="17"/>
  <c r="E9" i="17"/>
  <c r="D9" i="17"/>
  <c r="C9" i="17"/>
  <c r="F17" i="14"/>
  <c r="E17" i="14"/>
  <c r="F15" i="3"/>
  <c r="E19" i="3"/>
  <c r="D4" i="16"/>
  <c r="O4" i="16"/>
  <c r="F4" i="16"/>
  <c r="B1" i="16"/>
  <c r="B16" i="3"/>
  <c r="L23" i="11"/>
  <c r="P23" i="11"/>
  <c r="I461" i="3"/>
  <c r="E461" i="3"/>
  <c r="I445" i="3"/>
  <c r="E445" i="3"/>
  <c r="I360" i="3"/>
  <c r="E360" i="3"/>
  <c r="I183" i="3"/>
  <c r="E183" i="3"/>
  <c r="I19" i="3"/>
  <c r="C3" i="17"/>
  <c r="C4" i="17"/>
  <c r="J32" i="17"/>
  <c r="I32" i="17"/>
  <c r="J31" i="17"/>
  <c r="I31" i="17"/>
  <c r="J30" i="17"/>
  <c r="I30" i="17"/>
  <c r="J29" i="17"/>
  <c r="I29" i="17"/>
  <c r="J28" i="17"/>
  <c r="I28" i="17"/>
  <c r="J27" i="17"/>
  <c r="I27" i="17"/>
  <c r="F26" i="17"/>
  <c r="E26" i="17"/>
  <c r="E24" i="17" s="1"/>
  <c r="D26" i="17"/>
  <c r="J26" i="17" s="1"/>
  <c r="C26" i="17"/>
  <c r="J25" i="17"/>
  <c r="I25" i="17"/>
  <c r="F24" i="17"/>
  <c r="J23" i="17"/>
  <c r="I23" i="17"/>
  <c r="J21" i="17"/>
  <c r="I21" i="17"/>
  <c r="J20" i="17"/>
  <c r="I20" i="17"/>
  <c r="J19" i="17"/>
  <c r="I19" i="17"/>
  <c r="J18" i="17"/>
  <c r="I18" i="17"/>
  <c r="J17" i="17"/>
  <c r="I17" i="17"/>
  <c r="J16" i="17"/>
  <c r="I16" i="17"/>
  <c r="J15" i="17"/>
  <c r="I15" i="17"/>
  <c r="J14" i="17"/>
  <c r="I14" i="17"/>
  <c r="F13" i="17"/>
  <c r="E13" i="17"/>
  <c r="D13" i="17"/>
  <c r="C13" i="17"/>
  <c r="J12" i="17"/>
  <c r="I12" i="17"/>
  <c r="J11" i="17"/>
  <c r="I11" i="17"/>
  <c r="J10" i="17"/>
  <c r="I10" i="17"/>
  <c r="J90" i="3"/>
  <c r="G90" i="3"/>
  <c r="H11" i="14"/>
  <c r="E87" i="3"/>
  <c r="E113" i="3"/>
  <c r="L113" i="3"/>
  <c r="L87" i="3"/>
  <c r="S24" i="11"/>
  <c r="R25" i="11"/>
  <c r="R24" i="11"/>
  <c r="Q25" i="11"/>
  <c r="Q24" i="11"/>
  <c r="P25" i="11"/>
  <c r="O25" i="11"/>
  <c r="O24" i="11"/>
  <c r="N25" i="11"/>
  <c r="N24" i="11"/>
  <c r="M25" i="11"/>
  <c r="M24" i="11"/>
  <c r="L25" i="11"/>
  <c r="L24" i="11"/>
  <c r="L463" i="3"/>
  <c r="K463" i="3"/>
  <c r="J463" i="3"/>
  <c r="I463" i="3"/>
  <c r="H463" i="3"/>
  <c r="G463" i="3"/>
  <c r="F463" i="3"/>
  <c r="L462" i="3"/>
  <c r="K462" i="3"/>
  <c r="J462" i="3"/>
  <c r="I462" i="3"/>
  <c r="H462" i="3"/>
  <c r="G462" i="3"/>
  <c r="F462" i="3"/>
  <c r="E463" i="3"/>
  <c r="E462" i="3"/>
  <c r="L447" i="3"/>
  <c r="K447" i="3"/>
  <c r="J447" i="3"/>
  <c r="I447" i="3"/>
  <c r="H447" i="3"/>
  <c r="G447" i="3"/>
  <c r="F447" i="3"/>
  <c r="L446" i="3"/>
  <c r="K446" i="3"/>
  <c r="J446" i="3"/>
  <c r="I446" i="3"/>
  <c r="H446" i="3"/>
  <c r="G446" i="3"/>
  <c r="F446" i="3"/>
  <c r="E447" i="3"/>
  <c r="E446" i="3"/>
  <c r="L362" i="3"/>
  <c r="K362" i="3"/>
  <c r="J362" i="3"/>
  <c r="I362" i="3"/>
  <c r="H362" i="3"/>
  <c r="G362" i="3"/>
  <c r="F362" i="3"/>
  <c r="L361" i="3"/>
  <c r="K361" i="3"/>
  <c r="J361" i="3"/>
  <c r="I361" i="3"/>
  <c r="H361" i="3"/>
  <c r="G361" i="3"/>
  <c r="F361" i="3"/>
  <c r="E362" i="3"/>
  <c r="E361" i="3"/>
  <c r="L185" i="3"/>
  <c r="K185" i="3"/>
  <c r="J185" i="3"/>
  <c r="I185" i="3"/>
  <c r="H185" i="3"/>
  <c r="G185" i="3"/>
  <c r="F185" i="3"/>
  <c r="L184" i="3"/>
  <c r="K184" i="3"/>
  <c r="J184" i="3"/>
  <c r="I184" i="3"/>
  <c r="H184" i="3"/>
  <c r="G184" i="3"/>
  <c r="F184" i="3"/>
  <c r="E185" i="3"/>
  <c r="E184" i="3"/>
  <c r="R86" i="11"/>
  <c r="Q86" i="11"/>
  <c r="P86" i="11"/>
  <c r="O86" i="11"/>
  <c r="N86" i="11"/>
  <c r="M86" i="11"/>
  <c r="S92" i="11"/>
  <c r="L92" i="11"/>
  <c r="T92" i="11"/>
  <c r="S87" i="11"/>
  <c r="S86" i="11" s="1"/>
  <c r="L87" i="11"/>
  <c r="K22" i="3"/>
  <c r="J22" i="3"/>
  <c r="I22" i="3"/>
  <c r="H22" i="3"/>
  <c r="G22" i="3"/>
  <c r="F22" i="3"/>
  <c r="L25" i="3"/>
  <c r="E25" i="3"/>
  <c r="F10" i="3"/>
  <c r="E6" i="16" s="1"/>
  <c r="N21" i="16"/>
  <c r="M21" i="16"/>
  <c r="L21" i="16"/>
  <c r="K21" i="16"/>
  <c r="J21" i="16"/>
  <c r="I21" i="16"/>
  <c r="H21" i="16"/>
  <c r="G21" i="16"/>
  <c r="F21" i="16"/>
  <c r="C3" i="16"/>
  <c r="B3" i="16" s="1"/>
  <c r="N53" i="16"/>
  <c r="M53" i="16"/>
  <c r="L53" i="16"/>
  <c r="K53" i="16"/>
  <c r="J53" i="16"/>
  <c r="I53" i="16"/>
  <c r="H53" i="16"/>
  <c r="G53" i="16"/>
  <c r="F53" i="16"/>
  <c r="N43" i="16"/>
  <c r="M43" i="16"/>
  <c r="L43" i="16"/>
  <c r="K43" i="16"/>
  <c r="J43" i="16"/>
  <c r="I43" i="16"/>
  <c r="H43" i="16"/>
  <c r="G43" i="16"/>
  <c r="F43" i="16"/>
  <c r="N40" i="16"/>
  <c r="M40" i="16"/>
  <c r="L40" i="16"/>
  <c r="K40" i="16"/>
  <c r="J40" i="16"/>
  <c r="I40" i="16"/>
  <c r="H40" i="16"/>
  <c r="G40" i="16"/>
  <c r="F40" i="16"/>
  <c r="B7" i="3"/>
  <c r="J26" i="11"/>
  <c r="K148" i="11"/>
  <c r="L144" i="11"/>
  <c r="L2" i="15"/>
  <c r="P2" i="15"/>
  <c r="L70" i="15" s="1"/>
  <c r="I11" i="14"/>
  <c r="C134" i="15"/>
  <c r="L6" i="15"/>
  <c r="G9" i="15" s="1"/>
  <c r="P6" i="15"/>
  <c r="Q4" i="15"/>
  <c r="T2" i="15"/>
  <c r="I2" i="15"/>
  <c r="G2" i="15"/>
  <c r="F2" i="15"/>
  <c r="B2" i="15"/>
  <c r="N126" i="15"/>
  <c r="I114" i="14"/>
  <c r="E114" i="14"/>
  <c r="E110" i="14"/>
  <c r="H107" i="14"/>
  <c r="G107" i="14"/>
  <c r="B107" i="14"/>
  <c r="I96" i="14"/>
  <c r="H96" i="14"/>
  <c r="G96" i="14"/>
  <c r="I94" i="14"/>
  <c r="H94" i="14"/>
  <c r="G94" i="14"/>
  <c r="I93" i="14"/>
  <c r="H93" i="14"/>
  <c r="G93" i="14"/>
  <c r="I92" i="14"/>
  <c r="H92" i="14"/>
  <c r="G92" i="14"/>
  <c r="I91" i="14"/>
  <c r="H91" i="14"/>
  <c r="G91" i="14"/>
  <c r="I90" i="14"/>
  <c r="H90" i="14"/>
  <c r="G90" i="14"/>
  <c r="I84" i="14"/>
  <c r="H84" i="14"/>
  <c r="G84" i="14"/>
  <c r="I83" i="14"/>
  <c r="H83" i="14"/>
  <c r="G83" i="14"/>
  <c r="I82" i="14"/>
  <c r="H82" i="14"/>
  <c r="G82" i="14"/>
  <c r="I79" i="14"/>
  <c r="H79" i="14"/>
  <c r="G79" i="14"/>
  <c r="I78" i="14"/>
  <c r="H78" i="14"/>
  <c r="G78" i="14"/>
  <c r="I75" i="14"/>
  <c r="H75" i="14"/>
  <c r="G75" i="14"/>
  <c r="I74" i="14"/>
  <c r="H74" i="14"/>
  <c r="G74" i="14"/>
  <c r="I73" i="14"/>
  <c r="H73" i="14"/>
  <c r="G73" i="14"/>
  <c r="I72" i="14"/>
  <c r="H72" i="14"/>
  <c r="G72" i="14"/>
  <c r="I70" i="14"/>
  <c r="H70" i="14"/>
  <c r="G70" i="14"/>
  <c r="I69" i="14"/>
  <c r="H69" i="14"/>
  <c r="G69" i="14"/>
  <c r="I60" i="14"/>
  <c r="H60" i="14"/>
  <c r="G60" i="14"/>
  <c r="I29" i="14"/>
  <c r="H29" i="14"/>
  <c r="G29" i="14"/>
  <c r="I28" i="14"/>
  <c r="H28" i="14"/>
  <c r="G28" i="14"/>
  <c r="I27" i="14"/>
  <c r="H27" i="14"/>
  <c r="G27" i="14"/>
  <c r="E15" i="14"/>
  <c r="B8" i="14" s="1"/>
  <c r="F13" i="14"/>
  <c r="E13" i="14"/>
  <c r="F11" i="14"/>
  <c r="B11" i="14"/>
  <c r="F81" i="14"/>
  <c r="F67" i="14"/>
  <c r="F61" i="14"/>
  <c r="F35" i="14"/>
  <c r="F34" i="14"/>
  <c r="F24" i="14"/>
  <c r="M21" i="11"/>
  <c r="L21" i="11"/>
  <c r="S25" i="11"/>
  <c r="I20" i="11"/>
  <c r="P24" i="11" s="1"/>
  <c r="M19" i="11"/>
  <c r="I19" i="11"/>
  <c r="I17" i="11"/>
  <c r="M16" i="11"/>
  <c r="L16" i="11"/>
  <c r="I16" i="11"/>
  <c r="I14" i="11"/>
  <c r="S144" i="11"/>
  <c r="S142" i="11"/>
  <c r="L142" i="11"/>
  <c r="T142" i="11" s="1"/>
  <c r="S141" i="11"/>
  <c r="L141" i="11"/>
  <c r="T141" i="11" s="1"/>
  <c r="S140" i="11"/>
  <c r="S139" i="11" s="1"/>
  <c r="L140" i="11"/>
  <c r="T140" i="11" s="1"/>
  <c r="S138" i="11"/>
  <c r="L138" i="11"/>
  <c r="S137" i="11"/>
  <c r="L137" i="11"/>
  <c r="T137" i="11" s="1"/>
  <c r="S136" i="11"/>
  <c r="L136" i="11"/>
  <c r="T136" i="11"/>
  <c r="S135" i="11"/>
  <c r="L135" i="11"/>
  <c r="T135" i="11"/>
  <c r="R134" i="11"/>
  <c r="Q134" i="11"/>
  <c r="P134" i="11"/>
  <c r="O134" i="11"/>
  <c r="N134" i="11"/>
  <c r="M134" i="11"/>
  <c r="S133" i="11"/>
  <c r="L133" i="11"/>
  <c r="T133" i="11"/>
  <c r="S132" i="11"/>
  <c r="L132" i="11"/>
  <c r="T132" i="11" s="1"/>
  <c r="S131" i="11"/>
  <c r="S130" i="11" s="1"/>
  <c r="L131" i="11"/>
  <c r="T131" i="11"/>
  <c r="R130" i="11"/>
  <c r="Q130" i="11"/>
  <c r="P130" i="11"/>
  <c r="O130" i="11"/>
  <c r="N130" i="11"/>
  <c r="M130" i="11"/>
  <c r="S129" i="11"/>
  <c r="L129" i="11"/>
  <c r="T129" i="11" s="1"/>
  <c r="S128" i="11"/>
  <c r="L128" i="11"/>
  <c r="T128" i="11"/>
  <c r="S127" i="11"/>
  <c r="L127" i="11"/>
  <c r="T127" i="11"/>
  <c r="S126" i="11"/>
  <c r="L126" i="11"/>
  <c r="T126" i="11" s="1"/>
  <c r="S125" i="11"/>
  <c r="L125" i="11"/>
  <c r="T125" i="11"/>
  <c r="S124" i="11"/>
  <c r="L124" i="11"/>
  <c r="S123" i="11"/>
  <c r="L123" i="11"/>
  <c r="T123" i="11"/>
  <c r="R122" i="11"/>
  <c r="Q122" i="11"/>
  <c r="P122" i="11"/>
  <c r="O122" i="11"/>
  <c r="N122" i="11"/>
  <c r="M122" i="11"/>
  <c r="S121" i="11"/>
  <c r="L121" i="11"/>
  <c r="T121" i="11"/>
  <c r="S120" i="11"/>
  <c r="L120" i="11"/>
  <c r="T120" i="11"/>
  <c r="S119" i="11"/>
  <c r="S118" i="11"/>
  <c r="L119" i="11"/>
  <c r="T119" i="11"/>
  <c r="R118" i="11"/>
  <c r="Q118" i="11"/>
  <c r="P118" i="11"/>
  <c r="O118" i="11"/>
  <c r="N118" i="11"/>
  <c r="M118" i="11"/>
  <c r="S117" i="11"/>
  <c r="L117" i="11"/>
  <c r="T117" i="11" s="1"/>
  <c r="S116" i="11"/>
  <c r="L116" i="11"/>
  <c r="T116" i="11"/>
  <c r="S115" i="11"/>
  <c r="L115" i="11"/>
  <c r="T115" i="11"/>
  <c r="S114" i="11"/>
  <c r="L114" i="11"/>
  <c r="T114" i="11" s="1"/>
  <c r="S113" i="11"/>
  <c r="S111" i="11"/>
  <c r="L113" i="11"/>
  <c r="T113" i="11"/>
  <c r="S112" i="11"/>
  <c r="L112" i="11"/>
  <c r="L111" i="11" s="1"/>
  <c r="T111" i="11" s="1"/>
  <c r="T112" i="11"/>
  <c r="R111" i="11"/>
  <c r="Q111" i="11"/>
  <c r="P111" i="11"/>
  <c r="O111" i="11"/>
  <c r="N111" i="11"/>
  <c r="M111" i="11"/>
  <c r="S110" i="11"/>
  <c r="L110" i="11"/>
  <c r="T110" i="11"/>
  <c r="S109" i="11"/>
  <c r="L109" i="11"/>
  <c r="T109" i="11"/>
  <c r="S108" i="11"/>
  <c r="L108" i="11"/>
  <c r="T108" i="11" s="1"/>
  <c r="S107" i="11"/>
  <c r="L107" i="11"/>
  <c r="T107" i="11" s="1"/>
  <c r="S106" i="11"/>
  <c r="L106" i="11"/>
  <c r="T106" i="11" s="1"/>
  <c r="S105" i="11"/>
  <c r="S104" i="11" s="1"/>
  <c r="L105" i="11"/>
  <c r="R104" i="11"/>
  <c r="Q104" i="11"/>
  <c r="P104" i="11"/>
  <c r="O104" i="11"/>
  <c r="N104" i="11"/>
  <c r="M104" i="11"/>
  <c r="S103" i="11"/>
  <c r="L103" i="11"/>
  <c r="T103" i="11" s="1"/>
  <c r="S102" i="11"/>
  <c r="L102" i="11"/>
  <c r="T102" i="11"/>
  <c r="S101" i="11"/>
  <c r="L101" i="11"/>
  <c r="T101" i="11" s="1"/>
  <c r="S100" i="11"/>
  <c r="L100" i="11"/>
  <c r="T100" i="11" s="1"/>
  <c r="S99" i="11"/>
  <c r="L99" i="11"/>
  <c r="T99" i="11" s="1"/>
  <c r="S98" i="11"/>
  <c r="L98" i="11"/>
  <c r="T98" i="11"/>
  <c r="S97" i="11"/>
  <c r="L97" i="11"/>
  <c r="T97" i="11" s="1"/>
  <c r="S96" i="11"/>
  <c r="L96" i="11"/>
  <c r="R95" i="11"/>
  <c r="Q95" i="11"/>
  <c r="P95" i="11"/>
  <c r="O95" i="11"/>
  <c r="N95" i="11"/>
  <c r="M95" i="11"/>
  <c r="S94" i="11"/>
  <c r="L94" i="11"/>
  <c r="T94" i="11" s="1"/>
  <c r="S93" i="11"/>
  <c r="L93" i="11"/>
  <c r="T93" i="11" s="1"/>
  <c r="S91" i="11"/>
  <c r="L91" i="11"/>
  <c r="T91" i="11" s="1"/>
  <c r="S90" i="11"/>
  <c r="L90" i="11"/>
  <c r="T90" i="11"/>
  <c r="S89" i="11"/>
  <c r="L89" i="11"/>
  <c r="T89" i="11" s="1"/>
  <c r="S88" i="11"/>
  <c r="L88" i="11"/>
  <c r="S81" i="11"/>
  <c r="L81" i="11"/>
  <c r="T81" i="11"/>
  <c r="S80" i="11"/>
  <c r="L80" i="11"/>
  <c r="T80" i="11" s="1"/>
  <c r="S79" i="11"/>
  <c r="L79" i="11"/>
  <c r="T79" i="11"/>
  <c r="S78" i="11"/>
  <c r="L78" i="11"/>
  <c r="L76" i="11"/>
  <c r="T76" i="11" s="1"/>
  <c r="S77" i="11"/>
  <c r="S76" i="11"/>
  <c r="L77" i="11"/>
  <c r="T77" i="11"/>
  <c r="R76" i="11"/>
  <c r="Q76" i="11"/>
  <c r="P76" i="11"/>
  <c r="O76" i="11"/>
  <c r="N76" i="11"/>
  <c r="M76" i="11"/>
  <c r="S75" i="11"/>
  <c r="L75" i="11"/>
  <c r="T75" i="11" s="1"/>
  <c r="S74" i="11"/>
  <c r="L74" i="11"/>
  <c r="T74" i="11"/>
  <c r="S73" i="11"/>
  <c r="L73" i="11"/>
  <c r="T73" i="11" s="1"/>
  <c r="S72" i="11"/>
  <c r="L72" i="11"/>
  <c r="T72" i="11" s="1"/>
  <c r="S71" i="11"/>
  <c r="S70" i="11"/>
  <c r="L71" i="11"/>
  <c r="R70" i="11"/>
  <c r="Q70" i="11"/>
  <c r="P70" i="11"/>
  <c r="O70" i="11"/>
  <c r="N70" i="11"/>
  <c r="M70" i="11"/>
  <c r="S69" i="11"/>
  <c r="L69" i="11"/>
  <c r="S68" i="11"/>
  <c r="S66" i="11"/>
  <c r="L68" i="11"/>
  <c r="S67" i="11"/>
  <c r="L67" i="11"/>
  <c r="T67" i="11" s="1"/>
  <c r="R66" i="11"/>
  <c r="Q66" i="11"/>
  <c r="P66" i="11"/>
  <c r="O66" i="11"/>
  <c r="N66" i="11"/>
  <c r="M66" i="11"/>
  <c r="S65" i="11"/>
  <c r="L65" i="11"/>
  <c r="T65" i="11" s="1"/>
  <c r="S64" i="11"/>
  <c r="L64" i="11"/>
  <c r="T64" i="11" s="1"/>
  <c r="S63" i="11"/>
  <c r="L63" i="11"/>
  <c r="T63" i="11"/>
  <c r="S62" i="11"/>
  <c r="L62" i="11"/>
  <c r="T62" i="11" s="1"/>
  <c r="S61" i="11"/>
  <c r="L61" i="11"/>
  <c r="T61" i="11" s="1"/>
  <c r="S60" i="11"/>
  <c r="L60" i="11"/>
  <c r="T60" i="11"/>
  <c r="S59" i="11"/>
  <c r="L59" i="11"/>
  <c r="T59" i="11" s="1"/>
  <c r="S58" i="11"/>
  <c r="L58" i="11"/>
  <c r="T58" i="11" s="1"/>
  <c r="S57" i="11"/>
  <c r="L57" i="11"/>
  <c r="T57" i="11" s="1"/>
  <c r="S56" i="11"/>
  <c r="L56" i="11"/>
  <c r="T56" i="11"/>
  <c r="S55" i="11"/>
  <c r="L55" i="11"/>
  <c r="T55" i="11" s="1"/>
  <c r="S54" i="11"/>
  <c r="L54" i="11"/>
  <c r="T54" i="11"/>
  <c r="S53" i="11"/>
  <c r="L53" i="11"/>
  <c r="T53" i="11" s="1"/>
  <c r="S52" i="11"/>
  <c r="L52" i="11"/>
  <c r="T52" i="11"/>
  <c r="S51" i="11"/>
  <c r="L51" i="11"/>
  <c r="S50" i="11"/>
  <c r="L50" i="11"/>
  <c r="T50" i="11"/>
  <c r="S49" i="11"/>
  <c r="S48" i="11" s="1"/>
  <c r="L49" i="11"/>
  <c r="T49" i="11" s="1"/>
  <c r="R48" i="11"/>
  <c r="Q48" i="11"/>
  <c r="P48" i="11"/>
  <c r="O48" i="11"/>
  <c r="N48" i="11"/>
  <c r="M48" i="11"/>
  <c r="M148" i="11" s="1"/>
  <c r="S47" i="11"/>
  <c r="L47" i="11"/>
  <c r="T47" i="11"/>
  <c r="S46" i="11"/>
  <c r="L46" i="11"/>
  <c r="T46" i="11"/>
  <c r="S45" i="11"/>
  <c r="L45" i="11"/>
  <c r="T45" i="11" s="1"/>
  <c r="S44" i="11"/>
  <c r="L44" i="11"/>
  <c r="T44" i="11"/>
  <c r="S43" i="11"/>
  <c r="L43" i="11"/>
  <c r="T43" i="11"/>
  <c r="S42" i="11"/>
  <c r="L42" i="11"/>
  <c r="S41" i="11"/>
  <c r="L41" i="11"/>
  <c r="T41" i="11"/>
  <c r="S40" i="11"/>
  <c r="S39" i="11"/>
  <c r="L40" i="11"/>
  <c r="T40" i="11"/>
  <c r="R39" i="11"/>
  <c r="Q39" i="11"/>
  <c r="P39" i="11"/>
  <c r="P148" i="11" s="1"/>
  <c r="O39" i="11"/>
  <c r="N39" i="11"/>
  <c r="M39" i="11"/>
  <c r="S38" i="11"/>
  <c r="L38" i="11"/>
  <c r="T38" i="11" s="1"/>
  <c r="S37" i="11"/>
  <c r="S33" i="11" s="1"/>
  <c r="L37" i="11"/>
  <c r="T37" i="11"/>
  <c r="S36" i="11"/>
  <c r="L36" i="11"/>
  <c r="T36" i="11"/>
  <c r="S35" i="11"/>
  <c r="L35" i="11"/>
  <c r="S34" i="11"/>
  <c r="L34" i="11"/>
  <c r="T34" i="11"/>
  <c r="R33" i="11"/>
  <c r="Q33" i="11"/>
  <c r="P33" i="11"/>
  <c r="O33" i="11"/>
  <c r="O148" i="11" s="1"/>
  <c r="N33" i="11"/>
  <c r="M33" i="11"/>
  <c r="S32" i="11"/>
  <c r="S30" i="11" s="1"/>
  <c r="L32" i="11"/>
  <c r="T32" i="11" s="1"/>
  <c r="S31" i="11"/>
  <c r="L31" i="11"/>
  <c r="T31" i="11" s="1"/>
  <c r="R30" i="11"/>
  <c r="R148" i="11" s="1"/>
  <c r="Q30" i="11"/>
  <c r="P30" i="11"/>
  <c r="O30" i="11"/>
  <c r="N30" i="11"/>
  <c r="M30" i="11"/>
  <c r="J27" i="11"/>
  <c r="B12" i="3"/>
  <c r="L599" i="3"/>
  <c r="E599" i="3"/>
  <c r="M599" i="3" s="1"/>
  <c r="L598" i="3"/>
  <c r="E598" i="3"/>
  <c r="M598" i="3" s="1"/>
  <c r="L597" i="3"/>
  <c r="E597" i="3"/>
  <c r="E96" i="14" s="1"/>
  <c r="L596" i="3"/>
  <c r="E596" i="3"/>
  <c r="M596" i="3" s="1"/>
  <c r="L595" i="3"/>
  <c r="E595" i="3"/>
  <c r="K594" i="3"/>
  <c r="I95" i="14" s="1"/>
  <c r="J594" i="3"/>
  <c r="H95" i="14" s="1"/>
  <c r="I594" i="3"/>
  <c r="G95" i="14" s="1"/>
  <c r="H594" i="3"/>
  <c r="G594" i="3"/>
  <c r="F594" i="3"/>
  <c r="L593" i="3"/>
  <c r="E593" i="3"/>
  <c r="L592" i="3"/>
  <c r="E592" i="3"/>
  <c r="L591" i="3"/>
  <c r="M591" i="3" s="1"/>
  <c r="E591" i="3"/>
  <c r="L590" i="3"/>
  <c r="E590" i="3"/>
  <c r="K589" i="3"/>
  <c r="J589" i="3"/>
  <c r="I589" i="3"/>
  <c r="H589" i="3"/>
  <c r="G589" i="3"/>
  <c r="F589" i="3"/>
  <c r="L588" i="3"/>
  <c r="E588" i="3"/>
  <c r="L587" i="3"/>
  <c r="M587" i="3" s="1"/>
  <c r="E587" i="3"/>
  <c r="L586" i="3"/>
  <c r="E586" i="3"/>
  <c r="L585" i="3"/>
  <c r="E585" i="3"/>
  <c r="L584" i="3"/>
  <c r="E584" i="3"/>
  <c r="L583" i="3"/>
  <c r="E68" i="16" s="1"/>
  <c r="O68" i="16" s="1"/>
  <c r="E583" i="3"/>
  <c r="L582" i="3"/>
  <c r="E67" i="16" s="1"/>
  <c r="O67" i="16" s="1"/>
  <c r="E582" i="3"/>
  <c r="D67" i="16" s="1"/>
  <c r="L581" i="3"/>
  <c r="M581" i="3" s="1"/>
  <c r="E581" i="3"/>
  <c r="L580" i="3"/>
  <c r="E580" i="3"/>
  <c r="L579" i="3"/>
  <c r="E579" i="3"/>
  <c r="L578" i="3"/>
  <c r="E578" i="3"/>
  <c r="M578" i="3" s="1"/>
  <c r="L577" i="3"/>
  <c r="E577" i="3"/>
  <c r="L576" i="3"/>
  <c r="E576" i="3"/>
  <c r="L575" i="3"/>
  <c r="M575" i="3" s="1"/>
  <c r="E575" i="3"/>
  <c r="L574" i="3"/>
  <c r="E574" i="3"/>
  <c r="L573" i="3"/>
  <c r="E573" i="3"/>
  <c r="L572" i="3"/>
  <c r="E572" i="3"/>
  <c r="L571" i="3"/>
  <c r="E571" i="3"/>
  <c r="L570" i="3"/>
  <c r="E570" i="3"/>
  <c r="M570" i="3" s="1"/>
  <c r="K569" i="3"/>
  <c r="J569" i="3"/>
  <c r="I569" i="3"/>
  <c r="H569" i="3"/>
  <c r="G569" i="3"/>
  <c r="F569" i="3"/>
  <c r="L568" i="3"/>
  <c r="E63" i="16" s="1"/>
  <c r="O63" i="16" s="1"/>
  <c r="E568" i="3"/>
  <c r="D63" i="16" s="1"/>
  <c r="L567" i="3"/>
  <c r="E62" i="16" s="1"/>
  <c r="O62" i="16" s="1"/>
  <c r="E567" i="3"/>
  <c r="D62" i="16" s="1"/>
  <c r="L566" i="3"/>
  <c r="E566" i="3"/>
  <c r="L565" i="3"/>
  <c r="E565" i="3"/>
  <c r="L564" i="3"/>
  <c r="E61" i="16" s="1"/>
  <c r="O61" i="16" s="1"/>
  <c r="E564" i="3"/>
  <c r="L563" i="3"/>
  <c r="E60" i="16" s="1"/>
  <c r="O60" i="16" s="1"/>
  <c r="E563" i="3"/>
  <c r="M563" i="3" s="1"/>
  <c r="L562" i="3"/>
  <c r="E562" i="3"/>
  <c r="L561" i="3"/>
  <c r="E58" i="16" s="1"/>
  <c r="O58" i="16" s="1"/>
  <c r="E561" i="3"/>
  <c r="D58" i="16" s="1"/>
  <c r="L560" i="3"/>
  <c r="E560" i="3"/>
  <c r="L559" i="3"/>
  <c r="E559" i="3"/>
  <c r="L558" i="3"/>
  <c r="E558" i="3"/>
  <c r="L557" i="3"/>
  <c r="E557" i="3"/>
  <c r="L556" i="3"/>
  <c r="E556" i="3"/>
  <c r="L555" i="3"/>
  <c r="E555" i="3"/>
  <c r="L554" i="3"/>
  <c r="E554" i="3"/>
  <c r="L553" i="3"/>
  <c r="M553" i="3" s="1"/>
  <c r="E553" i="3"/>
  <c r="L552" i="3"/>
  <c r="E552" i="3"/>
  <c r="L551" i="3"/>
  <c r="E57" i="16" s="1"/>
  <c r="O57" i="16" s="1"/>
  <c r="E551" i="3"/>
  <c r="D57" i="16" s="1"/>
  <c r="L550" i="3"/>
  <c r="Q112" i="15" s="1"/>
  <c r="E550" i="3"/>
  <c r="L549" i="3"/>
  <c r="E55" i="16" s="1"/>
  <c r="O55" i="16" s="1"/>
  <c r="E549" i="3"/>
  <c r="D55" i="16" s="1"/>
  <c r="L548" i="3"/>
  <c r="E548" i="3"/>
  <c r="M548" i="3" s="1"/>
  <c r="K547" i="3"/>
  <c r="J547" i="3"/>
  <c r="I547" i="3"/>
  <c r="H547" i="3"/>
  <c r="G547" i="3"/>
  <c r="F547" i="3"/>
  <c r="L546" i="3"/>
  <c r="E546" i="3"/>
  <c r="L545" i="3"/>
  <c r="E545" i="3"/>
  <c r="E73" i="14" s="1"/>
  <c r="K544" i="3"/>
  <c r="J544" i="3"/>
  <c r="I544" i="3"/>
  <c r="H544" i="3"/>
  <c r="G544" i="3"/>
  <c r="F544" i="3"/>
  <c r="L543" i="3"/>
  <c r="E543" i="3"/>
  <c r="L542" i="3"/>
  <c r="E542" i="3"/>
  <c r="L541" i="3"/>
  <c r="E541" i="3"/>
  <c r="L540" i="3"/>
  <c r="E540" i="3"/>
  <c r="M540" i="3" s="1"/>
  <c r="K539" i="3"/>
  <c r="I85" i="14" s="1"/>
  <c r="J539" i="3"/>
  <c r="H85" i="14" s="1"/>
  <c r="I539" i="3"/>
  <c r="G85" i="14" s="1"/>
  <c r="H539" i="3"/>
  <c r="G539" i="3"/>
  <c r="F539" i="3"/>
  <c r="L538" i="3"/>
  <c r="E51" i="16" s="1"/>
  <c r="O51" i="16" s="1"/>
  <c r="E538" i="3"/>
  <c r="D51" i="16" s="1"/>
  <c r="L537" i="3"/>
  <c r="E537" i="3"/>
  <c r="L536" i="3"/>
  <c r="E536" i="3"/>
  <c r="L535" i="3"/>
  <c r="E535" i="3"/>
  <c r="K534" i="3"/>
  <c r="I89" i="14" s="1"/>
  <c r="J534" i="3"/>
  <c r="H89" i="14" s="1"/>
  <c r="I534" i="3"/>
  <c r="G89" i="14" s="1"/>
  <c r="H534" i="3"/>
  <c r="G534" i="3"/>
  <c r="F534" i="3"/>
  <c r="L533" i="3"/>
  <c r="E533" i="3"/>
  <c r="L532" i="3"/>
  <c r="E532" i="3"/>
  <c r="M532" i="3" s="1"/>
  <c r="L531" i="3"/>
  <c r="E531" i="3"/>
  <c r="L530" i="3"/>
  <c r="E530" i="3"/>
  <c r="L529" i="3"/>
  <c r="E529" i="3"/>
  <c r="L528" i="3"/>
  <c r="E528" i="3"/>
  <c r="K527" i="3"/>
  <c r="J527" i="3"/>
  <c r="I527" i="3"/>
  <c r="H527" i="3"/>
  <c r="G527" i="3"/>
  <c r="F527" i="3"/>
  <c r="L526" i="3"/>
  <c r="E526" i="3"/>
  <c r="L525" i="3"/>
  <c r="E525" i="3"/>
  <c r="K524" i="3"/>
  <c r="J524" i="3"/>
  <c r="I524" i="3"/>
  <c r="H524" i="3"/>
  <c r="G524" i="3"/>
  <c r="F524" i="3"/>
  <c r="L523" i="3"/>
  <c r="E523" i="3"/>
  <c r="L522" i="3"/>
  <c r="E522" i="3"/>
  <c r="L521" i="3"/>
  <c r="E521" i="3"/>
  <c r="L520" i="3"/>
  <c r="E520" i="3"/>
  <c r="K519" i="3"/>
  <c r="J519" i="3"/>
  <c r="I519" i="3"/>
  <c r="H519" i="3"/>
  <c r="G519" i="3"/>
  <c r="F519" i="3"/>
  <c r="L518" i="3"/>
  <c r="E518" i="3"/>
  <c r="L517" i="3"/>
  <c r="E517" i="3"/>
  <c r="M517" i="3" s="1"/>
  <c r="L516" i="3"/>
  <c r="E516" i="3"/>
  <c r="K515" i="3"/>
  <c r="J515" i="3"/>
  <c r="I515" i="3"/>
  <c r="H515" i="3"/>
  <c r="G515" i="3"/>
  <c r="F515" i="3"/>
  <c r="L514" i="3"/>
  <c r="E514" i="3"/>
  <c r="L513" i="3"/>
  <c r="E513" i="3"/>
  <c r="M513" i="3" s="1"/>
  <c r="L512" i="3"/>
  <c r="E512" i="3"/>
  <c r="L511" i="3"/>
  <c r="E511" i="3"/>
  <c r="L510" i="3"/>
  <c r="E510" i="3"/>
  <c r="D45" i="16" s="1"/>
  <c r="L509" i="3"/>
  <c r="E509" i="3"/>
  <c r="L508" i="3"/>
  <c r="E508" i="3"/>
  <c r="L507" i="3"/>
  <c r="E507" i="3"/>
  <c r="M507" i="3" s="1"/>
  <c r="K506" i="3"/>
  <c r="J506" i="3"/>
  <c r="I506" i="3"/>
  <c r="H506" i="3"/>
  <c r="G506" i="3"/>
  <c r="F506" i="3"/>
  <c r="L505" i="3"/>
  <c r="E505" i="3"/>
  <c r="E72" i="14" s="1"/>
  <c r="L504" i="3"/>
  <c r="E504" i="3"/>
  <c r="L503" i="3"/>
  <c r="E503" i="3"/>
  <c r="M503" i="3" s="1"/>
  <c r="L502" i="3"/>
  <c r="E502" i="3"/>
  <c r="L501" i="3"/>
  <c r="E501" i="3"/>
  <c r="K500" i="3"/>
  <c r="I71" i="14" s="1"/>
  <c r="J500" i="3"/>
  <c r="H71" i="14" s="1"/>
  <c r="I500" i="3"/>
  <c r="G71" i="14" s="1"/>
  <c r="H500" i="3"/>
  <c r="G500" i="3"/>
  <c r="F500" i="3"/>
  <c r="L499" i="3"/>
  <c r="E499" i="3"/>
  <c r="M499" i="3" s="1"/>
  <c r="L498" i="3"/>
  <c r="E498" i="3"/>
  <c r="L497" i="3"/>
  <c r="E497" i="3"/>
  <c r="L496" i="3"/>
  <c r="E496" i="3"/>
  <c r="L495" i="3"/>
  <c r="M495" i="3" s="1"/>
  <c r="E495" i="3"/>
  <c r="L494" i="3"/>
  <c r="E494" i="3"/>
  <c r="L493" i="3"/>
  <c r="E493" i="3"/>
  <c r="M493" i="3" s="1"/>
  <c r="L492" i="3"/>
  <c r="E492" i="3"/>
  <c r="L491" i="3"/>
  <c r="E491" i="3"/>
  <c r="L490" i="3"/>
  <c r="E490" i="3"/>
  <c r="M490" i="3" s="1"/>
  <c r="L489" i="3"/>
  <c r="M489" i="3" s="1"/>
  <c r="E489" i="3"/>
  <c r="L488" i="3"/>
  <c r="E488" i="3"/>
  <c r="L487" i="3"/>
  <c r="E487" i="3"/>
  <c r="L486" i="3"/>
  <c r="E486" i="3"/>
  <c r="M486" i="3" s="1"/>
  <c r="L485" i="3"/>
  <c r="E485" i="3"/>
  <c r="K484" i="3"/>
  <c r="J484" i="3"/>
  <c r="I484" i="3"/>
  <c r="H484" i="3"/>
  <c r="G484" i="3"/>
  <c r="F484" i="3"/>
  <c r="L483" i="3"/>
  <c r="E483" i="3"/>
  <c r="M483" i="3" s="1"/>
  <c r="L482" i="3"/>
  <c r="E482" i="3"/>
  <c r="E82" i="14" s="1"/>
  <c r="K481" i="3"/>
  <c r="J481" i="3"/>
  <c r="I481" i="3"/>
  <c r="H481" i="3"/>
  <c r="G481" i="3"/>
  <c r="F481" i="3"/>
  <c r="L480" i="3"/>
  <c r="E480" i="3"/>
  <c r="L479" i="3"/>
  <c r="E479" i="3"/>
  <c r="L478" i="3"/>
  <c r="E478" i="3"/>
  <c r="M478" i="3" s="1"/>
  <c r="L477" i="3"/>
  <c r="E477" i="3"/>
  <c r="L476" i="3"/>
  <c r="E476" i="3"/>
  <c r="L475" i="3"/>
  <c r="M475" i="3" s="1"/>
  <c r="E475" i="3"/>
  <c r="K474" i="3"/>
  <c r="I80" i="14" s="1"/>
  <c r="J474" i="3"/>
  <c r="H80" i="14" s="1"/>
  <c r="I474" i="3"/>
  <c r="G80" i="14" s="1"/>
  <c r="H474" i="3"/>
  <c r="G474" i="3"/>
  <c r="F474" i="3"/>
  <c r="L473" i="3"/>
  <c r="E473" i="3"/>
  <c r="L472" i="3"/>
  <c r="E472" i="3"/>
  <c r="K471" i="3"/>
  <c r="J471" i="3"/>
  <c r="I471" i="3"/>
  <c r="H471" i="3"/>
  <c r="G471" i="3"/>
  <c r="F471" i="3"/>
  <c r="L470" i="3"/>
  <c r="E470" i="3"/>
  <c r="L469" i="3"/>
  <c r="E469" i="3"/>
  <c r="K468" i="3"/>
  <c r="J468" i="3"/>
  <c r="I468" i="3"/>
  <c r="H468" i="3"/>
  <c r="G468" i="3"/>
  <c r="F468" i="3"/>
  <c r="L467" i="3"/>
  <c r="Q88" i="15" s="1"/>
  <c r="E467" i="3"/>
  <c r="L466" i="3"/>
  <c r="E466" i="3"/>
  <c r="L465" i="3"/>
  <c r="E465" i="3"/>
  <c r="K464" i="3"/>
  <c r="I76" i="14" s="1"/>
  <c r="J464" i="3"/>
  <c r="H76" i="14" s="1"/>
  <c r="I464" i="3"/>
  <c r="G76" i="14" s="1"/>
  <c r="H464" i="3"/>
  <c r="G464" i="3"/>
  <c r="F464" i="3"/>
  <c r="E459" i="3"/>
  <c r="F457" i="3"/>
  <c r="F454" i="3"/>
  <c r="E443" i="3"/>
  <c r="F441" i="3"/>
  <c r="F438" i="3"/>
  <c r="L431" i="3"/>
  <c r="E431" i="3"/>
  <c r="M431" i="3" s="1"/>
  <c r="L430" i="3"/>
  <c r="M430" i="3" s="1"/>
  <c r="E430" i="3"/>
  <c r="K429" i="3"/>
  <c r="I59" i="14" s="1"/>
  <c r="J429" i="3"/>
  <c r="I429" i="3"/>
  <c r="G59" i="14" s="1"/>
  <c r="H429" i="3"/>
  <c r="H432" i="3" s="1"/>
  <c r="G429" i="3"/>
  <c r="G432" i="3" s="1"/>
  <c r="F429" i="3"/>
  <c r="F432" i="3" s="1"/>
  <c r="L428" i="3"/>
  <c r="E428" i="3"/>
  <c r="L427" i="3"/>
  <c r="E33" i="16" s="1"/>
  <c r="O33" i="16" s="1"/>
  <c r="E427" i="3"/>
  <c r="D33" i="16" s="1"/>
  <c r="L426" i="3"/>
  <c r="E426" i="3"/>
  <c r="L425" i="3"/>
  <c r="E425" i="3"/>
  <c r="L421" i="3"/>
  <c r="E421" i="3"/>
  <c r="L420" i="3"/>
  <c r="E420" i="3"/>
  <c r="L419" i="3"/>
  <c r="E419" i="3"/>
  <c r="L418" i="3"/>
  <c r="E418" i="3"/>
  <c r="L417" i="3"/>
  <c r="E417" i="3"/>
  <c r="L416" i="3"/>
  <c r="E416" i="3"/>
  <c r="K415" i="3"/>
  <c r="I62" i="14" s="1"/>
  <c r="J415" i="3"/>
  <c r="H62" i="14" s="1"/>
  <c r="I415" i="3"/>
  <c r="G62" i="14" s="1"/>
  <c r="H415" i="3"/>
  <c r="G415" i="3"/>
  <c r="F415" i="3"/>
  <c r="L414" i="3"/>
  <c r="E414" i="3"/>
  <c r="L413" i="3"/>
  <c r="E413" i="3"/>
  <c r="K412" i="3"/>
  <c r="J412" i="3"/>
  <c r="I412" i="3"/>
  <c r="H412" i="3"/>
  <c r="G412" i="3"/>
  <c r="F412" i="3"/>
  <c r="L411" i="3"/>
  <c r="E411" i="3"/>
  <c r="L410" i="3"/>
  <c r="E410" i="3"/>
  <c r="K409" i="3"/>
  <c r="J409" i="3"/>
  <c r="I409" i="3"/>
  <c r="H409" i="3"/>
  <c r="G409" i="3"/>
  <c r="F409" i="3"/>
  <c r="L408" i="3"/>
  <c r="E408" i="3"/>
  <c r="L407" i="3"/>
  <c r="E407" i="3"/>
  <c r="L406" i="3"/>
  <c r="E406" i="3"/>
  <c r="K405" i="3"/>
  <c r="J405" i="3"/>
  <c r="I405" i="3"/>
  <c r="H405" i="3"/>
  <c r="G405" i="3"/>
  <c r="F405" i="3"/>
  <c r="L404" i="3"/>
  <c r="E404" i="3"/>
  <c r="L403" i="3"/>
  <c r="E403" i="3"/>
  <c r="K402" i="3"/>
  <c r="J402" i="3"/>
  <c r="I402" i="3"/>
  <c r="H402" i="3"/>
  <c r="G402" i="3"/>
  <c r="F402" i="3"/>
  <c r="L401" i="3"/>
  <c r="M401" i="3" s="1"/>
  <c r="E401" i="3"/>
  <c r="L400" i="3"/>
  <c r="E400" i="3"/>
  <c r="K399" i="3"/>
  <c r="J399" i="3"/>
  <c r="I399" i="3"/>
  <c r="H399" i="3"/>
  <c r="G399" i="3"/>
  <c r="F399" i="3"/>
  <c r="L398" i="3"/>
  <c r="E398" i="3"/>
  <c r="L397" i="3"/>
  <c r="E397" i="3"/>
  <c r="L396" i="3"/>
  <c r="E396" i="3"/>
  <c r="L395" i="3"/>
  <c r="E395" i="3"/>
  <c r="K394" i="3"/>
  <c r="J394" i="3"/>
  <c r="I394" i="3"/>
  <c r="H394" i="3"/>
  <c r="G394" i="3"/>
  <c r="F394" i="3"/>
  <c r="L393" i="3"/>
  <c r="M393" i="3" s="1"/>
  <c r="E393" i="3"/>
  <c r="L392" i="3"/>
  <c r="E392" i="3"/>
  <c r="K391" i="3"/>
  <c r="J391" i="3"/>
  <c r="I391" i="3"/>
  <c r="H391" i="3"/>
  <c r="G391" i="3"/>
  <c r="F391" i="3"/>
  <c r="L390" i="3"/>
  <c r="E390" i="3"/>
  <c r="L389" i="3"/>
  <c r="E389" i="3"/>
  <c r="L388" i="3"/>
  <c r="E388" i="3"/>
  <c r="L387" i="3"/>
  <c r="E387" i="3"/>
  <c r="K386" i="3"/>
  <c r="J386" i="3"/>
  <c r="I386" i="3"/>
  <c r="H386" i="3"/>
  <c r="G386" i="3"/>
  <c r="F386" i="3"/>
  <c r="L385" i="3"/>
  <c r="E385" i="3"/>
  <c r="L384" i="3"/>
  <c r="E384" i="3"/>
  <c r="L383" i="3"/>
  <c r="E383" i="3"/>
  <c r="L382" i="3"/>
  <c r="E382" i="3"/>
  <c r="M382" i="3" s="1"/>
  <c r="L381" i="3"/>
  <c r="E381" i="3"/>
  <c r="L380" i="3"/>
  <c r="E380" i="3"/>
  <c r="L379" i="3"/>
  <c r="E379" i="3"/>
  <c r="K378" i="3"/>
  <c r="J378" i="3"/>
  <c r="I378" i="3"/>
  <c r="H378" i="3"/>
  <c r="G378" i="3"/>
  <c r="F378" i="3"/>
  <c r="L377" i="3"/>
  <c r="E377" i="3"/>
  <c r="L376" i="3"/>
  <c r="E376" i="3"/>
  <c r="L375" i="3"/>
  <c r="E375" i="3"/>
  <c r="L374" i="3"/>
  <c r="E374" i="3"/>
  <c r="L373" i="3"/>
  <c r="E373" i="3"/>
  <c r="L372" i="3"/>
  <c r="E372" i="3"/>
  <c r="L371" i="3"/>
  <c r="E371" i="3"/>
  <c r="L370" i="3"/>
  <c r="E370" i="3"/>
  <c r="L369" i="3"/>
  <c r="M369" i="3" s="1"/>
  <c r="E369" i="3"/>
  <c r="L368" i="3"/>
  <c r="E368" i="3"/>
  <c r="L367" i="3"/>
  <c r="E367" i="3"/>
  <c r="L366" i="3"/>
  <c r="E366" i="3"/>
  <c r="L365" i="3"/>
  <c r="E365" i="3"/>
  <c r="K364" i="3"/>
  <c r="J364" i="3"/>
  <c r="I364" i="3"/>
  <c r="H364" i="3"/>
  <c r="G364" i="3"/>
  <c r="F364" i="3"/>
  <c r="E358" i="3"/>
  <c r="F356" i="3"/>
  <c r="F353" i="3"/>
  <c r="E181" i="3"/>
  <c r="F179" i="3"/>
  <c r="F176" i="3"/>
  <c r="L166" i="3"/>
  <c r="E166" i="3"/>
  <c r="L165" i="3"/>
  <c r="M165" i="3" s="1"/>
  <c r="E165" i="3"/>
  <c r="L164" i="3"/>
  <c r="E164" i="3"/>
  <c r="L163" i="3"/>
  <c r="E163" i="3"/>
  <c r="L162" i="3"/>
  <c r="E162" i="3"/>
  <c r="L161" i="3"/>
  <c r="E161" i="3"/>
  <c r="L160" i="3"/>
  <c r="E160" i="3"/>
  <c r="L159" i="3"/>
  <c r="E159" i="3"/>
  <c r="K158" i="3"/>
  <c r="J158" i="3"/>
  <c r="I158" i="3"/>
  <c r="H158" i="3"/>
  <c r="G158" i="3"/>
  <c r="F158" i="3"/>
  <c r="L157" i="3"/>
  <c r="E157" i="3"/>
  <c r="L156" i="3"/>
  <c r="E156" i="3"/>
  <c r="L155" i="3"/>
  <c r="E155" i="3"/>
  <c r="L154" i="3"/>
  <c r="E154" i="3"/>
  <c r="L153" i="3"/>
  <c r="E153" i="3"/>
  <c r="L152" i="3"/>
  <c r="E152" i="3"/>
  <c r="L151" i="3"/>
  <c r="E151" i="3"/>
  <c r="L150" i="3"/>
  <c r="E150" i="3"/>
  <c r="K149" i="3"/>
  <c r="J149" i="3"/>
  <c r="I149" i="3"/>
  <c r="H149" i="3"/>
  <c r="G149" i="3"/>
  <c r="F149" i="3"/>
  <c r="L148" i="3"/>
  <c r="E148" i="3"/>
  <c r="M148" i="3" s="1"/>
  <c r="L147" i="3"/>
  <c r="E147" i="3"/>
  <c r="L146" i="3"/>
  <c r="E146" i="3"/>
  <c r="L145" i="3"/>
  <c r="E145" i="3"/>
  <c r="L144" i="3"/>
  <c r="E144" i="3"/>
  <c r="L143" i="3"/>
  <c r="E143" i="3"/>
  <c r="L142" i="3"/>
  <c r="E142" i="3"/>
  <c r="L141" i="3"/>
  <c r="E141" i="3"/>
  <c r="K140" i="3"/>
  <c r="J140" i="3"/>
  <c r="I140" i="3"/>
  <c r="H140" i="3"/>
  <c r="G140" i="3"/>
  <c r="F140" i="3"/>
  <c r="L139" i="3"/>
  <c r="E139" i="3"/>
  <c r="L138" i="3"/>
  <c r="E138" i="3"/>
  <c r="K137" i="3"/>
  <c r="I36" i="14" s="1"/>
  <c r="J137" i="3"/>
  <c r="H36" i="14" s="1"/>
  <c r="I137" i="3"/>
  <c r="G36" i="14" s="1"/>
  <c r="H137" i="3"/>
  <c r="G137" i="3"/>
  <c r="F137" i="3"/>
  <c r="L136" i="3"/>
  <c r="E136" i="3"/>
  <c r="L135" i="3"/>
  <c r="E14" i="16" s="1"/>
  <c r="O14" i="16" s="1"/>
  <c r="E135" i="3"/>
  <c r="D14" i="16" s="1"/>
  <c r="L134" i="3"/>
  <c r="E134" i="3"/>
  <c r="L133" i="3"/>
  <c r="Q25" i="15" s="1"/>
  <c r="G25" i="15" s="1"/>
  <c r="E133" i="3"/>
  <c r="P25" i="15" s="1"/>
  <c r="F25" i="15" s="1"/>
  <c r="L132" i="3"/>
  <c r="E132" i="3"/>
  <c r="L131" i="3"/>
  <c r="E131" i="3"/>
  <c r="M131" i="3" s="1"/>
  <c r="L130" i="3"/>
  <c r="E130" i="3"/>
  <c r="L129" i="3"/>
  <c r="E129" i="3"/>
  <c r="L128" i="3"/>
  <c r="E128" i="3"/>
  <c r="L127" i="3"/>
  <c r="E127" i="3"/>
  <c r="L126" i="3"/>
  <c r="E126" i="3"/>
  <c r="L125" i="3"/>
  <c r="E125" i="3"/>
  <c r="M125" i="3" s="1"/>
  <c r="L124" i="3"/>
  <c r="E124" i="3"/>
  <c r="K123" i="3"/>
  <c r="I33" i="14" s="1"/>
  <c r="J123" i="3"/>
  <c r="H33" i="14" s="1"/>
  <c r="I123" i="3"/>
  <c r="G33" i="14" s="1"/>
  <c r="H123" i="3"/>
  <c r="G123" i="3"/>
  <c r="F123" i="3"/>
  <c r="L122" i="3"/>
  <c r="Q38" i="15" s="1"/>
  <c r="E122" i="3"/>
  <c r="P38" i="15" s="1"/>
  <c r="L121" i="3"/>
  <c r="E121" i="3"/>
  <c r="P37" i="15" s="1"/>
  <c r="F37" i="15" s="1"/>
  <c r="L120" i="3"/>
  <c r="Q36" i="15" s="1"/>
  <c r="G36" i="15" s="1"/>
  <c r="E120" i="3"/>
  <c r="P36" i="15" s="1"/>
  <c r="F36" i="15" s="1"/>
  <c r="K119" i="3"/>
  <c r="J119" i="3"/>
  <c r="I119" i="3"/>
  <c r="H119" i="3"/>
  <c r="G119" i="3"/>
  <c r="F119" i="3"/>
  <c r="L118" i="3"/>
  <c r="E118" i="3"/>
  <c r="L117" i="3"/>
  <c r="E117" i="3"/>
  <c r="L116" i="3"/>
  <c r="E116" i="3"/>
  <c r="L115" i="3"/>
  <c r="E115" i="3"/>
  <c r="L114" i="3"/>
  <c r="E114" i="3"/>
  <c r="P15" i="15" s="1"/>
  <c r="F15" i="15" s="1"/>
  <c r="L112" i="3"/>
  <c r="E112" i="3"/>
  <c r="L111" i="3"/>
  <c r="E111" i="3"/>
  <c r="K110" i="3"/>
  <c r="J110" i="3"/>
  <c r="I110" i="3"/>
  <c r="H110" i="3"/>
  <c r="G110" i="3"/>
  <c r="F110" i="3"/>
  <c r="L109" i="3"/>
  <c r="E109" i="3"/>
  <c r="L108" i="3"/>
  <c r="E108" i="3"/>
  <c r="L107" i="3"/>
  <c r="E107" i="3"/>
  <c r="P27" i="15" s="1"/>
  <c r="F27" i="15" s="1"/>
  <c r="K106" i="3"/>
  <c r="I31" i="14" s="1"/>
  <c r="J106" i="3"/>
  <c r="H31" i="14" s="1"/>
  <c r="I106" i="3"/>
  <c r="G31" i="14" s="1"/>
  <c r="H106" i="3"/>
  <c r="G106" i="3"/>
  <c r="F106" i="3"/>
  <c r="L105" i="3"/>
  <c r="E105" i="3"/>
  <c r="M105" i="3" s="1"/>
  <c r="L104" i="3"/>
  <c r="E104" i="3"/>
  <c r="L103" i="3"/>
  <c r="E103" i="3"/>
  <c r="L102" i="3"/>
  <c r="E102" i="3"/>
  <c r="M102" i="3" s="1"/>
  <c r="L101" i="3"/>
  <c r="E101" i="3"/>
  <c r="L100" i="3"/>
  <c r="E100" i="3"/>
  <c r="L99" i="3"/>
  <c r="E99" i="3"/>
  <c r="M99" i="3" s="1"/>
  <c r="L98" i="3"/>
  <c r="E98" i="3"/>
  <c r="M98" i="3" s="1"/>
  <c r="L97" i="3"/>
  <c r="E97" i="3"/>
  <c r="L96" i="3"/>
  <c r="E96" i="3"/>
  <c r="L95" i="3"/>
  <c r="E95" i="3"/>
  <c r="K94" i="3"/>
  <c r="J94" i="3"/>
  <c r="H30" i="14" s="1"/>
  <c r="I94" i="3"/>
  <c r="H94" i="3"/>
  <c r="G94" i="3"/>
  <c r="F94" i="3"/>
  <c r="L93" i="3"/>
  <c r="E93" i="3"/>
  <c r="L92" i="3"/>
  <c r="E92" i="3"/>
  <c r="L91" i="3"/>
  <c r="E91" i="3"/>
  <c r="K90" i="3"/>
  <c r="I30" i="14" s="1"/>
  <c r="I90" i="3"/>
  <c r="H90" i="3"/>
  <c r="F90" i="3"/>
  <c r="L89" i="3"/>
  <c r="E89" i="3"/>
  <c r="L88" i="3"/>
  <c r="E88" i="3"/>
  <c r="L86" i="3"/>
  <c r="E86" i="3"/>
  <c r="L85" i="3"/>
  <c r="E85" i="3"/>
  <c r="L84" i="3"/>
  <c r="E84" i="3"/>
  <c r="L83" i="3"/>
  <c r="E83" i="3"/>
  <c r="L82" i="3"/>
  <c r="E82" i="3"/>
  <c r="L81" i="3"/>
  <c r="E81" i="3"/>
  <c r="L80" i="3"/>
  <c r="E80" i="3"/>
  <c r="L79" i="3"/>
  <c r="E79" i="3"/>
  <c r="M79" i="3" s="1"/>
  <c r="L78" i="3"/>
  <c r="E78" i="3"/>
  <c r="M78" i="3" s="1"/>
  <c r="L77" i="3"/>
  <c r="Q17" i="15" s="1"/>
  <c r="E77" i="3"/>
  <c r="P17" i="15" s="1"/>
  <c r="F17" i="15" s="1"/>
  <c r="L76" i="3"/>
  <c r="E76" i="3"/>
  <c r="L75" i="3"/>
  <c r="E75" i="3"/>
  <c r="K74" i="3"/>
  <c r="I26" i="14" s="1"/>
  <c r="J74" i="3"/>
  <c r="H26" i="14" s="1"/>
  <c r="I74" i="3"/>
  <c r="G26" i="14" s="1"/>
  <c r="H74" i="3"/>
  <c r="G74" i="3"/>
  <c r="F74" i="3"/>
  <c r="L73" i="3"/>
  <c r="E73" i="3"/>
  <c r="L72" i="3"/>
  <c r="E72" i="3"/>
  <c r="L71" i="3"/>
  <c r="E71" i="3"/>
  <c r="L70" i="3"/>
  <c r="E70" i="3"/>
  <c r="L69" i="3"/>
  <c r="E69" i="3"/>
  <c r="L68" i="3"/>
  <c r="E68" i="3"/>
  <c r="L67" i="3"/>
  <c r="E67" i="3"/>
  <c r="L66" i="3"/>
  <c r="E66" i="3"/>
  <c r="K65" i="3"/>
  <c r="J65" i="3"/>
  <c r="I65" i="3"/>
  <c r="H65" i="3"/>
  <c r="G65" i="3"/>
  <c r="F65" i="3"/>
  <c r="L64" i="3"/>
  <c r="E64" i="3"/>
  <c r="L63" i="3"/>
  <c r="E63" i="3"/>
  <c r="L62" i="3"/>
  <c r="E62" i="3"/>
  <c r="K61" i="3"/>
  <c r="J61" i="3"/>
  <c r="I61" i="3"/>
  <c r="H61" i="3"/>
  <c r="G61" i="3"/>
  <c r="F61" i="3"/>
  <c r="L60" i="3"/>
  <c r="E60" i="3"/>
  <c r="L59" i="3"/>
  <c r="E59" i="3"/>
  <c r="K58" i="3"/>
  <c r="J58" i="3"/>
  <c r="I58" i="3"/>
  <c r="H58" i="3"/>
  <c r="G58" i="3"/>
  <c r="F58" i="3"/>
  <c r="L57" i="3"/>
  <c r="E57" i="3"/>
  <c r="M57" i="3" s="1"/>
  <c r="L56" i="3"/>
  <c r="E10" i="16" s="1"/>
  <c r="O10" i="16" s="1"/>
  <c r="E56" i="3"/>
  <c r="L55" i="3"/>
  <c r="E55" i="3"/>
  <c r="M55" i="3" s="1"/>
  <c r="L54" i="3"/>
  <c r="E54" i="3"/>
  <c r="L53" i="3"/>
  <c r="E53" i="3"/>
  <c r="M53" i="3" s="1"/>
  <c r="K52" i="3"/>
  <c r="J52" i="3"/>
  <c r="I52" i="3"/>
  <c r="H52" i="3"/>
  <c r="G52" i="3"/>
  <c r="F52" i="3"/>
  <c r="L51" i="3"/>
  <c r="E51" i="3"/>
  <c r="L50" i="3"/>
  <c r="E50" i="3"/>
  <c r="L49" i="3"/>
  <c r="E49" i="3"/>
  <c r="L48" i="3"/>
  <c r="E48" i="3"/>
  <c r="K47" i="3"/>
  <c r="J47" i="3"/>
  <c r="I47" i="3"/>
  <c r="H47" i="3"/>
  <c r="G47" i="3"/>
  <c r="F47" i="3"/>
  <c r="L46" i="3"/>
  <c r="E46" i="3"/>
  <c r="L45" i="3"/>
  <c r="E45" i="3"/>
  <c r="L44" i="3"/>
  <c r="E44" i="3"/>
  <c r="L43" i="3"/>
  <c r="E43" i="3"/>
  <c r="L42" i="3"/>
  <c r="E42" i="3"/>
  <c r="L41" i="3"/>
  <c r="E41" i="3"/>
  <c r="L40" i="3"/>
  <c r="E40" i="3"/>
  <c r="K39" i="3"/>
  <c r="J39" i="3"/>
  <c r="I39" i="3"/>
  <c r="H39" i="3"/>
  <c r="G39" i="3"/>
  <c r="F39" i="3"/>
  <c r="L38" i="3"/>
  <c r="E38" i="3"/>
  <c r="L37" i="3"/>
  <c r="E37" i="3"/>
  <c r="L36" i="3"/>
  <c r="E36" i="3"/>
  <c r="L35" i="3"/>
  <c r="E35" i="3"/>
  <c r="L34" i="3"/>
  <c r="M34" i="3" s="1"/>
  <c r="E34" i="3"/>
  <c r="K33" i="3"/>
  <c r="J33" i="3"/>
  <c r="I33" i="3"/>
  <c r="H33" i="3"/>
  <c r="G33" i="3"/>
  <c r="F33" i="3"/>
  <c r="L32" i="3"/>
  <c r="E32" i="3"/>
  <c r="L31" i="3"/>
  <c r="E31" i="3"/>
  <c r="L30" i="3"/>
  <c r="E30" i="3"/>
  <c r="L29" i="3"/>
  <c r="E29" i="3"/>
  <c r="K28" i="3"/>
  <c r="J28" i="3"/>
  <c r="I28" i="3"/>
  <c r="H28" i="3"/>
  <c r="G28" i="3"/>
  <c r="F28" i="3"/>
  <c r="L27" i="3"/>
  <c r="E27" i="3"/>
  <c r="L26" i="3"/>
  <c r="M26" i="3" s="1"/>
  <c r="E26" i="3"/>
  <c r="L24" i="3"/>
  <c r="E24" i="3"/>
  <c r="L23" i="3"/>
  <c r="E23" i="3"/>
  <c r="B455" i="3"/>
  <c r="B454" i="3"/>
  <c r="B442" i="3"/>
  <c r="B439" i="3"/>
  <c r="B438" i="3"/>
  <c r="B357" i="3"/>
  <c r="B354" i="3"/>
  <c r="B353" i="3"/>
  <c r="B180" i="3"/>
  <c r="B177" i="3"/>
  <c r="B176" i="3"/>
  <c r="M610" i="3"/>
  <c r="M301" i="3"/>
  <c r="M302" i="3"/>
  <c r="M303" i="3"/>
  <c r="M423" i="3"/>
  <c r="M424" i="3"/>
  <c r="L34" i="16"/>
  <c r="L35" i="16" s="1"/>
  <c r="G34" i="16"/>
  <c r="G35" i="16" s="1"/>
  <c r="F34" i="16"/>
  <c r="F35" i="16" s="1"/>
  <c r="N34" i="16"/>
  <c r="N35" i="16"/>
  <c r="I34" i="16"/>
  <c r="I35" i="16" s="1"/>
  <c r="H34" i="16"/>
  <c r="H35" i="16" s="1"/>
  <c r="J34" i="16"/>
  <c r="J35" i="16" s="1"/>
  <c r="M34" i="16"/>
  <c r="M35" i="16" s="1"/>
  <c r="K34" i="16"/>
  <c r="K35" i="16" s="1"/>
  <c r="H64" i="16"/>
  <c r="L64" i="16"/>
  <c r="I64" i="16"/>
  <c r="M64" i="16"/>
  <c r="F64" i="16"/>
  <c r="J64" i="16"/>
  <c r="N64" i="16"/>
  <c r="G64" i="16"/>
  <c r="K64" i="16"/>
  <c r="J74" i="15"/>
  <c r="I35" i="15"/>
  <c r="I65" i="15"/>
  <c r="J69" i="15"/>
  <c r="L69" i="15"/>
  <c r="L30" i="11"/>
  <c r="T30" i="11"/>
  <c r="L139" i="11"/>
  <c r="T139" i="11" s="1"/>
  <c r="J129" i="15"/>
  <c r="M568" i="3"/>
  <c r="M397" i="3"/>
  <c r="B179" i="3"/>
  <c r="L4" i="15"/>
  <c r="P9" i="15" s="1"/>
  <c r="S6" i="15"/>
  <c r="E56" i="16"/>
  <c r="O56" i="16" s="1"/>
  <c r="L37" i="15"/>
  <c r="I18" i="15"/>
  <c r="M546" i="3"/>
  <c r="H59" i="14"/>
  <c r="J432" i="3"/>
  <c r="E60" i="14"/>
  <c r="L118" i="11"/>
  <c r="T118" i="11"/>
  <c r="L130" i="11"/>
  <c r="T130" i="11"/>
  <c r="Q27" i="15"/>
  <c r="E54" i="16"/>
  <c r="P117" i="15"/>
  <c r="D61" i="16"/>
  <c r="Q113" i="15"/>
  <c r="G113" i="15" s="1"/>
  <c r="F33" i="17"/>
  <c r="F35" i="17"/>
  <c r="F5" i="17" s="1"/>
  <c r="G33" i="17"/>
  <c r="J9" i="17"/>
  <c r="J13" i="17"/>
  <c r="I9" i="17"/>
  <c r="T124" i="11"/>
  <c r="L122" i="11"/>
  <c r="T122" i="11"/>
  <c r="T87" i="11"/>
  <c r="T78" i="11"/>
  <c r="M40" i="3"/>
  <c r="B356" i="3"/>
  <c r="T83" i="11"/>
  <c r="M160" i="3"/>
  <c r="E93" i="14"/>
  <c r="M389" i="3"/>
  <c r="T35" i="11"/>
  <c r="L33" i="11"/>
  <c r="D24" i="17"/>
  <c r="M108" i="3"/>
  <c r="E59" i="16"/>
  <c r="L39" i="11"/>
  <c r="T39" i="11" s="1"/>
  <c r="T42" i="11"/>
  <c r="T68" i="11"/>
  <c r="L70" i="11"/>
  <c r="T70" i="11" s="1"/>
  <c r="T71" i="11"/>
  <c r="S95" i="11"/>
  <c r="D33" i="17"/>
  <c r="J33" i="17" s="1"/>
  <c r="J24" i="17"/>
  <c r="T33" i="11"/>
  <c r="C2" i="16"/>
  <c r="B2" i="16" s="1"/>
  <c r="B13" i="14"/>
  <c r="C2" i="17"/>
  <c r="B441" i="3"/>
  <c r="C6370" i="3"/>
  <c r="M6382" i="3"/>
  <c r="E6424" i="3"/>
  <c r="M6486" i="3"/>
  <c r="M6373" i="3"/>
  <c r="M6391" i="3"/>
  <c r="M6409" i="3"/>
  <c r="M6429" i="3"/>
  <c r="M6461" i="3"/>
  <c r="C6230" i="3"/>
  <c r="L6268" i="3"/>
  <c r="M6299" i="3"/>
  <c r="M6315" i="3"/>
  <c r="L6320" i="3"/>
  <c r="L6332" i="3"/>
  <c r="E6341" i="3"/>
  <c r="E6173" i="3"/>
  <c r="M6159" i="3"/>
  <c r="L6180" i="3"/>
  <c r="E6201" i="3"/>
  <c r="E6110" i="3"/>
  <c r="M5973" i="3"/>
  <c r="M5991" i="3"/>
  <c r="M5993" i="3"/>
  <c r="M5999" i="3"/>
  <c r="M6011" i="3"/>
  <c r="M6027" i="3"/>
  <c r="M6045" i="3"/>
  <c r="M6057" i="3"/>
  <c r="L6061" i="3"/>
  <c r="C5810" i="3"/>
  <c r="E5893" i="3"/>
  <c r="M5879" i="3"/>
  <c r="L5912" i="3"/>
  <c r="C5670" i="3"/>
  <c r="M5693" i="3"/>
  <c r="M5713" i="3"/>
  <c r="M5731" i="3"/>
  <c r="E5753" i="3"/>
  <c r="M5777" i="3"/>
  <c r="E5613" i="3"/>
  <c r="M5599" i="3"/>
  <c r="E5641" i="3"/>
  <c r="M5413" i="3"/>
  <c r="M5431" i="3"/>
  <c r="M5433" i="3"/>
  <c r="M5439" i="3"/>
  <c r="M5451" i="3"/>
  <c r="M5467" i="3"/>
  <c r="M5485" i="3"/>
  <c r="M5497" i="3"/>
  <c r="M5506" i="3"/>
  <c r="L5473" i="3"/>
  <c r="L5501" i="3"/>
  <c r="L5352" i="3"/>
  <c r="E5308" i="3"/>
  <c r="C5110" i="3"/>
  <c r="E5053" i="3"/>
  <c r="L4972" i="3"/>
  <c r="E5081" i="3"/>
  <c r="M4885" i="3"/>
  <c r="M4891" i="3"/>
  <c r="M4731" i="3"/>
  <c r="M4733" i="3"/>
  <c r="M4739" i="3"/>
  <c r="M4767" i="3"/>
  <c r="M4785" i="3"/>
  <c r="M4806" i="3"/>
  <c r="L4801" i="3"/>
  <c r="M4553" i="3"/>
  <c r="M4571" i="3"/>
  <c r="M4589" i="3"/>
  <c r="M4609" i="3"/>
  <c r="M4653" i="3"/>
  <c r="M4422" i="3"/>
  <c r="E4464" i="3"/>
  <c r="E4486" i="3"/>
  <c r="M4413" i="3"/>
  <c r="M4431" i="3"/>
  <c r="M4469" i="3"/>
  <c r="E4521" i="3"/>
  <c r="C4270" i="3"/>
  <c r="M4293" i="3"/>
  <c r="M4325" i="3"/>
  <c r="M4386" i="3"/>
  <c r="M4171" i="3"/>
  <c r="M4179" i="3"/>
  <c r="M4207" i="3"/>
  <c r="M4225" i="3"/>
  <c r="M4246" i="3"/>
  <c r="C3990" i="3"/>
  <c r="L3992" i="3"/>
  <c r="L4028" i="3"/>
  <c r="M4059" i="3"/>
  <c r="M4075" i="3"/>
  <c r="L4092" i="3"/>
  <c r="M3893" i="3"/>
  <c r="E3933" i="3"/>
  <c r="M3966" i="3"/>
  <c r="M3765" i="3"/>
  <c r="M3826" i="3"/>
  <c r="L3821" i="3"/>
  <c r="M3661" i="3"/>
  <c r="C3430" i="3"/>
  <c r="M3453" i="3"/>
  <c r="M3546" i="3"/>
  <c r="L3468" i="3"/>
  <c r="M3533" i="3"/>
  <c r="M3406" i="3"/>
  <c r="M3329" i="3"/>
  <c r="M3153" i="3"/>
  <c r="M3171" i="3"/>
  <c r="M3209" i="3"/>
  <c r="E3121" i="3"/>
  <c r="M2893" i="3"/>
  <c r="L2972" i="3"/>
  <c r="M2846" i="3"/>
  <c r="C2590" i="3"/>
  <c r="M2645" i="3"/>
  <c r="C2450" i="3"/>
  <c r="M2473" i="3"/>
  <c r="M2493" i="3"/>
  <c r="M2511" i="3"/>
  <c r="M2557" i="3"/>
  <c r="L2533" i="3"/>
  <c r="L2561" i="3"/>
  <c r="C2310" i="3"/>
  <c r="L2393" i="3"/>
  <c r="L2421" i="3"/>
  <c r="M2247" i="3"/>
  <c r="M2265" i="3"/>
  <c r="L2120" i="3"/>
  <c r="C1890" i="3"/>
  <c r="M1975" i="3"/>
  <c r="C1750" i="3"/>
  <c r="L1852" i="3"/>
  <c r="M1633" i="3"/>
  <c r="E1677" i="3"/>
  <c r="M1726" i="3"/>
  <c r="L1508" i="3"/>
  <c r="L1560" i="3"/>
  <c r="M1353" i="3"/>
  <c r="M1373" i="3"/>
  <c r="M1391" i="3"/>
  <c r="M1425" i="3"/>
  <c r="M1437" i="3"/>
  <c r="C1190" i="3"/>
  <c r="M1245" i="3"/>
  <c r="M1091" i="3"/>
  <c r="M1166" i="3"/>
  <c r="M951" i="3"/>
  <c r="M959" i="3"/>
  <c r="M965" i="3"/>
  <c r="M987" i="3"/>
  <c r="M1005" i="3"/>
  <c r="B616" i="3"/>
  <c r="B621" i="3"/>
  <c r="B756" i="3"/>
  <c r="B457" i="3"/>
  <c r="M6654" i="3"/>
  <c r="M6656" i="3"/>
  <c r="M6662" i="3"/>
  <c r="M6672" i="3"/>
  <c r="M6690" i="3"/>
  <c r="M6696" i="3"/>
  <c r="M6720" i="3"/>
  <c r="M6730" i="3"/>
  <c r="M6736" i="3"/>
  <c r="M6748" i="3"/>
  <c r="M6760" i="3"/>
  <c r="M6699" i="3"/>
  <c r="M6705" i="3"/>
  <c r="M6727" i="3"/>
  <c r="M6745" i="3"/>
  <c r="M6766" i="3"/>
  <c r="N6767" i="3"/>
  <c r="M6653" i="3"/>
  <c r="M6671" i="3"/>
  <c r="M6709" i="3"/>
  <c r="M6741" i="3"/>
  <c r="M6596" i="3"/>
  <c r="M6602" i="3"/>
  <c r="M6620" i="3"/>
  <c r="M6624" i="3"/>
  <c r="M6553" i="3"/>
  <c r="M6559" i="3"/>
  <c r="M6565" i="3"/>
  <c r="M6571" i="3"/>
  <c r="M6587" i="3"/>
  <c r="M6605" i="3"/>
  <c r="M6617" i="3"/>
  <c r="M6626" i="3"/>
  <c r="N6627" i="3"/>
  <c r="M6601" i="3"/>
  <c r="M6613" i="3"/>
  <c r="O59" i="16"/>
  <c r="J28" i="11"/>
  <c r="U145" i="11"/>
  <c r="C4550" i="3"/>
  <c r="N4667" i="3"/>
  <c r="I53" i="15"/>
  <c r="J52" i="15"/>
  <c r="I25" i="15"/>
  <c r="J45" i="15"/>
  <c r="J122" i="15"/>
  <c r="I73" i="15"/>
  <c r="J62" i="15"/>
  <c r="L27" i="15"/>
  <c r="J66" i="15"/>
  <c r="L116" i="15"/>
  <c r="L44" i="15"/>
  <c r="J25" i="15"/>
  <c r="J38" i="15"/>
  <c r="J117" i="15"/>
  <c r="I74" i="15"/>
  <c r="J26" i="15"/>
  <c r="G88" i="15"/>
  <c r="L108" i="15"/>
  <c r="L113" i="15"/>
  <c r="I123" i="15"/>
  <c r="L65" i="15"/>
  <c r="J70" i="15"/>
  <c r="I91" i="15"/>
  <c r="L54" i="15"/>
  <c r="I97" i="15"/>
  <c r="L40" i="15"/>
  <c r="L122" i="15"/>
  <c r="L22" i="15"/>
  <c r="J58" i="15"/>
  <c r="L93" i="15"/>
  <c r="L129" i="15"/>
  <c r="J43" i="15"/>
  <c r="L66" i="15"/>
  <c r="I26" i="15"/>
  <c r="L91" i="15"/>
  <c r="I40" i="15"/>
  <c r="L16" i="15"/>
  <c r="I98" i="15"/>
  <c r="J93" i="15"/>
  <c r="J42" i="15"/>
  <c r="J80" i="15"/>
  <c r="J124" i="15"/>
  <c r="L53" i="15"/>
  <c r="J40" i="15"/>
  <c r="J27" i="15"/>
  <c r="J98" i="15"/>
  <c r="L80" i="15"/>
  <c r="J36" i="15"/>
  <c r="I109" i="15"/>
  <c r="L36" i="15"/>
  <c r="L104" i="15"/>
  <c r="L117" i="15"/>
  <c r="L98" i="15"/>
  <c r="L131" i="15"/>
  <c r="J15" i="15"/>
  <c r="I66" i="15"/>
  <c r="J73" i="15"/>
  <c r="I13" i="15"/>
  <c r="J54" i="15"/>
  <c r="J104" i="15"/>
  <c r="J16" i="15"/>
  <c r="L61" i="15"/>
  <c r="I122" i="15"/>
  <c r="J94" i="15"/>
  <c r="J19" i="15"/>
  <c r="L52" i="15"/>
  <c r="J97" i="15"/>
  <c r="J108" i="15"/>
  <c r="L130" i="15"/>
  <c r="L15" i="15"/>
  <c r="I112" i="15"/>
  <c r="I43" i="15"/>
  <c r="I44" i="15"/>
  <c r="J60" i="15"/>
  <c r="L59" i="15"/>
  <c r="I51" i="15"/>
  <c r="L42" i="15"/>
  <c r="I52" i="15"/>
  <c r="I62" i="15"/>
  <c r="L73" i="15"/>
  <c r="I61" i="15"/>
  <c r="I87" i="15"/>
  <c r="J37" i="15"/>
  <c r="I93" i="15"/>
  <c r="J21" i="15"/>
  <c r="J14" i="15"/>
  <c r="J91" i="15"/>
  <c r="L21" i="15"/>
  <c r="L38" i="15"/>
  <c r="L92" i="15"/>
  <c r="I37" i="15"/>
  <c r="I130" i="15"/>
  <c r="L87" i="15"/>
  <c r="L51" i="15"/>
  <c r="L58" i="15"/>
  <c r="L20" i="15"/>
  <c r="J53" i="15"/>
  <c r="L62" i="15"/>
  <c r="L45" i="15"/>
  <c r="I94" i="15"/>
  <c r="I117" i="15"/>
  <c r="L25" i="15"/>
  <c r="L17" i="15"/>
  <c r="L60" i="15"/>
  <c r="L123" i="15"/>
  <c r="I16" i="15"/>
  <c r="I108" i="15"/>
  <c r="L26" i="15"/>
  <c r="I79" i="15"/>
  <c r="I80" i="15"/>
  <c r="I22" i="15"/>
  <c r="I92" i="15"/>
  <c r="J130" i="15"/>
  <c r="L19" i="15"/>
  <c r="I45" i="15"/>
  <c r="J20" i="15"/>
  <c r="L14" i="15"/>
  <c r="J65" i="15"/>
  <c r="J18" i="15"/>
  <c r="F38" i="15"/>
  <c r="I54" i="15"/>
  <c r="J113" i="15"/>
  <c r="L124" i="15"/>
  <c r="I69" i="15"/>
  <c r="I42" i="15"/>
  <c r="J131" i="15"/>
  <c r="L13" i="15"/>
  <c r="J109" i="15"/>
  <c r="I105" i="15"/>
  <c r="L55" i="15"/>
  <c r="I15" i="15"/>
  <c r="I131" i="15"/>
  <c r="I14" i="15"/>
  <c r="J61" i="15"/>
  <c r="L35" i="15"/>
  <c r="I58" i="15"/>
  <c r="J112" i="15"/>
  <c r="J55" i="15"/>
  <c r="I104" i="15"/>
  <c r="I55" i="15"/>
  <c r="I70" i="15"/>
  <c r="L74" i="15"/>
  <c r="J59" i="15"/>
  <c r="L97" i="15"/>
  <c r="L99" i="15" s="1"/>
  <c r="L109" i="15"/>
  <c r="L110" i="15" s="1"/>
  <c r="I59" i="15"/>
  <c r="I19" i="15"/>
  <c r="L94" i="15"/>
  <c r="J22" i="15"/>
  <c r="L43" i="15"/>
  <c r="L88" i="15"/>
  <c r="J13" i="15"/>
  <c r="I17" i="15"/>
  <c r="I113" i="15"/>
  <c r="I38" i="15"/>
  <c r="J44" i="15"/>
  <c r="J88" i="15"/>
  <c r="B896" i="3"/>
  <c r="B1456" i="3"/>
  <c r="B2016" i="3"/>
  <c r="B3136" i="3"/>
  <c r="B3276" i="3"/>
  <c r="B3836" i="3"/>
  <c r="B4261" i="3"/>
  <c r="B4541" i="3"/>
  <c r="B4816" i="3"/>
  <c r="B6081" i="3"/>
  <c r="B6356" i="3"/>
  <c r="B436" i="3"/>
  <c r="B1041" i="3"/>
  <c r="B4401" i="3"/>
  <c r="B1601" i="3"/>
  <c r="B1876" i="3"/>
  <c r="B2296" i="3"/>
  <c r="B3421" i="3"/>
  <c r="B3701" i="3"/>
  <c r="B3976" i="3"/>
  <c r="B4681" i="3"/>
  <c r="B5241" i="3"/>
  <c r="B5656" i="3"/>
  <c r="B5801" i="3"/>
  <c r="B1321" i="3"/>
  <c r="B2716" i="3"/>
  <c r="B3561" i="3"/>
  <c r="B5936" i="3"/>
  <c r="B6221" i="3"/>
  <c r="B901" i="3"/>
  <c r="B1461" i="3"/>
  <c r="B2021" i="3"/>
  <c r="B3141" i="3"/>
  <c r="B3281" i="3"/>
  <c r="B3841" i="3"/>
  <c r="B4116" i="3"/>
  <c r="B4821" i="3"/>
  <c r="B5096" i="3"/>
  <c r="B5376" i="3"/>
  <c r="B1181" i="3"/>
  <c r="B1741" i="3"/>
  <c r="B2161" i="3"/>
  <c r="B2436" i="3"/>
  <c r="B2856" i="3"/>
  <c r="B3001" i="3"/>
  <c r="B4961" i="3"/>
  <c r="B6361" i="3"/>
  <c r="B174" i="3"/>
  <c r="B4256" i="3"/>
  <c r="B4536" i="3"/>
  <c r="B6076" i="3"/>
  <c r="B1881" i="3"/>
  <c r="B2301" i="3"/>
  <c r="B2576" i="3"/>
  <c r="B3981" i="3"/>
  <c r="B5516" i="3"/>
  <c r="B5661" i="3"/>
  <c r="B452" i="3"/>
  <c r="B1036" i="3"/>
  <c r="B2721" i="3"/>
  <c r="B4396" i="3"/>
  <c r="B5941" i="3"/>
  <c r="B351" i="3"/>
  <c r="B1316" i="3"/>
  <c r="B2441" i="3"/>
  <c r="B3556" i="3"/>
  <c r="E33" i="17" l="1"/>
  <c r="E35" i="17" s="1"/>
  <c r="E5" i="17" s="1"/>
  <c r="I13" i="17"/>
  <c r="C3850" i="3"/>
  <c r="M2351" i="3"/>
  <c r="M2359" i="3"/>
  <c r="M2387" i="3"/>
  <c r="M2505" i="3"/>
  <c r="M2651" i="3"/>
  <c r="E2875" i="3"/>
  <c r="M2875" i="3" s="1"/>
  <c r="E2937" i="3"/>
  <c r="M3753" i="3"/>
  <c r="M3771" i="3"/>
  <c r="E3793" i="3"/>
  <c r="M3817" i="3"/>
  <c r="M4313" i="3"/>
  <c r="M4331" i="3"/>
  <c r="E4337" i="3"/>
  <c r="E4353" i="3"/>
  <c r="M4377" i="3"/>
  <c r="M4526" i="3"/>
  <c r="E4592" i="3"/>
  <c r="M4853" i="3"/>
  <c r="M4873" i="3"/>
  <c r="M4937" i="3"/>
  <c r="L5072" i="3"/>
  <c r="M5566" i="3"/>
  <c r="C5530" i="3"/>
  <c r="L1572" i="3"/>
  <c r="M1814" i="3"/>
  <c r="L2041" i="3"/>
  <c r="L2068" i="3"/>
  <c r="L2132" i="3"/>
  <c r="L3155" i="3"/>
  <c r="M3381" i="3"/>
  <c r="L3777" i="3"/>
  <c r="L4337" i="3"/>
  <c r="E4504" i="3"/>
  <c r="E399" i="3"/>
  <c r="L468" i="3"/>
  <c r="M934" i="3"/>
  <c r="L1441" i="3"/>
  <c r="M1552" i="3"/>
  <c r="M1819" i="3"/>
  <c r="E2113" i="3"/>
  <c r="M2365" i="3"/>
  <c r="M3509" i="3"/>
  <c r="L399" i="3"/>
  <c r="M498" i="3"/>
  <c r="M5279" i="3"/>
  <c r="M5913" i="3"/>
  <c r="M2531" i="3"/>
  <c r="C2170" i="3"/>
  <c r="I432" i="3"/>
  <c r="M525" i="3"/>
  <c r="M529" i="3"/>
  <c r="L2872" i="3"/>
  <c r="E3295" i="3"/>
  <c r="M3295" i="3" s="1"/>
  <c r="L3432" i="3"/>
  <c r="L5164" i="3"/>
  <c r="L3961" i="3"/>
  <c r="L1161" i="3"/>
  <c r="M1446" i="3"/>
  <c r="E2393" i="3"/>
  <c r="N6207" i="3"/>
  <c r="C3290" i="3"/>
  <c r="M2566" i="3"/>
  <c r="L429" i="3"/>
  <c r="M32" i="3"/>
  <c r="L1378" i="3"/>
  <c r="L1980" i="3"/>
  <c r="M2491" i="3"/>
  <c r="M2499" i="3"/>
  <c r="M2527" i="3"/>
  <c r="M2970" i="3"/>
  <c r="L5288" i="3"/>
  <c r="M5441" i="3"/>
  <c r="M5445" i="3"/>
  <c r="M5455" i="3"/>
  <c r="L5848" i="3"/>
  <c r="M6029" i="3"/>
  <c r="M2199" i="3"/>
  <c r="M2524" i="3"/>
  <c r="M2528" i="3"/>
  <c r="E3952" i="3"/>
  <c r="E3155" i="3"/>
  <c r="M4353" i="3"/>
  <c r="M3729" i="3"/>
  <c r="C1470" i="3"/>
  <c r="Q40" i="15"/>
  <c r="G40" i="15" s="1"/>
  <c r="M528" i="3"/>
  <c r="M542" i="3"/>
  <c r="M556" i="3"/>
  <c r="M1933" i="3"/>
  <c r="M3505" i="3"/>
  <c r="M87" i="3"/>
  <c r="E5317" i="3"/>
  <c r="E5333" i="3"/>
  <c r="L5457" i="3"/>
  <c r="E5550" i="3"/>
  <c r="E5588" i="3"/>
  <c r="E5597" i="3"/>
  <c r="E5921" i="3"/>
  <c r="L6017" i="3"/>
  <c r="L6033" i="3"/>
  <c r="M6066" i="3"/>
  <c r="E6148" i="3"/>
  <c r="E6157" i="3"/>
  <c r="L6250" i="3"/>
  <c r="L6288" i="3"/>
  <c r="E6412" i="3"/>
  <c r="E6446" i="3"/>
  <c r="E6464" i="3"/>
  <c r="E6476" i="3"/>
  <c r="E6481" i="3"/>
  <c r="M96" i="3"/>
  <c r="M543" i="3"/>
  <c r="M557" i="3"/>
  <c r="E3192" i="3"/>
  <c r="E3435" i="3"/>
  <c r="E3497" i="3"/>
  <c r="M3673" i="3"/>
  <c r="E4057" i="3"/>
  <c r="M4237" i="3"/>
  <c r="M4797" i="3"/>
  <c r="C5390" i="3"/>
  <c r="M942" i="3"/>
  <c r="L1413" i="3"/>
  <c r="E1518" i="3"/>
  <c r="E1537" i="3"/>
  <c r="E1817" i="3"/>
  <c r="M1835" i="3"/>
  <c r="M2417" i="3"/>
  <c r="L2517" i="3"/>
  <c r="M3311" i="3"/>
  <c r="E3332" i="3"/>
  <c r="M4461" i="3"/>
  <c r="E4757" i="3"/>
  <c r="E4773" i="3"/>
  <c r="M4773" i="3" s="1"/>
  <c r="E5037" i="3"/>
  <c r="L5168" i="3"/>
  <c r="M1058" i="3"/>
  <c r="M2215" i="3"/>
  <c r="M1659" i="3"/>
  <c r="M2686" i="3"/>
  <c r="M4276" i="3"/>
  <c r="M2211" i="3"/>
  <c r="E5737" i="3"/>
  <c r="L5900" i="3"/>
  <c r="E6017" i="3"/>
  <c r="L6110" i="3"/>
  <c r="L6148" i="3"/>
  <c r="E6288" i="3"/>
  <c r="E6297" i="3"/>
  <c r="E6313" i="3"/>
  <c r="M531" i="3"/>
  <c r="M1653" i="3"/>
  <c r="M5182" i="3"/>
  <c r="M5210" i="3"/>
  <c r="C2030" i="3"/>
  <c r="C3150" i="3"/>
  <c r="M476" i="3"/>
  <c r="L678" i="3"/>
  <c r="M1267" i="3"/>
  <c r="E1332" i="3"/>
  <c r="L1840" i="3"/>
  <c r="E1910" i="3"/>
  <c r="L2035" i="3"/>
  <c r="L2088" i="3"/>
  <c r="E2237" i="3"/>
  <c r="E2253" i="3"/>
  <c r="E2517" i="3"/>
  <c r="L2797" i="3"/>
  <c r="L2813" i="3"/>
  <c r="L2841" i="3"/>
  <c r="E2881" i="3"/>
  <c r="L3030" i="3"/>
  <c r="E3204" i="3"/>
  <c r="E3233" i="3"/>
  <c r="E3777" i="3"/>
  <c r="M3777" i="3" s="1"/>
  <c r="L3933" i="3"/>
  <c r="E4897" i="3"/>
  <c r="E4913" i="3"/>
  <c r="L5008" i="3"/>
  <c r="C3710" i="3"/>
  <c r="F70" i="14"/>
  <c r="F83" i="14"/>
  <c r="M953" i="3"/>
  <c r="M2059" i="3"/>
  <c r="M2087" i="3"/>
  <c r="M3864" i="3"/>
  <c r="M3922" i="3"/>
  <c r="M5301" i="3"/>
  <c r="I8" i="17"/>
  <c r="M550" i="3"/>
  <c r="D56" i="16"/>
  <c r="P112" i="15"/>
  <c r="D59" i="16"/>
  <c r="M562" i="3"/>
  <c r="Q2" i="15"/>
  <c r="F181" i="3"/>
  <c r="F443" i="3"/>
  <c r="F358" i="3"/>
  <c r="F15" i="14"/>
  <c r="F459" i="3"/>
  <c r="C24" i="17"/>
  <c r="I24" i="17" s="1"/>
  <c r="I26" i="17"/>
  <c r="T69" i="11"/>
  <c r="L66" i="11"/>
  <c r="T66" i="11" s="1"/>
  <c r="L95" i="11"/>
  <c r="T95" i="11" s="1"/>
  <c r="T96" i="11"/>
  <c r="T105" i="11"/>
  <c r="L104" i="11"/>
  <c r="T104" i="11" s="1"/>
  <c r="M5871" i="3"/>
  <c r="E5868" i="3"/>
  <c r="M5868" i="3" s="1"/>
  <c r="M5881" i="3"/>
  <c r="E5877" i="3"/>
  <c r="L118" i="15"/>
  <c r="C33" i="17"/>
  <c r="S122" i="11"/>
  <c r="S148" i="11" s="1"/>
  <c r="L82" i="11"/>
  <c r="T82" i="11" s="1"/>
  <c r="T51" i="11"/>
  <c r="L48" i="11"/>
  <c r="T48" i="11" s="1"/>
  <c r="T144" i="11"/>
  <c r="L148" i="11"/>
  <c r="M927" i="3"/>
  <c r="E45" i="16"/>
  <c r="O45" i="16" s="1"/>
  <c r="M509" i="3"/>
  <c r="N148" i="11"/>
  <c r="T138" i="11"/>
  <c r="L134" i="11"/>
  <c r="T134" i="11" s="1"/>
  <c r="T88" i="11"/>
  <c r="L86" i="11"/>
  <c r="T86" i="11" s="1"/>
  <c r="M482" i="3"/>
  <c r="S134" i="11"/>
  <c r="N4527" i="3"/>
  <c r="C4410" i="3"/>
  <c r="L402" i="3"/>
  <c r="Q148" i="11"/>
  <c r="I57" i="14"/>
  <c r="E6612" i="3"/>
  <c r="M36" i="3"/>
  <c r="E412" i="3"/>
  <c r="L524" i="3"/>
  <c r="M4352" i="3"/>
  <c r="E4792" i="3"/>
  <c r="M523" i="3"/>
  <c r="M595" i="3"/>
  <c r="L3048" i="3"/>
  <c r="L3068" i="3"/>
  <c r="L3295" i="3"/>
  <c r="L3301" i="3"/>
  <c r="E3441" i="3"/>
  <c r="L3917" i="3"/>
  <c r="E4010" i="3"/>
  <c r="M4024" i="3"/>
  <c r="E4048" i="3"/>
  <c r="M4153" i="3"/>
  <c r="M4173" i="3"/>
  <c r="M4191" i="3"/>
  <c r="L4197" i="3"/>
  <c r="L4213" i="3"/>
  <c r="M4213" i="3" s="1"/>
  <c r="L4241" i="3"/>
  <c r="M4311" i="3"/>
  <c r="M4319" i="3"/>
  <c r="M4347" i="3"/>
  <c r="M4365" i="3"/>
  <c r="M4375" i="3"/>
  <c r="E4555" i="3"/>
  <c r="M4562" i="3"/>
  <c r="M4568" i="3"/>
  <c r="M4602" i="3"/>
  <c r="M4663" i="3"/>
  <c r="L4757" i="3"/>
  <c r="M4871" i="3"/>
  <c r="M4875" i="3"/>
  <c r="M4879" i="3"/>
  <c r="M4907" i="3"/>
  <c r="M4917" i="3"/>
  <c r="M4925" i="3"/>
  <c r="M4939" i="3"/>
  <c r="L4990" i="3"/>
  <c r="L5028" i="3"/>
  <c r="E5130" i="3"/>
  <c r="M5130" i="3" s="1"/>
  <c r="M5144" i="3"/>
  <c r="E5168" i="3"/>
  <c r="E5177" i="3"/>
  <c r="M5208" i="3"/>
  <c r="M5259" i="3"/>
  <c r="M5269" i="3"/>
  <c r="L5270" i="3"/>
  <c r="L5308" i="3"/>
  <c r="M5426" i="3"/>
  <c r="M5430" i="3"/>
  <c r="M5434" i="3"/>
  <c r="M5452" i="3"/>
  <c r="M5462" i="3"/>
  <c r="E5473" i="3"/>
  <c r="M5473" i="3" s="1"/>
  <c r="L5550" i="3"/>
  <c r="L5588" i="3"/>
  <c r="M59" i="3"/>
  <c r="M372" i="3"/>
  <c r="M414" i="3"/>
  <c r="M418" i="3"/>
  <c r="E471" i="3"/>
  <c r="D39" i="16" s="1"/>
  <c r="E912" i="3"/>
  <c r="M2984" i="3"/>
  <c r="M4973" i="3"/>
  <c r="M6033" i="3"/>
  <c r="M60" i="3"/>
  <c r="M68" i="3"/>
  <c r="M143" i="3"/>
  <c r="M834" i="3"/>
  <c r="M838" i="3"/>
  <c r="M848" i="3"/>
  <c r="M880" i="3"/>
  <c r="E4972" i="3"/>
  <c r="M4972" i="3" s="1"/>
  <c r="M6400" i="3"/>
  <c r="L6092" i="3"/>
  <c r="M29" i="3"/>
  <c r="M91" i="3"/>
  <c r="M136" i="3"/>
  <c r="M144" i="3"/>
  <c r="M154" i="3"/>
  <c r="M164" i="3"/>
  <c r="M368" i="3"/>
  <c r="M374" i="3"/>
  <c r="M392" i="3"/>
  <c r="M408" i="3"/>
  <c r="M465" i="3"/>
  <c r="Q93" i="15"/>
  <c r="G93" i="15" s="1"/>
  <c r="L544" i="3"/>
  <c r="L594" i="3"/>
  <c r="M817" i="3"/>
  <c r="M821" i="3"/>
  <c r="M1111" i="3"/>
  <c r="M1121" i="3"/>
  <c r="M1157" i="3"/>
  <c r="M1717" i="3"/>
  <c r="M2086" i="3"/>
  <c r="M2143" i="3"/>
  <c r="M2373" i="3"/>
  <c r="M2401" i="3"/>
  <c r="M2743" i="3"/>
  <c r="M2749" i="3"/>
  <c r="M2759" i="3"/>
  <c r="M2765" i="3"/>
  <c r="M2787" i="3"/>
  <c r="M2884" i="3"/>
  <c r="M2894" i="3"/>
  <c r="M2914" i="3"/>
  <c r="M5582" i="3"/>
  <c r="M5600" i="3"/>
  <c r="M5610" i="3"/>
  <c r="M5643" i="3"/>
  <c r="M5915" i="3"/>
  <c r="M6094" i="3"/>
  <c r="M2242" i="3"/>
  <c r="M4482" i="3"/>
  <c r="M5539" i="3"/>
  <c r="M5601" i="3"/>
  <c r="M5874" i="3"/>
  <c r="M5878" i="3"/>
  <c r="I32" i="14"/>
  <c r="L394" i="3"/>
  <c r="E74" i="14"/>
  <c r="M933" i="3"/>
  <c r="M1570" i="3"/>
  <c r="M2831" i="3"/>
  <c r="M3377" i="3"/>
  <c r="M4865" i="3"/>
  <c r="M4887" i="3"/>
  <c r="M4901" i="3"/>
  <c r="M5071" i="3"/>
  <c r="C3570" i="3"/>
  <c r="E4661" i="3"/>
  <c r="C5250" i="3"/>
  <c r="G30" i="14"/>
  <c r="P40" i="15"/>
  <c r="F40" i="15" s="1"/>
  <c r="M129" i="3"/>
  <c r="M746" i="3"/>
  <c r="M984" i="3"/>
  <c r="M1251" i="3"/>
  <c r="E3015" i="3"/>
  <c r="M3015" i="3" s="1"/>
  <c r="E3021" i="3"/>
  <c r="M3021" i="3" s="1"/>
  <c r="E3077" i="3"/>
  <c r="E3093" i="3"/>
  <c r="L3161" i="3"/>
  <c r="M3241" i="3"/>
  <c r="E3301" i="3"/>
  <c r="E3344" i="3"/>
  <c r="E3366" i="3"/>
  <c r="E3384" i="3"/>
  <c r="E3401" i="3"/>
  <c r="L3450" i="3"/>
  <c r="L3488" i="3"/>
  <c r="E3628" i="3"/>
  <c r="E3637" i="3"/>
  <c r="E3653" i="3"/>
  <c r="M3751" i="3"/>
  <c r="M3759" i="3"/>
  <c r="M3787" i="3"/>
  <c r="M3805" i="3"/>
  <c r="M3919" i="3"/>
  <c r="M3947" i="3"/>
  <c r="M5562" i="3"/>
  <c r="C3010" i="3"/>
  <c r="M497" i="3"/>
  <c r="M667" i="3"/>
  <c r="M671" i="3"/>
  <c r="M675" i="3"/>
  <c r="M693" i="3"/>
  <c r="M2051" i="3"/>
  <c r="M2142" i="3"/>
  <c r="L2890" i="3"/>
  <c r="L2908" i="3"/>
  <c r="L2928" i="3"/>
  <c r="E2953" i="3"/>
  <c r="M6289" i="3"/>
  <c r="M6610" i="3"/>
  <c r="M510" i="3"/>
  <c r="M400" i="3"/>
  <c r="M69" i="3"/>
  <c r="L1133" i="3"/>
  <c r="L1677" i="3"/>
  <c r="L1693" i="3"/>
  <c r="L1721" i="3"/>
  <c r="E1770" i="3"/>
  <c r="E1808" i="3"/>
  <c r="L2592" i="3"/>
  <c r="M5416" i="3"/>
  <c r="M5918" i="3"/>
  <c r="L6026" i="3"/>
  <c r="E2533" i="3"/>
  <c r="M4197" i="3"/>
  <c r="I87" i="14"/>
  <c r="E46" i="16"/>
  <c r="O46" i="16" s="1"/>
  <c r="M1122" i="3"/>
  <c r="E1133" i="3"/>
  <c r="M1133" i="3" s="1"/>
  <c r="M1285" i="3"/>
  <c r="M1385" i="3"/>
  <c r="M1395" i="3"/>
  <c r="E1397" i="3"/>
  <c r="L1490" i="3"/>
  <c r="M1949" i="3"/>
  <c r="M2206" i="3"/>
  <c r="L5772" i="3"/>
  <c r="M5825" i="3"/>
  <c r="M5841" i="3"/>
  <c r="M5883" i="3"/>
  <c r="M5956" i="3"/>
  <c r="M5966" i="3"/>
  <c r="M6046" i="3"/>
  <c r="M6111" i="3"/>
  <c r="M6123" i="3"/>
  <c r="M6137" i="3"/>
  <c r="Q87" i="15"/>
  <c r="G87" i="15" s="1"/>
  <c r="M868" i="3"/>
  <c r="I110" i="15"/>
  <c r="E4561" i="3"/>
  <c r="E353" i="3"/>
  <c r="M45" i="3"/>
  <c r="M71" i="3"/>
  <c r="M75" i="3"/>
  <c r="M93" i="3"/>
  <c r="M111" i="3"/>
  <c r="M390" i="3"/>
  <c r="M398" i="3"/>
  <c r="M416" i="3"/>
  <c r="Q94" i="15"/>
  <c r="G94" i="15" s="1"/>
  <c r="M2342" i="3"/>
  <c r="M2838" i="3"/>
  <c r="M3539" i="3"/>
  <c r="M3936" i="3"/>
  <c r="M4492" i="3"/>
  <c r="M4707" i="3"/>
  <c r="M4980" i="3"/>
  <c r="M5000" i="3"/>
  <c r="M5014" i="3"/>
  <c r="M5706" i="3"/>
  <c r="M5710" i="3"/>
  <c r="M6411" i="3"/>
  <c r="M6465" i="3"/>
  <c r="D54" i="16"/>
  <c r="E176" i="3"/>
  <c r="E1192" i="3"/>
  <c r="M1390" i="3"/>
  <c r="M1574" i="3"/>
  <c r="L1973" i="3"/>
  <c r="M1973" i="3" s="1"/>
  <c r="M2060" i="3"/>
  <c r="L2218" i="3"/>
  <c r="E454" i="3"/>
  <c r="M488" i="3"/>
  <c r="M494" i="3"/>
  <c r="M522" i="3"/>
  <c r="M574" i="3"/>
  <c r="M580" i="3"/>
  <c r="E1992" i="3"/>
  <c r="M1992" i="3" s="1"/>
  <c r="M6048" i="3"/>
  <c r="E5457" i="3"/>
  <c r="E1861" i="3"/>
  <c r="M2917" i="3"/>
  <c r="M2935" i="3"/>
  <c r="M2945" i="3"/>
  <c r="M2982" i="3"/>
  <c r="M3895" i="3"/>
  <c r="M857" i="3"/>
  <c r="M861" i="3"/>
  <c r="M871" i="3"/>
  <c r="M936" i="3"/>
  <c r="M1067" i="3"/>
  <c r="M1071" i="3"/>
  <c r="M1125" i="3"/>
  <c r="M1129" i="3"/>
  <c r="M1661" i="3"/>
  <c r="M1669" i="3"/>
  <c r="M1934" i="3"/>
  <c r="M2203" i="3"/>
  <c r="M2464" i="3"/>
  <c r="M2474" i="3"/>
  <c r="M2486" i="3"/>
  <c r="M2874" i="3"/>
  <c r="M2904" i="3"/>
  <c r="M2926" i="3"/>
  <c r="M2930" i="3"/>
  <c r="M2936" i="3"/>
  <c r="M5561" i="3"/>
  <c r="M6031" i="3"/>
  <c r="M6590" i="3"/>
  <c r="M6594" i="3"/>
  <c r="M2931" i="3"/>
  <c r="E524" i="3"/>
  <c r="M705" i="3"/>
  <c r="E853" i="3"/>
  <c r="M1254" i="3"/>
  <c r="E1716" i="3"/>
  <c r="M2000" i="3"/>
  <c r="M2205" i="3"/>
  <c r="M3642" i="3"/>
  <c r="M3877" i="3"/>
  <c r="M4234" i="3"/>
  <c r="M4238" i="3"/>
  <c r="M4315" i="3"/>
  <c r="M4465" i="3"/>
  <c r="M4752" i="3"/>
  <c r="M4772" i="3"/>
  <c r="M4776" i="3"/>
  <c r="M5045" i="3"/>
  <c r="E5352" i="3"/>
  <c r="M5617" i="3"/>
  <c r="M5625" i="3"/>
  <c r="M5631" i="3"/>
  <c r="M5703" i="3"/>
  <c r="M5822" i="3"/>
  <c r="M5870" i="3"/>
  <c r="M5923" i="3"/>
  <c r="M6162" i="3"/>
  <c r="M6236" i="3"/>
  <c r="M6567" i="3"/>
  <c r="M6609" i="3"/>
  <c r="M6660" i="3"/>
  <c r="E2377" i="3"/>
  <c r="M2377" i="3" s="1"/>
  <c r="D47" i="16"/>
  <c r="M686" i="3"/>
  <c r="M963" i="3"/>
  <c r="M967" i="3"/>
  <c r="M971" i="3"/>
  <c r="M1358" i="3"/>
  <c r="M3872" i="3"/>
  <c r="M3999" i="3"/>
  <c r="M4047" i="3"/>
  <c r="M4621" i="3"/>
  <c r="M4631" i="3"/>
  <c r="N113" i="15"/>
  <c r="M2214" i="3"/>
  <c r="L3618" i="3"/>
  <c r="M5576" i="3"/>
  <c r="M6295" i="3"/>
  <c r="M6305" i="3"/>
  <c r="D60" i="16"/>
  <c r="P113" i="15"/>
  <c r="F113" i="15" s="1"/>
  <c r="M50" i="3"/>
  <c r="M66" i="3"/>
  <c r="M76" i="3"/>
  <c r="M82" i="3"/>
  <c r="L94" i="3"/>
  <c r="Q16" i="15"/>
  <c r="G16" i="15" s="1"/>
  <c r="N16" i="15" s="1"/>
  <c r="M112" i="3"/>
  <c r="M127" i="3"/>
  <c r="Q42" i="15"/>
  <c r="G42" i="15" s="1"/>
  <c r="N42" i="15" s="1"/>
  <c r="M377" i="3"/>
  <c r="G58" i="14"/>
  <c r="L412" i="3"/>
  <c r="L415" i="3"/>
  <c r="M426" i="3"/>
  <c r="M715" i="3"/>
  <c r="M806" i="3"/>
  <c r="M814" i="3"/>
  <c r="M842" i="3"/>
  <c r="M947" i="3"/>
  <c r="M1124" i="3"/>
  <c r="M1444" i="3"/>
  <c r="M2129" i="3"/>
  <c r="L2918" i="3"/>
  <c r="M3347" i="3"/>
  <c r="E3392" i="3"/>
  <c r="M3404" i="3"/>
  <c r="M3502" i="3"/>
  <c r="M3616" i="3"/>
  <c r="E3888" i="3"/>
  <c r="M3903" i="3"/>
  <c r="M4004" i="3"/>
  <c r="M4090" i="3"/>
  <c r="M4277" i="3"/>
  <c r="M4303" i="3"/>
  <c r="M4329" i="3"/>
  <c r="M4560" i="3"/>
  <c r="M4586" i="3"/>
  <c r="L4780" i="3"/>
  <c r="M4919" i="3"/>
  <c r="M5124" i="3"/>
  <c r="M5134" i="3"/>
  <c r="M5422" i="3"/>
  <c r="M5440" i="3"/>
  <c r="M6263" i="3"/>
  <c r="M6469" i="3"/>
  <c r="C1610" i="3"/>
  <c r="M107" i="3"/>
  <c r="E33" i="3"/>
  <c r="M41" i="3"/>
  <c r="M73" i="3"/>
  <c r="M83" i="3"/>
  <c r="M152" i="3"/>
  <c r="M1571" i="3"/>
  <c r="M1616" i="3"/>
  <c r="M1925" i="3"/>
  <c r="M1956" i="3"/>
  <c r="M1960" i="3"/>
  <c r="M2275" i="3"/>
  <c r="M2279" i="3"/>
  <c r="M2506" i="3"/>
  <c r="M2516" i="3"/>
  <c r="M2609" i="3"/>
  <c r="M2619" i="3"/>
  <c r="M2625" i="3"/>
  <c r="M2643" i="3"/>
  <c r="M2661" i="3"/>
  <c r="M2675" i="3"/>
  <c r="M2704" i="3"/>
  <c r="M2920" i="3"/>
  <c r="M3230" i="3"/>
  <c r="M3467" i="3"/>
  <c r="M4146" i="3"/>
  <c r="M4162" i="3"/>
  <c r="M4194" i="3"/>
  <c r="M4198" i="3"/>
  <c r="M4740" i="3"/>
  <c r="M4768" i="3"/>
  <c r="M4782" i="3"/>
  <c r="M4786" i="3"/>
  <c r="M4800" i="3"/>
  <c r="M4993" i="3"/>
  <c r="M5005" i="3"/>
  <c r="M5009" i="3"/>
  <c r="M5023" i="3"/>
  <c r="M5027" i="3"/>
  <c r="M5031" i="3"/>
  <c r="M5041" i="3"/>
  <c r="M6666" i="3"/>
  <c r="M6724" i="3"/>
  <c r="M2517" i="3"/>
  <c r="E2813" i="3"/>
  <c r="M2813" i="3" s="1"/>
  <c r="L391" i="3"/>
  <c r="E75" i="14"/>
  <c r="F72" i="14"/>
  <c r="M6183" i="3"/>
  <c r="E27" i="14"/>
  <c r="M373" i="3"/>
  <c r="M387" i="3"/>
  <c r="M419" i="3"/>
  <c r="M674" i="3"/>
  <c r="M1233" i="3"/>
  <c r="M1247" i="3"/>
  <c r="M1412" i="3"/>
  <c r="M1416" i="3"/>
  <c r="M1703" i="3"/>
  <c r="L1752" i="3"/>
  <c r="M2216" i="3"/>
  <c r="M2220" i="3"/>
  <c r="M2234" i="3"/>
  <c r="M2672" i="3"/>
  <c r="M2676" i="3"/>
  <c r="M2698" i="3"/>
  <c r="M2966" i="3"/>
  <c r="M3079" i="3"/>
  <c r="M3362" i="3"/>
  <c r="L4640" i="3"/>
  <c r="E4692" i="3"/>
  <c r="M4749" i="3"/>
  <c r="M4779" i="3"/>
  <c r="M5052" i="3"/>
  <c r="M5056" i="3"/>
  <c r="M5338" i="3"/>
  <c r="M5502" i="3"/>
  <c r="M5770" i="3"/>
  <c r="M5774" i="3"/>
  <c r="M5919" i="3"/>
  <c r="M6243" i="3"/>
  <c r="M6287" i="3"/>
  <c r="M6410" i="3"/>
  <c r="M6598" i="3"/>
  <c r="M6725" i="3"/>
  <c r="E2797" i="3"/>
  <c r="E3917" i="3"/>
  <c r="C4130" i="3"/>
  <c r="P22" i="15"/>
  <c r="F22" i="15" s="1"/>
  <c r="M501" i="3"/>
  <c r="M511" i="3"/>
  <c r="M533" i="3"/>
  <c r="M541" i="3"/>
  <c r="M555" i="3"/>
  <c r="M583" i="3"/>
  <c r="M1261" i="3"/>
  <c r="L2924" i="3"/>
  <c r="M3875" i="3"/>
  <c r="M3913" i="3"/>
  <c r="M3923" i="3"/>
  <c r="M3941" i="3"/>
  <c r="L3952" i="3"/>
  <c r="M3958" i="3"/>
  <c r="M4006" i="3"/>
  <c r="M4450" i="3"/>
  <c r="M4944" i="3"/>
  <c r="E5158" i="3"/>
  <c r="M5158" i="3" s="1"/>
  <c r="E2141" i="3"/>
  <c r="E83" i="14"/>
  <c r="E391" i="3"/>
  <c r="M943" i="3"/>
  <c r="M1407" i="3"/>
  <c r="M1976" i="3"/>
  <c r="M2235" i="3"/>
  <c r="M2494" i="3"/>
  <c r="M3399" i="3"/>
  <c r="M6395" i="3"/>
  <c r="M5352" i="3"/>
  <c r="M656" i="3"/>
  <c r="M662" i="3"/>
  <c r="M1336" i="3"/>
  <c r="M1356" i="3"/>
  <c r="M1545" i="3"/>
  <c r="M1549" i="3"/>
  <c r="M1786" i="3"/>
  <c r="M1794" i="3"/>
  <c r="M1812" i="3"/>
  <c r="E1938" i="3"/>
  <c r="M2118" i="3"/>
  <c r="M2122" i="3"/>
  <c r="M2126" i="3"/>
  <c r="M2635" i="3"/>
  <c r="L2638" i="3"/>
  <c r="E3112" i="3"/>
  <c r="M3112" i="3" s="1"/>
  <c r="M3296" i="3"/>
  <c r="M3918" i="3"/>
  <c r="M3938" i="3"/>
  <c r="M3955" i="3"/>
  <c r="M3959" i="3"/>
  <c r="M4023" i="3"/>
  <c r="M4065" i="3"/>
  <c r="M4284" i="3"/>
  <c r="M4310" i="3"/>
  <c r="M4314" i="3"/>
  <c r="M4483" i="3"/>
  <c r="M4487" i="3"/>
  <c r="M4629" i="3"/>
  <c r="M4938" i="3"/>
  <c r="L5018" i="3"/>
  <c r="M5143" i="3"/>
  <c r="M5343" i="3"/>
  <c r="M5471" i="3"/>
  <c r="M6244" i="3"/>
  <c r="M6448" i="3"/>
  <c r="M6458" i="3"/>
  <c r="J114" i="15"/>
  <c r="M551" i="3"/>
  <c r="M70" i="3"/>
  <c r="M80" i="3"/>
  <c r="I86" i="14"/>
  <c r="I88" i="14"/>
  <c r="M1073" i="3"/>
  <c r="M1221" i="3"/>
  <c r="M1231" i="3"/>
  <c r="M1239" i="3"/>
  <c r="M1474" i="3"/>
  <c r="M1488" i="3"/>
  <c r="E1712" i="3"/>
  <c r="M1922" i="3"/>
  <c r="M2236" i="3"/>
  <c r="M2636" i="3"/>
  <c r="M2640" i="3"/>
  <c r="M2658" i="3"/>
  <c r="M3223" i="3"/>
  <c r="M3237" i="3"/>
  <c r="M3464" i="3"/>
  <c r="M4165" i="3"/>
  <c r="M4709" i="3"/>
  <c r="M5048" i="3"/>
  <c r="M5302" i="3"/>
  <c r="M5363" i="3"/>
  <c r="M5686" i="3"/>
  <c r="M5702" i="3"/>
  <c r="M5716" i="3"/>
  <c r="M5734" i="3"/>
  <c r="M6317" i="3"/>
  <c r="M6335" i="3"/>
  <c r="M6339" i="3"/>
  <c r="E6752" i="3"/>
  <c r="M413" i="3"/>
  <c r="M5028" i="3"/>
  <c r="M115" i="3"/>
  <c r="M367" i="3"/>
  <c r="M496" i="3"/>
  <c r="Q129" i="15"/>
  <c r="G129" i="15" s="1"/>
  <c r="M576" i="3"/>
  <c r="Q130" i="15"/>
  <c r="G130" i="15" s="1"/>
  <c r="M886" i="3"/>
  <c r="M1146" i="3"/>
  <c r="M1282" i="3"/>
  <c r="L1384" i="3"/>
  <c r="M6110" i="3"/>
  <c r="E429" i="3"/>
  <c r="M429" i="3" s="1"/>
  <c r="H600" i="3"/>
  <c r="H449" i="3" s="1"/>
  <c r="E534" i="3"/>
  <c r="E89" i="14" s="1"/>
  <c r="E569" i="3"/>
  <c r="D66" i="16"/>
  <c r="P125" i="15"/>
  <c r="F125" i="15" s="1"/>
  <c r="F79" i="14"/>
  <c r="Q15" i="15"/>
  <c r="M1255" i="3"/>
  <c r="L1332" i="3"/>
  <c r="M1332" i="3" s="1"/>
  <c r="M1364" i="3"/>
  <c r="M1382" i="3"/>
  <c r="M1386" i="3"/>
  <c r="M1400" i="3"/>
  <c r="M1410" i="3"/>
  <c r="M1414" i="3"/>
  <c r="M491" i="3"/>
  <c r="E678" i="3"/>
  <c r="L39" i="3"/>
  <c r="P93" i="15"/>
  <c r="F93" i="15" s="1"/>
  <c r="M145" i="3"/>
  <c r="M155" i="3"/>
  <c r="M159" i="3"/>
  <c r="P87" i="15"/>
  <c r="F87" i="15" s="1"/>
  <c r="E79" i="14"/>
  <c r="M717" i="3"/>
  <c r="M1097" i="3"/>
  <c r="M1242" i="3"/>
  <c r="M1256" i="3"/>
  <c r="E1257" i="3"/>
  <c r="E1273" i="3"/>
  <c r="L500" i="3"/>
  <c r="L519" i="3"/>
  <c r="E49" i="16" s="1"/>
  <c r="O49" i="16" s="1"/>
  <c r="M1379" i="3"/>
  <c r="M6017" i="3"/>
  <c r="M132" i="3"/>
  <c r="E474" i="3"/>
  <c r="E80" i="14" s="1"/>
  <c r="M637" i="3"/>
  <c r="M726" i="3"/>
  <c r="M740" i="3"/>
  <c r="M839" i="3"/>
  <c r="M957" i="3"/>
  <c r="M961" i="3"/>
  <c r="M969" i="3"/>
  <c r="M975" i="3"/>
  <c r="M1204" i="3"/>
  <c r="M1214" i="3"/>
  <c r="M1220" i="3"/>
  <c r="M1289" i="3"/>
  <c r="M1360" i="3"/>
  <c r="E1117" i="3"/>
  <c r="I422" i="3"/>
  <c r="M135" i="3"/>
  <c r="L149" i="3"/>
  <c r="Q44" i="15" s="1"/>
  <c r="G44" i="15" s="1"/>
  <c r="N44" i="15" s="1"/>
  <c r="L158" i="3"/>
  <c r="E18" i="16" s="1"/>
  <c r="O18" i="16" s="1"/>
  <c r="L481" i="3"/>
  <c r="L632" i="3"/>
  <c r="M788" i="3"/>
  <c r="M792" i="3"/>
  <c r="M822" i="3"/>
  <c r="M826" i="3"/>
  <c r="M830" i="3"/>
  <c r="M840" i="3"/>
  <c r="M850" i="3"/>
  <c r="E1152" i="3"/>
  <c r="M1164" i="3"/>
  <c r="M564" i="3"/>
  <c r="Q117" i="15"/>
  <c r="G117" i="15" s="1"/>
  <c r="N117" i="15" s="1"/>
  <c r="M151" i="3"/>
  <c r="M157" i="3"/>
  <c r="M161" i="3"/>
  <c r="M371" i="3"/>
  <c r="K432" i="3"/>
  <c r="M508" i="3"/>
  <c r="M552" i="3"/>
  <c r="M558" i="3"/>
  <c r="M723" i="3"/>
  <c r="M924" i="3"/>
  <c r="E977" i="3"/>
  <c r="E993" i="3"/>
  <c r="M1008" i="3"/>
  <c r="M1023" i="3"/>
  <c r="L1088" i="3"/>
  <c r="M1262" i="3"/>
  <c r="M1276" i="3"/>
  <c r="M1361" i="3"/>
  <c r="E1372" i="3"/>
  <c r="M1393" i="3"/>
  <c r="J132" i="15"/>
  <c r="P16" i="15"/>
  <c r="F16" i="15" s="1"/>
  <c r="E137" i="3"/>
  <c r="P45" i="15" s="1"/>
  <c r="M1154" i="3"/>
  <c r="J1310" i="3"/>
  <c r="L1238" i="3"/>
  <c r="M1253" i="3"/>
  <c r="L28" i="15"/>
  <c r="M412" i="3"/>
  <c r="L58" i="3"/>
  <c r="M114" i="3"/>
  <c r="M505" i="3"/>
  <c r="M665" i="3"/>
  <c r="M669" i="3"/>
  <c r="M687" i="3"/>
  <c r="M701" i="3"/>
  <c r="M711" i="3"/>
  <c r="M856" i="3"/>
  <c r="M954" i="3"/>
  <c r="M1081" i="3"/>
  <c r="M1087" i="3"/>
  <c r="M1113" i="3"/>
  <c r="M1137" i="3"/>
  <c r="M1141" i="3"/>
  <c r="M1151" i="3"/>
  <c r="M1222" i="3"/>
  <c r="M1347" i="3"/>
  <c r="M1357" i="3"/>
  <c r="M1484" i="3"/>
  <c r="M1718" i="3"/>
  <c r="L2253" i="3"/>
  <c r="M2253" i="3" s="1"/>
  <c r="M2410" i="3"/>
  <c r="M4014" i="3"/>
  <c r="E4272" i="3"/>
  <c r="M6238" i="3"/>
  <c r="M6252" i="3"/>
  <c r="E2001" i="3"/>
  <c r="M2241" i="3"/>
  <c r="M2799" i="3"/>
  <c r="M2805" i="3"/>
  <c r="M2809" i="3"/>
  <c r="M2819" i="3"/>
  <c r="M2842" i="3"/>
  <c r="M3124" i="3"/>
  <c r="M3236" i="3"/>
  <c r="M4039" i="3"/>
  <c r="M4099" i="3"/>
  <c r="M4439" i="3"/>
  <c r="M4445" i="3"/>
  <c r="E4448" i="3"/>
  <c r="M4790" i="3"/>
  <c r="M5169" i="3"/>
  <c r="M5254" i="3"/>
  <c r="M5272" i="3"/>
  <c r="M5309" i="3"/>
  <c r="M5315" i="3"/>
  <c r="M5408" i="3"/>
  <c r="M6286" i="3"/>
  <c r="L6408" i="3"/>
  <c r="M6581" i="3"/>
  <c r="M1511" i="3"/>
  <c r="E1752" i="3"/>
  <c r="M1752" i="3" s="1"/>
  <c r="M1767" i="3"/>
  <c r="M1815" i="3"/>
  <c r="M1862" i="3"/>
  <c r="M2073" i="3"/>
  <c r="L2272" i="3"/>
  <c r="M2655" i="3"/>
  <c r="M2659" i="3"/>
  <c r="M2679" i="3"/>
  <c r="M2687" i="3"/>
  <c r="M2764" i="3"/>
  <c r="M3255" i="3"/>
  <c r="M3259" i="3"/>
  <c r="M3340" i="3"/>
  <c r="M3354" i="3"/>
  <c r="M4997" i="3"/>
  <c r="M5003" i="3"/>
  <c r="M5021" i="3"/>
  <c r="M5549" i="3"/>
  <c r="M1720" i="3"/>
  <c r="M2137" i="3"/>
  <c r="M2252" i="3"/>
  <c r="M2270" i="3"/>
  <c r="M2525" i="3"/>
  <c r="M2542" i="3"/>
  <c r="M2546" i="3"/>
  <c r="M2955" i="3"/>
  <c r="M2973" i="3"/>
  <c r="M3034" i="3"/>
  <c r="M3046" i="3"/>
  <c r="L3198" i="3"/>
  <c r="L3240" i="3"/>
  <c r="M3589" i="3"/>
  <c r="M3605" i="3"/>
  <c r="L3898" i="3"/>
  <c r="M4054" i="3"/>
  <c r="M4064" i="3"/>
  <c r="M4068" i="3"/>
  <c r="M4147" i="3"/>
  <c r="M4223" i="3"/>
  <c r="M5771" i="3"/>
  <c r="M5816" i="3"/>
  <c r="M6043" i="3"/>
  <c r="M6156" i="3"/>
  <c r="M6265" i="3"/>
  <c r="M6291" i="3"/>
  <c r="M6301" i="3"/>
  <c r="M6329" i="3"/>
  <c r="M6432" i="3"/>
  <c r="M6582" i="3"/>
  <c r="M1421" i="3"/>
  <c r="M1431" i="3"/>
  <c r="M1516" i="3"/>
  <c r="M1548" i="3"/>
  <c r="M1558" i="3"/>
  <c r="M1566" i="3"/>
  <c r="M1627" i="3"/>
  <c r="M2374" i="3"/>
  <c r="M2378" i="3"/>
  <c r="M3176" i="3"/>
  <c r="M3747" i="3"/>
  <c r="M4351" i="3"/>
  <c r="M4355" i="3"/>
  <c r="M4373" i="3"/>
  <c r="M4524" i="3"/>
  <c r="M4632" i="3"/>
  <c r="M4763" i="3"/>
  <c r="M4777" i="3"/>
  <c r="M4791" i="3"/>
  <c r="M4978" i="3"/>
  <c r="M5544" i="3"/>
  <c r="M5638" i="3"/>
  <c r="M6099" i="3"/>
  <c r="M6109" i="3"/>
  <c r="M6470" i="3"/>
  <c r="L1770" i="3"/>
  <c r="L1808" i="3"/>
  <c r="M2054" i="3"/>
  <c r="E4640" i="3"/>
  <c r="L5037" i="3"/>
  <c r="M5037" i="3" s="1"/>
  <c r="M5978" i="3"/>
  <c r="M1666" i="3"/>
  <c r="M1694" i="3"/>
  <c r="M1708" i="3"/>
  <c r="M1914" i="3"/>
  <c r="M1920" i="3"/>
  <c r="L2260" i="3"/>
  <c r="E2312" i="3"/>
  <c r="M2361" i="3"/>
  <c r="M2385" i="3"/>
  <c r="M2389" i="3"/>
  <c r="M2399" i="3"/>
  <c r="E2628" i="3"/>
  <c r="M3760" i="3"/>
  <c r="M3784" i="3"/>
  <c r="M4697" i="3"/>
  <c r="M4882" i="3"/>
  <c r="M4900" i="3"/>
  <c r="M5607" i="3"/>
  <c r="M5876" i="3"/>
  <c r="M5880" i="3"/>
  <c r="M5890" i="3"/>
  <c r="M6261" i="3"/>
  <c r="M6275" i="3"/>
  <c r="M6279" i="3"/>
  <c r="M6516" i="3"/>
  <c r="M6542" i="3"/>
  <c r="L1397" i="3"/>
  <c r="E1475" i="3"/>
  <c r="E1481" i="3"/>
  <c r="L1528" i="3"/>
  <c r="M1998" i="3"/>
  <c r="M2135" i="3"/>
  <c r="M2244" i="3"/>
  <c r="M2248" i="3"/>
  <c r="M2258" i="3"/>
  <c r="M2770" i="3"/>
  <c r="M2774" i="3"/>
  <c r="M2971" i="3"/>
  <c r="M3042" i="3"/>
  <c r="M3342" i="3"/>
  <c r="M3350" i="3"/>
  <c r="M3657" i="3"/>
  <c r="G5090" i="3"/>
  <c r="E5438" i="3"/>
  <c r="M5959" i="3"/>
  <c r="E6418" i="3"/>
  <c r="M1526" i="3"/>
  <c r="M1530" i="3"/>
  <c r="M1536" i="3"/>
  <c r="M1568" i="3"/>
  <c r="M1850" i="3"/>
  <c r="M1858" i="3"/>
  <c r="M2459" i="3"/>
  <c r="E2657" i="3"/>
  <c r="E3373" i="3"/>
  <c r="M3775" i="3"/>
  <c r="L4010" i="3"/>
  <c r="M4074" i="3"/>
  <c r="E4500" i="3"/>
  <c r="L4561" i="3"/>
  <c r="M4582" i="3"/>
  <c r="M4642" i="3"/>
  <c r="M4737" i="3"/>
  <c r="M5051" i="3"/>
  <c r="M5295" i="3"/>
  <c r="M5299" i="3"/>
  <c r="M5491" i="3"/>
  <c r="M5594" i="3"/>
  <c r="M5598" i="3"/>
  <c r="M5604" i="3"/>
  <c r="M5626" i="3"/>
  <c r="M5767" i="3"/>
  <c r="E5830" i="3"/>
  <c r="M6191" i="3"/>
  <c r="M6561" i="3"/>
  <c r="L1553" i="3"/>
  <c r="M1553" i="3" s="1"/>
  <c r="M1645" i="3"/>
  <c r="L1712" i="3"/>
  <c r="E2088" i="3"/>
  <c r="M2088" i="3" s="1"/>
  <c r="E2097" i="3"/>
  <c r="M2140" i="3"/>
  <c r="M2259" i="3"/>
  <c r="M3043" i="3"/>
  <c r="M3184" i="3"/>
  <c r="L3392" i="3"/>
  <c r="E3478" i="3"/>
  <c r="M3517" i="3"/>
  <c r="M3728" i="3"/>
  <c r="M3738" i="3"/>
  <c r="M3863" i="3"/>
  <c r="M3910" i="3"/>
  <c r="M3920" i="3"/>
  <c r="M3934" i="3"/>
  <c r="M4170" i="3"/>
  <c r="L4360" i="3"/>
  <c r="M4479" i="3"/>
  <c r="E4552" i="3"/>
  <c r="E4801" i="3"/>
  <c r="M4801" i="3" s="1"/>
  <c r="E5724" i="3"/>
  <c r="M6322" i="3"/>
  <c r="M6326" i="3"/>
  <c r="M6449" i="3"/>
  <c r="M6459" i="3"/>
  <c r="M6514" i="3"/>
  <c r="M6585" i="3"/>
  <c r="M1428" i="3"/>
  <c r="M1541" i="3"/>
  <c r="M1551" i="3"/>
  <c r="M1555" i="3"/>
  <c r="M1624" i="3"/>
  <c r="M1646" i="3"/>
  <c r="M1650" i="3"/>
  <c r="M1696" i="3"/>
  <c r="M1710" i="3"/>
  <c r="M1714" i="3"/>
  <c r="M1781" i="3"/>
  <c r="M1791" i="3"/>
  <c r="M1991" i="3"/>
  <c r="M2063" i="3"/>
  <c r="M2077" i="3"/>
  <c r="M2081" i="3"/>
  <c r="M2226" i="3"/>
  <c r="M2230" i="3"/>
  <c r="M2323" i="3"/>
  <c r="M2329" i="3"/>
  <c r="M2339" i="3"/>
  <c r="M2367" i="3"/>
  <c r="M2653" i="3"/>
  <c r="M2695" i="3"/>
  <c r="M2762" i="3"/>
  <c r="L2976" i="3"/>
  <c r="M3159" i="3"/>
  <c r="M3185" i="3"/>
  <c r="M3193" i="3"/>
  <c r="M3264" i="3"/>
  <c r="M3304" i="3"/>
  <c r="M3320" i="3"/>
  <c r="M3352" i="3"/>
  <c r="M3390" i="3"/>
  <c r="M3394" i="3"/>
  <c r="M3625" i="3"/>
  <c r="M3639" i="3"/>
  <c r="M3762" i="3"/>
  <c r="M3776" i="3"/>
  <c r="M3823" i="3"/>
  <c r="M4033" i="3"/>
  <c r="L4096" i="3"/>
  <c r="M4203" i="3"/>
  <c r="M4217" i="3"/>
  <c r="M4338" i="3"/>
  <c r="M4362" i="3"/>
  <c r="M4366" i="3"/>
  <c r="M4489" i="3"/>
  <c r="M4498" i="3"/>
  <c r="M4506" i="3"/>
  <c r="M4520" i="3"/>
  <c r="M4724" i="3"/>
  <c r="M4746" i="3"/>
  <c r="M4750" i="3"/>
  <c r="M4760" i="3"/>
  <c r="M4844" i="3"/>
  <c r="M4902" i="3"/>
  <c r="L4936" i="3"/>
  <c r="M5183" i="3"/>
  <c r="E5252" i="3"/>
  <c r="M5271" i="3"/>
  <c r="M5323" i="3"/>
  <c r="M5337" i="3"/>
  <c r="M5397" i="3"/>
  <c r="M5482" i="3"/>
  <c r="M5642" i="3"/>
  <c r="M5740" i="3"/>
  <c r="M5824" i="3"/>
  <c r="M5840" i="3"/>
  <c r="M5850" i="3"/>
  <c r="M5892" i="3"/>
  <c r="M5965" i="3"/>
  <c r="M6055" i="3"/>
  <c r="M6140" i="3"/>
  <c r="M6158" i="3"/>
  <c r="M6178" i="3"/>
  <c r="M6182" i="3"/>
  <c r="M6281" i="3"/>
  <c r="M6388" i="3"/>
  <c r="M6392" i="3"/>
  <c r="M6404" i="3"/>
  <c r="M37" i="3"/>
  <c r="E484" i="3"/>
  <c r="Q108" i="15"/>
  <c r="M4555" i="3"/>
  <c r="M597" i="3"/>
  <c r="M524" i="3"/>
  <c r="L474" i="3"/>
  <c r="M474" i="3" s="1"/>
  <c r="Q109" i="15"/>
  <c r="G109" i="15" s="1"/>
  <c r="N109" i="15" s="1"/>
  <c r="E41" i="16"/>
  <c r="O41" i="16" s="1"/>
  <c r="D44" i="16"/>
  <c r="M730" i="3"/>
  <c r="M738" i="3"/>
  <c r="M811" i="3"/>
  <c r="M843" i="3"/>
  <c r="M847" i="3"/>
  <c r="M946" i="3"/>
  <c r="M972" i="3"/>
  <c r="M992" i="3"/>
  <c r="M996" i="3"/>
  <c r="L1126" i="3"/>
  <c r="H1310" i="3"/>
  <c r="M1252" i="3"/>
  <c r="M1340" i="3"/>
  <c r="M1366" i="3"/>
  <c r="M1370" i="3"/>
  <c r="M1500" i="3"/>
  <c r="M1724" i="3"/>
  <c r="M1921" i="3"/>
  <c r="M1931" i="3"/>
  <c r="M1952" i="3"/>
  <c r="E2068" i="3"/>
  <c r="M2068" i="3" s="1"/>
  <c r="M2114" i="3"/>
  <c r="L5177" i="3"/>
  <c r="M5177" i="3" s="1"/>
  <c r="M2533" i="3"/>
  <c r="E2673" i="3"/>
  <c r="M6148" i="3"/>
  <c r="M42" i="3"/>
  <c r="M85" i="3"/>
  <c r="M139" i="3"/>
  <c r="M153" i="3"/>
  <c r="G600" i="3"/>
  <c r="G449" i="3" s="1"/>
  <c r="M480" i="3"/>
  <c r="F763" i="3"/>
  <c r="E1156" i="3"/>
  <c r="E1508" i="3"/>
  <c r="M1508" i="3" s="1"/>
  <c r="E1826" i="3"/>
  <c r="M2193" i="3"/>
  <c r="M5543" i="3"/>
  <c r="E1957" i="3"/>
  <c r="E39" i="3"/>
  <c r="M39" i="3" s="1"/>
  <c r="M470" i="3"/>
  <c r="E378" i="3"/>
  <c r="M378" i="3" s="1"/>
  <c r="E394" i="3"/>
  <c r="M394" i="3" s="1"/>
  <c r="E59" i="14"/>
  <c r="M676" i="3"/>
  <c r="M731" i="3"/>
  <c r="M735" i="3"/>
  <c r="M875" i="3"/>
  <c r="M997" i="3"/>
  <c r="M1114" i="3"/>
  <c r="L1292" i="3"/>
  <c r="E1388" i="3"/>
  <c r="M1697" i="3"/>
  <c r="M1701" i="3"/>
  <c r="L1938" i="3"/>
  <c r="E2132" i="3"/>
  <c r="M2132" i="3" s="1"/>
  <c r="I114" i="15"/>
  <c r="D65" i="16"/>
  <c r="P131" i="15"/>
  <c r="F131" i="15" s="1"/>
  <c r="M466" i="3"/>
  <c r="E90" i="14"/>
  <c r="E464" i="3"/>
  <c r="E94" i="3"/>
  <c r="M94" i="3" s="1"/>
  <c r="N40" i="15"/>
  <c r="L123" i="3"/>
  <c r="E13" i="16" s="1"/>
  <c r="O13" i="16" s="1"/>
  <c r="M130" i="3"/>
  <c r="H167" i="3"/>
  <c r="L386" i="3"/>
  <c r="I58" i="14"/>
  <c r="I56" i="14" s="1"/>
  <c r="L409" i="3"/>
  <c r="E1560" i="3"/>
  <c r="M1560" i="3" s="1"/>
  <c r="L1658" i="3"/>
  <c r="M1658" i="3" s="1"/>
  <c r="L1856" i="3"/>
  <c r="M1963" i="3"/>
  <c r="M1981" i="3"/>
  <c r="M1995" i="3"/>
  <c r="M2091" i="3"/>
  <c r="M2111" i="3"/>
  <c r="E1833" i="3"/>
  <c r="M4897" i="3"/>
  <c r="E91" i="14"/>
  <c r="G89" i="15"/>
  <c r="P129" i="15"/>
  <c r="F129" i="15" s="1"/>
  <c r="L28" i="3"/>
  <c r="L33" i="3"/>
  <c r="M48" i="3"/>
  <c r="L90" i="3"/>
  <c r="E12" i="16" s="1"/>
  <c r="O12" i="16" s="1"/>
  <c r="E110" i="3"/>
  <c r="Q19" i="15"/>
  <c r="G19" i="15" s="1"/>
  <c r="Q43" i="15"/>
  <c r="G43" i="15" s="1"/>
  <c r="N43" i="15" s="1"/>
  <c r="G37" i="14"/>
  <c r="M420" i="3"/>
  <c r="M634" i="3"/>
  <c r="M638" i="3"/>
  <c r="M642" i="3"/>
  <c r="M825" i="3"/>
  <c r="M835" i="3"/>
  <c r="M998" i="3"/>
  <c r="M1002" i="3"/>
  <c r="M1006" i="3"/>
  <c r="M1020" i="3"/>
  <c r="L1117" i="3"/>
  <c r="M1223" i="3"/>
  <c r="M1268" i="3"/>
  <c r="M1286" i="3"/>
  <c r="M1656" i="3"/>
  <c r="M1698" i="3"/>
  <c r="M1702" i="3"/>
  <c r="M1706" i="3"/>
  <c r="M1796" i="3"/>
  <c r="M1842" i="3"/>
  <c r="M1860" i="3"/>
  <c r="E1892" i="3"/>
  <c r="K2150" i="3"/>
  <c r="M2067" i="3"/>
  <c r="M2092" i="3"/>
  <c r="M2116" i="3"/>
  <c r="M2138" i="3"/>
  <c r="E2218" i="3"/>
  <c r="F76" i="14"/>
  <c r="Q91" i="15"/>
  <c r="G91" i="15" s="1"/>
  <c r="M658" i="3"/>
  <c r="M718" i="3"/>
  <c r="M882" i="3"/>
  <c r="M938" i="3"/>
  <c r="M4613" i="3"/>
  <c r="N93" i="15"/>
  <c r="E1693" i="3"/>
  <c r="M1693" i="3" s="1"/>
  <c r="F62" i="14"/>
  <c r="M536" i="3"/>
  <c r="M554" i="3"/>
  <c r="M560" i="3"/>
  <c r="E964" i="3"/>
  <c r="M985" i="3"/>
  <c r="M989" i="3"/>
  <c r="M1003" i="3"/>
  <c r="M1007" i="3"/>
  <c r="M1022" i="3"/>
  <c r="M1072" i="3"/>
  <c r="M1130" i="3"/>
  <c r="M1209" i="3"/>
  <c r="M1825" i="3"/>
  <c r="M1968" i="3"/>
  <c r="M1978" i="3"/>
  <c r="L2078" i="3"/>
  <c r="I99" i="15"/>
  <c r="E1948" i="3"/>
  <c r="P130" i="15"/>
  <c r="F130" i="15" s="1"/>
  <c r="M46" i="3"/>
  <c r="M54" i="3"/>
  <c r="E61" i="3"/>
  <c r="M89" i="3"/>
  <c r="M592" i="3"/>
  <c r="M649" i="3"/>
  <c r="M653" i="3"/>
  <c r="M682" i="3"/>
  <c r="M700" i="3"/>
  <c r="M719" i="3"/>
  <c r="L741" i="3"/>
  <c r="M939" i="3"/>
  <c r="M944" i="3"/>
  <c r="M1063" i="3"/>
  <c r="M1069" i="3"/>
  <c r="L1244" i="3"/>
  <c r="M1398" i="3"/>
  <c r="M1418" i="3"/>
  <c r="M1426" i="3"/>
  <c r="M1535" i="3"/>
  <c r="M1559" i="3"/>
  <c r="M1567" i="3"/>
  <c r="M1614" i="3"/>
  <c r="L1664" i="3"/>
  <c r="M1675" i="3"/>
  <c r="M1685" i="3"/>
  <c r="L1686" i="3"/>
  <c r="M1754" i="3"/>
  <c r="M1768" i="3"/>
  <c r="M1784" i="3"/>
  <c r="M1802" i="3"/>
  <c r="M1806" i="3"/>
  <c r="M1810" i="3"/>
  <c r="M1820" i="3"/>
  <c r="M1908" i="3"/>
  <c r="M1955" i="3"/>
  <c r="M1959" i="3"/>
  <c r="M2002" i="3"/>
  <c r="M2076" i="3"/>
  <c r="M2080" i="3"/>
  <c r="M2103" i="3"/>
  <c r="M2176" i="3"/>
  <c r="L106" i="3"/>
  <c r="P42" i="15"/>
  <c r="F42" i="15" s="1"/>
  <c r="M425" i="3"/>
  <c r="M537" i="3"/>
  <c r="L539" i="3"/>
  <c r="Q122" i="15"/>
  <c r="G122" i="15" s="1"/>
  <c r="N122" i="15" s="1"/>
  <c r="M113" i="3"/>
  <c r="M654" i="3"/>
  <c r="L688" i="3"/>
  <c r="M728" i="3"/>
  <c r="M823" i="3"/>
  <c r="M1132" i="3"/>
  <c r="M1150" i="3"/>
  <c r="M1442" i="3"/>
  <c r="M1492" i="3"/>
  <c r="M1899" i="3"/>
  <c r="L1928" i="3"/>
  <c r="E1932" i="3"/>
  <c r="M2098" i="3"/>
  <c r="M2104" i="3"/>
  <c r="M2108" i="3"/>
  <c r="C1050" i="3"/>
  <c r="M5168" i="3"/>
  <c r="M567" i="3"/>
  <c r="M24" i="3"/>
  <c r="K167" i="3"/>
  <c r="G23" i="14"/>
  <c r="M38" i="3"/>
  <c r="L52" i="3"/>
  <c r="M63" i="3"/>
  <c r="L65" i="3"/>
  <c r="M417" i="3"/>
  <c r="H87" i="14"/>
  <c r="D46" i="16"/>
  <c r="E515" i="3"/>
  <c r="D48" i="16" s="1"/>
  <c r="E519" i="3"/>
  <c r="M519" i="3" s="1"/>
  <c r="J600" i="3"/>
  <c r="J449" i="3" s="1"/>
  <c r="E527" i="3"/>
  <c r="M666" i="3"/>
  <c r="M712" i="3"/>
  <c r="M1009" i="3"/>
  <c r="M1013" i="3"/>
  <c r="M1017" i="3"/>
  <c r="M1024" i="3"/>
  <c r="M1234" i="3"/>
  <c r="G1450" i="3"/>
  <c r="M1365" i="3"/>
  <c r="M1419" i="3"/>
  <c r="M1489" i="3"/>
  <c r="M1493" i="3"/>
  <c r="E1652" i="3"/>
  <c r="M1667" i="3"/>
  <c r="M1709" i="3"/>
  <c r="M1785" i="3"/>
  <c r="M1926" i="3"/>
  <c r="M2003" i="3"/>
  <c r="M2049" i="3"/>
  <c r="M2064" i="3"/>
  <c r="L2084" i="3"/>
  <c r="M2089" i="3"/>
  <c r="M2174" i="3"/>
  <c r="M2204" i="3"/>
  <c r="M2414" i="3"/>
  <c r="M2418" i="3"/>
  <c r="M2564" i="3"/>
  <c r="M2621" i="3"/>
  <c r="M2627" i="3"/>
  <c r="M2736" i="3"/>
  <c r="M2792" i="3"/>
  <c r="M2802" i="3"/>
  <c r="M2816" i="3"/>
  <c r="M3126" i="3"/>
  <c r="M4013" i="3"/>
  <c r="M4079" i="3"/>
  <c r="M4087" i="3"/>
  <c r="M4158" i="3"/>
  <c r="M4190" i="3"/>
  <c r="M4196" i="3"/>
  <c r="M4242" i="3"/>
  <c r="M4283" i="3"/>
  <c r="M4289" i="3"/>
  <c r="M4299" i="3"/>
  <c r="M4305" i="3"/>
  <c r="M4323" i="3"/>
  <c r="M4327" i="3"/>
  <c r="M4837" i="3"/>
  <c r="M4847" i="3"/>
  <c r="M4851" i="3"/>
  <c r="M4877" i="3"/>
  <c r="E4884" i="3"/>
  <c r="M4889" i="3"/>
  <c r="M4926" i="3"/>
  <c r="M4996" i="3"/>
  <c r="M5044" i="3"/>
  <c r="M5215" i="3"/>
  <c r="M5219" i="3"/>
  <c r="M5256" i="3"/>
  <c r="M5350" i="3"/>
  <c r="M5498" i="3"/>
  <c r="M5586" i="3"/>
  <c r="M5590" i="3"/>
  <c r="M5689" i="3"/>
  <c r="M5705" i="3"/>
  <c r="M5829" i="3"/>
  <c r="E5848" i="3"/>
  <c r="M5848" i="3" s="1"/>
  <c r="M5922" i="3"/>
  <c r="M5997" i="3"/>
  <c r="M6001" i="3"/>
  <c r="M6042" i="3"/>
  <c r="M6051" i="3"/>
  <c r="M6177" i="3"/>
  <c r="M6190" i="3"/>
  <c r="M6380" i="3"/>
  <c r="M6384" i="3"/>
  <c r="M6442" i="3"/>
  <c r="M6452" i="3"/>
  <c r="M6592" i="3"/>
  <c r="E6616" i="3"/>
  <c r="M6664" i="3"/>
  <c r="L2832" i="3"/>
  <c r="M3056" i="3"/>
  <c r="M3242" i="3"/>
  <c r="M3307" i="3"/>
  <c r="M3323" i="3"/>
  <c r="M3379" i="3"/>
  <c r="M3383" i="3"/>
  <c r="M3387" i="3"/>
  <c r="M3448" i="3"/>
  <c r="M3579" i="3"/>
  <c r="M3583" i="3"/>
  <c r="M3613" i="3"/>
  <c r="M3631" i="3"/>
  <c r="M3641" i="3"/>
  <c r="M3668" i="3"/>
  <c r="M3794" i="3"/>
  <c r="M3879" i="3"/>
  <c r="M3885" i="3"/>
  <c r="M4419" i="3"/>
  <c r="M4429" i="3"/>
  <c r="M4480" i="3"/>
  <c r="M4605" i="3"/>
  <c r="M4638" i="3"/>
  <c r="M4711" i="3"/>
  <c r="M4723" i="3"/>
  <c r="M5972" i="3"/>
  <c r="M6060" i="3"/>
  <c r="M6195" i="3"/>
  <c r="M6199" i="3"/>
  <c r="M6478" i="3"/>
  <c r="M2456" i="3"/>
  <c r="M2622" i="3"/>
  <c r="L2680" i="3"/>
  <c r="L2778" i="3"/>
  <c r="M2876" i="3"/>
  <c r="L3192" i="3"/>
  <c r="M3192" i="3" s="1"/>
  <c r="M3228" i="3"/>
  <c r="M3651" i="3"/>
  <c r="M3791" i="3"/>
  <c r="M3795" i="3"/>
  <c r="M3824" i="3"/>
  <c r="M3890" i="3"/>
  <c r="M3894" i="3"/>
  <c r="M3935" i="3"/>
  <c r="M3953" i="3"/>
  <c r="L4464" i="3"/>
  <c r="M4464" i="3" s="1"/>
  <c r="M4490" i="3"/>
  <c r="M4499" i="3"/>
  <c r="M4507" i="3"/>
  <c r="M4522" i="3"/>
  <c r="M5114" i="3"/>
  <c r="M5132" i="3"/>
  <c r="M5198" i="3"/>
  <c r="M5202" i="3"/>
  <c r="L5298" i="3"/>
  <c r="M5351" i="3"/>
  <c r="L5438" i="3"/>
  <c r="M5694" i="3"/>
  <c r="M5742" i="3"/>
  <c r="M5854" i="3"/>
  <c r="L6184" i="3"/>
  <c r="M6257" i="3"/>
  <c r="E6278" i="3"/>
  <c r="M2243" i="3"/>
  <c r="M2278" i="3"/>
  <c r="M2286" i="3"/>
  <c r="M2356" i="3"/>
  <c r="M2360" i="3"/>
  <c r="M2519" i="3"/>
  <c r="M2596" i="3"/>
  <c r="M2664" i="3"/>
  <c r="M2682" i="3"/>
  <c r="M2780" i="3"/>
  <c r="M2887" i="3"/>
  <c r="M2958" i="3"/>
  <c r="M3065" i="3"/>
  <c r="M3089" i="3"/>
  <c r="M3154" i="3"/>
  <c r="M3158" i="3"/>
  <c r="M3197" i="3"/>
  <c r="M3201" i="3"/>
  <c r="M3205" i="3"/>
  <c r="M3215" i="3"/>
  <c r="M3225" i="3"/>
  <c r="M3239" i="3"/>
  <c r="M3247" i="3"/>
  <c r="M3308" i="3"/>
  <c r="M3356" i="3"/>
  <c r="M3360" i="3"/>
  <c r="M3370" i="3"/>
  <c r="M3486" i="3"/>
  <c r="M3490" i="3"/>
  <c r="L3672" i="3"/>
  <c r="L3812" i="3"/>
  <c r="M4159" i="3"/>
  <c r="E4232" i="3"/>
  <c r="M4244" i="3"/>
  <c r="M4342" i="3"/>
  <c r="M4356" i="3"/>
  <c r="M4384" i="3"/>
  <c r="M4481" i="3"/>
  <c r="E4493" i="3"/>
  <c r="M4578" i="3"/>
  <c r="M4606" i="3"/>
  <c r="M4610" i="3"/>
  <c r="M4619" i="3"/>
  <c r="M4742" i="3"/>
  <c r="M4910" i="3"/>
  <c r="M4914" i="3"/>
  <c r="M5063" i="3"/>
  <c r="M5067" i="3"/>
  <c r="M5458" i="3"/>
  <c r="M5478" i="3"/>
  <c r="L5484" i="3"/>
  <c r="M5602" i="3"/>
  <c r="M5644" i="3"/>
  <c r="M5846" i="3"/>
  <c r="M5896" i="3"/>
  <c r="M5964" i="3"/>
  <c r="M5969" i="3"/>
  <c r="E6272" i="3"/>
  <c r="M6293" i="3"/>
  <c r="M6303" i="3"/>
  <c r="M6386" i="3"/>
  <c r="M6396" i="3"/>
  <c r="M6471" i="3"/>
  <c r="L6698" i="3"/>
  <c r="M2607" i="3"/>
  <c r="M2748" i="3"/>
  <c r="M2752" i="3"/>
  <c r="M2758" i="3"/>
  <c r="M2763" i="3"/>
  <c r="M2822" i="3"/>
  <c r="M2826" i="3"/>
  <c r="M2929" i="3"/>
  <c r="M3122" i="3"/>
  <c r="M3529" i="3"/>
  <c r="M3670" i="3"/>
  <c r="M3810" i="3"/>
  <c r="M4140" i="3"/>
  <c r="M4144" i="3"/>
  <c r="M4166" i="3"/>
  <c r="M4202" i="3"/>
  <c r="M4441" i="3"/>
  <c r="M4454" i="3"/>
  <c r="M4491" i="3"/>
  <c r="M4508" i="3"/>
  <c r="M4569" i="3"/>
  <c r="M4573" i="3"/>
  <c r="M4593" i="3"/>
  <c r="M4849" i="3"/>
  <c r="M4911" i="3"/>
  <c r="M4928" i="3"/>
  <c r="M5040" i="3"/>
  <c r="M5342" i="3"/>
  <c r="M5346" i="3"/>
  <c r="M5486" i="3"/>
  <c r="M5500" i="3"/>
  <c r="M5695" i="3"/>
  <c r="M5701" i="3"/>
  <c r="M5715" i="3"/>
  <c r="M5733" i="3"/>
  <c r="M5847" i="3"/>
  <c r="M6141" i="3"/>
  <c r="E6144" i="3"/>
  <c r="M6149" i="3"/>
  <c r="M6155" i="3"/>
  <c r="M6179" i="3"/>
  <c r="M5145" i="3"/>
  <c r="M5324" i="3"/>
  <c r="L5532" i="3"/>
  <c r="M6098" i="3"/>
  <c r="M6102" i="3"/>
  <c r="M6277" i="3"/>
  <c r="M6331" i="3"/>
  <c r="M6574" i="3"/>
  <c r="L6586" i="3"/>
  <c r="M2221" i="3"/>
  <c r="M2238" i="3"/>
  <c r="M2612" i="3"/>
  <c r="M2618" i="3"/>
  <c r="M2795" i="3"/>
  <c r="M2967" i="3"/>
  <c r="M3038" i="3"/>
  <c r="M3066" i="3"/>
  <c r="M3538" i="3"/>
  <c r="M3643" i="3"/>
  <c r="M3671" i="3"/>
  <c r="M3679" i="3"/>
  <c r="M3742" i="3"/>
  <c r="M3900" i="3"/>
  <c r="L3995" i="3"/>
  <c r="M4062" i="3"/>
  <c r="E4178" i="3"/>
  <c r="E4206" i="3"/>
  <c r="M4343" i="3"/>
  <c r="M4357" i="3"/>
  <c r="M4371" i="3"/>
  <c r="M4447" i="3"/>
  <c r="M4472" i="3"/>
  <c r="M4743" i="3"/>
  <c r="M5329" i="3"/>
  <c r="M5339" i="3"/>
  <c r="M5449" i="3"/>
  <c r="M5483" i="3"/>
  <c r="M5487" i="3"/>
  <c r="E5501" i="3"/>
  <c r="M5501" i="3" s="1"/>
  <c r="M5621" i="3"/>
  <c r="M5738" i="3"/>
  <c r="M5826" i="3"/>
  <c r="M5980" i="3"/>
  <c r="M5986" i="3"/>
  <c r="E6092" i="3"/>
  <c r="M6092" i="3" s="1"/>
  <c r="M6739" i="3"/>
  <c r="M2314" i="3"/>
  <c r="M2332" i="3"/>
  <c r="M2362" i="3"/>
  <c r="M2503" i="3"/>
  <c r="M2521" i="3"/>
  <c r="M2543" i="3"/>
  <c r="M2646" i="3"/>
  <c r="M2650" i="3"/>
  <c r="M2660" i="3"/>
  <c r="M2782" i="3"/>
  <c r="M2796" i="3"/>
  <c r="M2968" i="3"/>
  <c r="M2983" i="3"/>
  <c r="E3048" i="3"/>
  <c r="M3048" i="3" s="1"/>
  <c r="E3940" i="3"/>
  <c r="M3997" i="3"/>
  <c r="M4022" i="3"/>
  <c r="E4038" i="3"/>
  <c r="M4167" i="3"/>
  <c r="M4455" i="3"/>
  <c r="M4612" i="3"/>
  <c r="M4664" i="3"/>
  <c r="M4714" i="3"/>
  <c r="M4860" i="3"/>
  <c r="M5069" i="3"/>
  <c r="E5072" i="3"/>
  <c r="M5072" i="3" s="1"/>
  <c r="M5181" i="3"/>
  <c r="M5194" i="3"/>
  <c r="L5304" i="3"/>
  <c r="M5460" i="3"/>
  <c r="M5639" i="3"/>
  <c r="E5998" i="3"/>
  <c r="E6061" i="3"/>
  <c r="M6061" i="3" s="1"/>
  <c r="L6424" i="3"/>
  <c r="M6424" i="3" s="1"/>
  <c r="M6762" i="3"/>
  <c r="M3049" i="3"/>
  <c r="L3064" i="3"/>
  <c r="L3116" i="3"/>
  <c r="M3235" i="3"/>
  <c r="M3249" i="3"/>
  <c r="M3521" i="3"/>
  <c r="M3680" i="3"/>
  <c r="M3798" i="3"/>
  <c r="M3820" i="3"/>
  <c r="M3924" i="3"/>
  <c r="M3928" i="3"/>
  <c r="M4011" i="3"/>
  <c r="M4017" i="3"/>
  <c r="M4036" i="3"/>
  <c r="E4412" i="3"/>
  <c r="M4460" i="3"/>
  <c r="M4804" i="3"/>
  <c r="M4930" i="3"/>
  <c r="L5053" i="3"/>
  <c r="M5053" i="3" s="1"/>
  <c r="M5409" i="3"/>
  <c r="L5444" i="3"/>
  <c r="L5448" i="3"/>
  <c r="M5470" i="3"/>
  <c r="M5717" i="3"/>
  <c r="M5762" i="3"/>
  <c r="M5818" i="3"/>
  <c r="M5857" i="3"/>
  <c r="M5898" i="3"/>
  <c r="L5998" i="3"/>
  <c r="M6103" i="3"/>
  <c r="M6119" i="3"/>
  <c r="M6143" i="3"/>
  <c r="M6147" i="3"/>
  <c r="M6161" i="3"/>
  <c r="M6273" i="3"/>
  <c r="M6319" i="3"/>
  <c r="M6378" i="3"/>
  <c r="M6450" i="3"/>
  <c r="M6454" i="3"/>
  <c r="L6481" i="3"/>
  <c r="M6481" i="3" s="1"/>
  <c r="M6533" i="3"/>
  <c r="M6566" i="3"/>
  <c r="M2240" i="3"/>
  <c r="M2423" i="3"/>
  <c r="E2488" i="3"/>
  <c r="M3118" i="3"/>
  <c r="M3212" i="3"/>
  <c r="M3254" i="3"/>
  <c r="M3331" i="3"/>
  <c r="M3335" i="3"/>
  <c r="M3436" i="3"/>
  <c r="M4077" i="3"/>
  <c r="M4106" i="3"/>
  <c r="M4240" i="3"/>
  <c r="M4349" i="3"/>
  <c r="M4367" i="3"/>
  <c r="M4556" i="3"/>
  <c r="M4575" i="3"/>
  <c r="L4598" i="3"/>
  <c r="M4622" i="3"/>
  <c r="M4650" i="3"/>
  <c r="M4654" i="3"/>
  <c r="M4861" i="3"/>
  <c r="M5191" i="3"/>
  <c r="E5292" i="3"/>
  <c r="M5330" i="3"/>
  <c r="L5333" i="3"/>
  <c r="M5333" i="3" s="1"/>
  <c r="M5564" i="3"/>
  <c r="M5640" i="3"/>
  <c r="M5828" i="3"/>
  <c r="M5832" i="3"/>
  <c r="M5875" i="3"/>
  <c r="M5889" i="3"/>
  <c r="M5899" i="3"/>
  <c r="M5957" i="3"/>
  <c r="M5976" i="3"/>
  <c r="M5996" i="3"/>
  <c r="M6014" i="3"/>
  <c r="M6018" i="3"/>
  <c r="M6024" i="3"/>
  <c r="M6037" i="3"/>
  <c r="M6054" i="3"/>
  <c r="M6100" i="3"/>
  <c r="M6189" i="3"/>
  <c r="M6296" i="3"/>
  <c r="M6300" i="3"/>
  <c r="M6310" i="3"/>
  <c r="M6314" i="3"/>
  <c r="L6341" i="3"/>
  <c r="M6341" i="3" s="1"/>
  <c r="M6483" i="3"/>
  <c r="M6608" i="3"/>
  <c r="M6702" i="3"/>
  <c r="M6710" i="3"/>
  <c r="M2223" i="3"/>
  <c r="M2227" i="3"/>
  <c r="M2231" i="3"/>
  <c r="I2430" i="3"/>
  <c r="M2424" i="3"/>
  <c r="M2548" i="3"/>
  <c r="M2604" i="3"/>
  <c r="M2614" i="3"/>
  <c r="M2626" i="3"/>
  <c r="M2630" i="3"/>
  <c r="M2634" i="3"/>
  <c r="M2689" i="3"/>
  <c r="M3181" i="3"/>
  <c r="M3187" i="3"/>
  <c r="M3191" i="3"/>
  <c r="L3338" i="3"/>
  <c r="M3395" i="3"/>
  <c r="M3476" i="3"/>
  <c r="M3480" i="3"/>
  <c r="M3526" i="3"/>
  <c r="M3540" i="3"/>
  <c r="M3621" i="3"/>
  <c r="M3663" i="3"/>
  <c r="M3744" i="3"/>
  <c r="M3785" i="3"/>
  <c r="M3789" i="3"/>
  <c r="E3821" i="3"/>
  <c r="M3821" i="3" s="1"/>
  <c r="M3902" i="3"/>
  <c r="M3939" i="3"/>
  <c r="L4001" i="3"/>
  <c r="M4018" i="3"/>
  <c r="M4177" i="3"/>
  <c r="M4181" i="3"/>
  <c r="M4189" i="3"/>
  <c r="M4205" i="3"/>
  <c r="M4274" i="3"/>
  <c r="M4322" i="3"/>
  <c r="M4326" i="3"/>
  <c r="M4432" i="3"/>
  <c r="M4457" i="3"/>
  <c r="M4488" i="3"/>
  <c r="M4511" i="3"/>
  <c r="M4515" i="3"/>
  <c r="M4519" i="3"/>
  <c r="K4670" i="3"/>
  <c r="M4566" i="3"/>
  <c r="M4596" i="3"/>
  <c r="J4810" i="3"/>
  <c r="L4738" i="3"/>
  <c r="M4799" i="3"/>
  <c r="M4898" i="3"/>
  <c r="M5033" i="3"/>
  <c r="M5043" i="3"/>
  <c r="L5076" i="3"/>
  <c r="M5086" i="3"/>
  <c r="M5116" i="3"/>
  <c r="M5173" i="3"/>
  <c r="M5192" i="3"/>
  <c r="M5196" i="3"/>
  <c r="M5218" i="3"/>
  <c r="M5264" i="3"/>
  <c r="M5303" i="3"/>
  <c r="M5307" i="3"/>
  <c r="M5364" i="3"/>
  <c r="M5414" i="3"/>
  <c r="M5619" i="3"/>
  <c r="M5688" i="3"/>
  <c r="M5692" i="3"/>
  <c r="M5750" i="3"/>
  <c r="M5954" i="3"/>
  <c r="M6255" i="3"/>
  <c r="M6283" i="3"/>
  <c r="M6343" i="3"/>
  <c r="M6427" i="3"/>
  <c r="M6455" i="3"/>
  <c r="M6591" i="3"/>
  <c r="M6669" i="3"/>
  <c r="M6703" i="3"/>
  <c r="M6707" i="3"/>
  <c r="M6749" i="3"/>
  <c r="Q97" i="15"/>
  <c r="E52" i="16"/>
  <c r="O52" i="16" s="1"/>
  <c r="P123" i="15"/>
  <c r="F123" i="15" s="1"/>
  <c r="D50" i="16"/>
  <c r="L534" i="3"/>
  <c r="Q124" i="15" s="1"/>
  <c r="G124" i="15" s="1"/>
  <c r="E594" i="3"/>
  <c r="E95" i="14" s="1"/>
  <c r="M479" i="3"/>
  <c r="F167" i="3"/>
  <c r="I23" i="14"/>
  <c r="M86" i="3"/>
  <c r="M516" i="3"/>
  <c r="M845" i="3"/>
  <c r="M1142" i="3"/>
  <c r="M1269" i="3"/>
  <c r="M1479" i="3"/>
  <c r="E386" i="3"/>
  <c r="M386" i="3" s="1"/>
  <c r="M1677" i="3"/>
  <c r="M4337" i="3"/>
  <c r="L484" i="3"/>
  <c r="M484" i="3" s="1"/>
  <c r="L589" i="3"/>
  <c r="L432" i="3"/>
  <c r="Q80" i="15" s="1"/>
  <c r="G80" i="15" s="1"/>
  <c r="M67" i="3"/>
  <c r="M588" i="3"/>
  <c r="I20" i="15"/>
  <c r="J123" i="15"/>
  <c r="J127" i="15" s="1"/>
  <c r="I88" i="15"/>
  <c r="I89" i="15" s="1"/>
  <c r="E74" i="3"/>
  <c r="E26" i="14" s="1"/>
  <c r="P20" i="15"/>
  <c r="F20" i="15" s="1"/>
  <c r="M88" i="3"/>
  <c r="M97" i="3"/>
  <c r="M103" i="3"/>
  <c r="M388" i="3"/>
  <c r="M396" i="3"/>
  <c r="M404" i="3"/>
  <c r="M593" i="3"/>
  <c r="M651" i="3"/>
  <c r="M657" i="3"/>
  <c r="M702" i="3"/>
  <c r="M743" i="3"/>
  <c r="M805" i="3"/>
  <c r="E812" i="3"/>
  <c r="M931" i="3"/>
  <c r="M955" i="3"/>
  <c r="M1014" i="3"/>
  <c r="M1018" i="3"/>
  <c r="M1143" i="3"/>
  <c r="M1207" i="3"/>
  <c r="M1226" i="3"/>
  <c r="M1274" i="3"/>
  <c r="M1300" i="3"/>
  <c r="M1333" i="3"/>
  <c r="M1337" i="3"/>
  <c r="M1346" i="3"/>
  <c r="M1376" i="3"/>
  <c r="M1392" i="3"/>
  <c r="M1433" i="3"/>
  <c r="E1436" i="3"/>
  <c r="M1527" i="3"/>
  <c r="M3732" i="3"/>
  <c r="E547" i="3"/>
  <c r="M512" i="3"/>
  <c r="P109" i="15"/>
  <c r="F109" i="15" s="1"/>
  <c r="Q125" i="15"/>
  <c r="G125" i="15" s="1"/>
  <c r="N125" i="15" s="1"/>
  <c r="M502" i="3"/>
  <c r="L547" i="3"/>
  <c r="L61" i="3"/>
  <c r="E119" i="3"/>
  <c r="P35" i="15" s="1"/>
  <c r="F35" i="15" s="1"/>
  <c r="I21" i="15"/>
  <c r="D68" i="16"/>
  <c r="J51" i="15"/>
  <c r="L79" i="15"/>
  <c r="L81" i="15" s="1"/>
  <c r="I129" i="15"/>
  <c r="P26" i="15"/>
  <c r="F26" i="15" s="1"/>
  <c r="I167" i="3"/>
  <c r="E958" i="3"/>
  <c r="L1012" i="3"/>
  <c r="L1192" i="3"/>
  <c r="M1192" i="3" s="1"/>
  <c r="L506" i="3"/>
  <c r="P21" i="15"/>
  <c r="F21" i="15" s="1"/>
  <c r="P108" i="15"/>
  <c r="E506" i="3"/>
  <c r="M77" i="3"/>
  <c r="M582" i="3"/>
  <c r="E500" i="3"/>
  <c r="Q116" i="15"/>
  <c r="E70" i="14"/>
  <c r="P116" i="15"/>
  <c r="F116" i="15" s="1"/>
  <c r="E92" i="14"/>
  <c r="E84" i="14"/>
  <c r="I27" i="15"/>
  <c r="I28" i="15" s="1"/>
  <c r="I116" i="15"/>
  <c r="G38" i="15"/>
  <c r="M379" i="3"/>
  <c r="M504" i="3"/>
  <c r="F60" i="14"/>
  <c r="M663" i="3"/>
  <c r="M680" i="3"/>
  <c r="M729" i="3"/>
  <c r="M744" i="3"/>
  <c r="M794" i="3"/>
  <c r="M928" i="3"/>
  <c r="M932" i="3"/>
  <c r="M1001" i="3"/>
  <c r="E1004" i="3"/>
  <c r="M1011" i="3"/>
  <c r="M1095" i="3"/>
  <c r="M1112" i="3"/>
  <c r="M1134" i="3"/>
  <c r="M1148" i="3"/>
  <c r="M1194" i="3"/>
  <c r="M1208" i="3"/>
  <c r="M1211" i="3"/>
  <c r="M1288" i="3"/>
  <c r="M1334" i="3"/>
  <c r="M1338" i="3"/>
  <c r="M1363" i="3"/>
  <c r="M1377" i="3"/>
  <c r="M1403" i="3"/>
  <c r="M1430" i="3"/>
  <c r="M2083" i="3"/>
  <c r="H2430" i="3"/>
  <c r="I600" i="3"/>
  <c r="I449" i="3" s="1"/>
  <c r="Q92" i="15"/>
  <c r="G92" i="15" s="1"/>
  <c r="L18" i="15"/>
  <c r="J35" i="15"/>
  <c r="J116" i="15"/>
  <c r="J118" i="15" s="1"/>
  <c r="M23" i="3"/>
  <c r="Q21" i="15"/>
  <c r="G21" i="15" s="1"/>
  <c r="N21" i="15" s="1"/>
  <c r="I37" i="14"/>
  <c r="M166" i="3"/>
  <c r="M370" i="3"/>
  <c r="M421" i="3"/>
  <c r="E42" i="16"/>
  <c r="O42" i="16" s="1"/>
  <c r="M585" i="3"/>
  <c r="F27" i="14"/>
  <c r="M643" i="3"/>
  <c r="L650" i="3"/>
  <c r="M677" i="3"/>
  <c r="M681" i="3"/>
  <c r="M694" i="3"/>
  <c r="M698" i="3"/>
  <c r="M707" i="3"/>
  <c r="L732" i="3"/>
  <c r="L736" i="3"/>
  <c r="M851" i="3"/>
  <c r="M855" i="3"/>
  <c r="M923" i="3"/>
  <c r="M974" i="3"/>
  <c r="M978" i="3"/>
  <c r="M988" i="3"/>
  <c r="M1082" i="3"/>
  <c r="M1163" i="3"/>
  <c r="M1212" i="3"/>
  <c r="M1235" i="3"/>
  <c r="L1273" i="3"/>
  <c r="M1273" i="3" s="1"/>
  <c r="M1303" i="3"/>
  <c r="M1342" i="3"/>
  <c r="M1348" i="3"/>
  <c r="M1352" i="3"/>
  <c r="M1381" i="3"/>
  <c r="M1389" i="3"/>
  <c r="L1436" i="3"/>
  <c r="M1495" i="3"/>
  <c r="M1837" i="3"/>
  <c r="M3654" i="3"/>
  <c r="M395" i="3"/>
  <c r="D42" i="16"/>
  <c r="L1388" i="3"/>
  <c r="E1424" i="3"/>
  <c r="I1590" i="3"/>
  <c r="J3130" i="3"/>
  <c r="M4990" i="3"/>
  <c r="M5457" i="3"/>
  <c r="E415" i="3"/>
  <c r="E62" i="14" s="1"/>
  <c r="Q26" i="15"/>
  <c r="G26" i="15" s="1"/>
  <c r="E69" i="14"/>
  <c r="E65" i="16"/>
  <c r="O65" i="16" s="1"/>
  <c r="M538" i="3"/>
  <c r="J92" i="15"/>
  <c r="L105" i="15"/>
  <c r="L106" i="15" s="1"/>
  <c r="M64" i="3"/>
  <c r="G17" i="15"/>
  <c r="M128" i="3"/>
  <c r="P91" i="15"/>
  <c r="M473" i="3"/>
  <c r="M586" i="3"/>
  <c r="M590" i="3"/>
  <c r="H750" i="3"/>
  <c r="M640" i="3"/>
  <c r="M689" i="3"/>
  <c r="M695" i="3"/>
  <c r="M704" i="3"/>
  <c r="M708" i="3"/>
  <c r="M815" i="3"/>
  <c r="M833" i="3"/>
  <c r="M1131" i="3"/>
  <c r="M1199" i="3"/>
  <c r="M1435" i="3"/>
  <c r="M1439" i="3"/>
  <c r="L1817" i="3"/>
  <c r="M1817" i="3" s="1"/>
  <c r="H2150" i="3"/>
  <c r="J2150" i="3"/>
  <c r="M2733" i="3"/>
  <c r="E2732" i="3"/>
  <c r="I118" i="15"/>
  <c r="I106" i="15"/>
  <c r="M3933" i="3"/>
  <c r="M117" i="3"/>
  <c r="M141" i="3"/>
  <c r="E364" i="3"/>
  <c r="P92" i="15"/>
  <c r="F92" i="15" s="1"/>
  <c r="L47" i="3"/>
  <c r="I60" i="15"/>
  <c r="E28" i="14"/>
  <c r="K422" i="3"/>
  <c r="Q98" i="15"/>
  <c r="G98" i="15" s="1"/>
  <c r="I36" i="15"/>
  <c r="L364" i="3"/>
  <c r="L464" i="3"/>
  <c r="E38" i="16" s="1"/>
  <c r="O38" i="16" s="1"/>
  <c r="F92" i="14"/>
  <c r="G750" i="3"/>
  <c r="L720" i="3"/>
  <c r="L1301" i="3"/>
  <c r="E1420" i="3"/>
  <c r="M3793" i="3"/>
  <c r="M3917" i="3"/>
  <c r="E17" i="16"/>
  <c r="O17" i="16" s="1"/>
  <c r="E589" i="3"/>
  <c r="E140" i="3"/>
  <c r="E158" i="3"/>
  <c r="D18" i="16" s="1"/>
  <c r="E65" i="3"/>
  <c r="M399" i="3"/>
  <c r="P98" i="15"/>
  <c r="F98" i="15" s="1"/>
  <c r="D41" i="16"/>
  <c r="E94" i="14"/>
  <c r="G15" i="15"/>
  <c r="J105" i="15"/>
  <c r="J106" i="15" s="1"/>
  <c r="M545" i="3"/>
  <c r="J87" i="15"/>
  <c r="N87" i="15" s="1"/>
  <c r="M30" i="3"/>
  <c r="M84" i="3"/>
  <c r="H32" i="14"/>
  <c r="M485" i="3"/>
  <c r="G87" i="14"/>
  <c r="M645" i="3"/>
  <c r="M660" i="3"/>
  <c r="E720" i="3"/>
  <c r="M816" i="3"/>
  <c r="M874" i="3"/>
  <c r="E876" i="3"/>
  <c r="L881" i="3"/>
  <c r="H1030" i="3"/>
  <c r="M949" i="3"/>
  <c r="E952" i="3"/>
  <c r="M962" i="3"/>
  <c r="M966" i="3"/>
  <c r="M970" i="3"/>
  <c r="M976" i="3"/>
  <c r="M990" i="3"/>
  <c r="M994" i="3"/>
  <c r="L1021" i="3"/>
  <c r="M1068" i="3"/>
  <c r="M1084" i="3"/>
  <c r="M1101" i="3"/>
  <c r="M1118" i="3"/>
  <c r="M1224" i="3"/>
  <c r="M1237" i="3"/>
  <c r="M1241" i="3"/>
  <c r="E1244" i="3"/>
  <c r="M1258" i="3"/>
  <c r="M1263" i="3"/>
  <c r="M1277" i="3"/>
  <c r="M1290" i="3"/>
  <c r="M1344" i="3"/>
  <c r="M1383" i="3"/>
  <c r="M1387" i="3"/>
  <c r="M1491" i="3"/>
  <c r="M4216" i="3"/>
  <c r="F112" i="15"/>
  <c r="F114" i="15" s="1"/>
  <c r="M133" i="3"/>
  <c r="E481" i="3"/>
  <c r="M467" i="3"/>
  <c r="G27" i="15"/>
  <c r="J17" i="15"/>
  <c r="J79" i="15"/>
  <c r="E90" i="3"/>
  <c r="M163" i="3"/>
  <c r="E405" i="3"/>
  <c r="M410" i="3"/>
  <c r="M492" i="3"/>
  <c r="L1152" i="3"/>
  <c r="M1152" i="3" s="1"/>
  <c r="E2644" i="3"/>
  <c r="E3618" i="3"/>
  <c r="M3619" i="3"/>
  <c r="M4048" i="3"/>
  <c r="M5308" i="3"/>
  <c r="M109" i="3"/>
  <c r="L112" i="15"/>
  <c r="L114" i="15" s="1"/>
  <c r="I124" i="15"/>
  <c r="I127" i="15" s="1"/>
  <c r="M561" i="3"/>
  <c r="M27" i="3"/>
  <c r="M31" i="3"/>
  <c r="M44" i="3"/>
  <c r="H23" i="14"/>
  <c r="M116" i="3"/>
  <c r="G57" i="14"/>
  <c r="L405" i="3"/>
  <c r="P88" i="15"/>
  <c r="F88" i="15" s="1"/>
  <c r="M566" i="3"/>
  <c r="M636" i="3"/>
  <c r="M661" i="3"/>
  <c r="M670" i="3"/>
  <c r="M691" i="3"/>
  <c r="M787" i="3"/>
  <c r="M797" i="3"/>
  <c r="M803" i="3"/>
  <c r="L860" i="3"/>
  <c r="M941" i="3"/>
  <c r="M950" i="3"/>
  <c r="M981" i="3"/>
  <c r="E1088" i="3"/>
  <c r="M1115" i="3"/>
  <c r="M1155" i="3"/>
  <c r="M1159" i="3"/>
  <c r="E1248" i="3"/>
  <c r="M1259" i="3"/>
  <c r="M1291" i="3"/>
  <c r="M1345" i="3"/>
  <c r="M1355" i="3"/>
  <c r="M1374" i="3"/>
  <c r="M1504" i="3"/>
  <c r="M1517" i="3"/>
  <c r="M1538" i="3"/>
  <c r="M1543" i="3"/>
  <c r="M1557" i="3"/>
  <c r="M1647" i="3"/>
  <c r="M1692" i="3"/>
  <c r="M1723" i="3"/>
  <c r="M1769" i="3"/>
  <c r="M1803" i="3"/>
  <c r="M1811" i="3"/>
  <c r="M1831" i="3"/>
  <c r="M1848" i="3"/>
  <c r="M1913" i="3"/>
  <c r="M1942" i="3"/>
  <c r="M1999" i="3"/>
  <c r="M2006" i="3"/>
  <c r="M2074" i="3"/>
  <c r="M2096" i="3"/>
  <c r="M2100" i="3"/>
  <c r="M2110" i="3"/>
  <c r="M2119" i="3"/>
  <c r="M2123" i="3"/>
  <c r="M2127" i="3"/>
  <c r="M2177" i="3"/>
  <c r="M2187" i="3"/>
  <c r="L2246" i="3"/>
  <c r="E2272" i="3"/>
  <c r="M2319" i="3"/>
  <c r="M2402" i="3"/>
  <c r="M2406" i="3"/>
  <c r="M2415" i="3"/>
  <c r="M2514" i="3"/>
  <c r="M2642" i="3"/>
  <c r="L2644" i="3"/>
  <c r="E2648" i="3"/>
  <c r="M2668" i="3"/>
  <c r="M2699" i="3"/>
  <c r="M2767" i="3"/>
  <c r="E2778" i="3"/>
  <c r="M2778" i="3" s="1"/>
  <c r="M2888" i="3"/>
  <c r="M2939" i="3"/>
  <c r="M2962" i="3"/>
  <c r="M2975" i="3"/>
  <c r="M3067" i="3"/>
  <c r="M3090" i="3"/>
  <c r="M3108" i="3"/>
  <c r="M3167" i="3"/>
  <c r="M3319" i="3"/>
  <c r="E3328" i="3"/>
  <c r="M3328" i="3" s="1"/>
  <c r="M3365" i="3"/>
  <c r="M3369" i="3"/>
  <c r="E3432" i="3"/>
  <c r="M3494" i="3"/>
  <c r="M3498" i="3"/>
  <c r="E3624" i="3"/>
  <c r="M3723" i="3"/>
  <c r="M3743" i="3"/>
  <c r="M3774" i="3"/>
  <c r="M3778" i="3"/>
  <c r="M3811" i="3"/>
  <c r="M3887" i="3"/>
  <c r="E3961" i="3"/>
  <c r="M3961" i="3" s="1"/>
  <c r="M3998" i="3"/>
  <c r="M4016" i="3"/>
  <c r="M4035" i="3"/>
  <c r="M4138" i="3"/>
  <c r="M4176" i="3"/>
  <c r="L4188" i="3"/>
  <c r="M4304" i="3"/>
  <c r="M4335" i="3"/>
  <c r="M4378" i="3"/>
  <c r="M4440" i="3"/>
  <c r="M6734" i="3"/>
  <c r="E6733" i="3"/>
  <c r="M1539" i="3"/>
  <c r="L1564" i="3"/>
  <c r="M1575" i="3"/>
  <c r="M1579" i="3"/>
  <c r="M1655" i="3"/>
  <c r="M1673" i="3"/>
  <c r="M1683" i="3"/>
  <c r="M1822" i="3"/>
  <c r="E1852" i="3"/>
  <c r="M1852" i="3" s="1"/>
  <c r="M1857" i="3"/>
  <c r="M1950" i="3"/>
  <c r="M1965" i="3"/>
  <c r="M1969" i="3"/>
  <c r="M1979" i="3"/>
  <c r="E2032" i="3"/>
  <c r="M2075" i="3"/>
  <c r="M2101" i="3"/>
  <c r="M2128" i="3"/>
  <c r="M2192" i="3"/>
  <c r="M2217" i="3"/>
  <c r="M2239" i="3"/>
  <c r="M2340" i="3"/>
  <c r="M2370" i="3"/>
  <c r="M2376" i="3"/>
  <c r="M2420" i="3"/>
  <c r="M2483" i="3"/>
  <c r="M2497" i="3"/>
  <c r="E2508" i="3"/>
  <c r="M2700" i="3"/>
  <c r="M3051" i="3"/>
  <c r="M3055" i="3"/>
  <c r="M3072" i="3"/>
  <c r="M3109" i="3"/>
  <c r="L3121" i="3"/>
  <c r="M3121" i="3" s="1"/>
  <c r="E3161" i="3"/>
  <c r="M3400" i="3"/>
  <c r="M3518" i="3"/>
  <c r="M3632" i="3"/>
  <c r="M3876" i="3"/>
  <c r="M1836" i="3"/>
  <c r="M1951" i="3"/>
  <c r="M1970" i="3"/>
  <c r="M1983" i="3"/>
  <c r="E1984" i="3"/>
  <c r="M2037" i="3"/>
  <c r="M2047" i="3"/>
  <c r="L2504" i="3"/>
  <c r="M2670" i="3"/>
  <c r="M2776" i="3"/>
  <c r="M2844" i="3"/>
  <c r="L2912" i="3"/>
  <c r="M2923" i="3"/>
  <c r="M2927" i="3"/>
  <c r="M2950" i="3"/>
  <c r="M2954" i="3"/>
  <c r="M2980" i="3"/>
  <c r="M3027" i="3"/>
  <c r="M3031" i="3"/>
  <c r="E3058" i="3"/>
  <c r="M3123" i="3"/>
  <c r="M3214" i="3"/>
  <c r="M3224" i="3"/>
  <c r="I3410" i="3"/>
  <c r="M3361" i="3"/>
  <c r="M3388" i="3"/>
  <c r="L3484" i="3"/>
  <c r="M3574" i="3"/>
  <c r="M3617" i="3"/>
  <c r="M3633" i="3"/>
  <c r="M3652" i="3"/>
  <c r="E3672" i="3"/>
  <c r="M3672" i="3" s="1"/>
  <c r="M3677" i="3"/>
  <c r="M3949" i="3"/>
  <c r="M4195" i="3"/>
  <c r="M4204" i="3"/>
  <c r="M4221" i="3"/>
  <c r="M4426" i="3"/>
  <c r="M4446" i="3"/>
  <c r="L4448" i="3"/>
  <c r="M4453" i="3"/>
  <c r="E4458" i="3"/>
  <c r="E4975" i="3"/>
  <c r="L1612" i="3"/>
  <c r="M1660" i="3"/>
  <c r="M1678" i="3"/>
  <c r="M1684" i="3"/>
  <c r="M1711" i="3"/>
  <c r="H2010" i="3"/>
  <c r="L1944" i="3"/>
  <c r="M2183" i="3"/>
  <c r="M2189" i="3"/>
  <c r="M2245" i="3"/>
  <c r="M2408" i="3"/>
  <c r="M2422" i="3"/>
  <c r="M2454" i="3"/>
  <c r="M2484" i="3"/>
  <c r="M2502" i="3"/>
  <c r="M2554" i="3"/>
  <c r="M2656" i="3"/>
  <c r="M2688" i="3"/>
  <c r="M2734" i="3"/>
  <c r="M2803" i="3"/>
  <c r="M2941" i="3"/>
  <c r="M3238" i="3"/>
  <c r="M3251" i="3"/>
  <c r="M3266" i="3"/>
  <c r="M3321" i="3"/>
  <c r="M3327" i="3"/>
  <c r="M3371" i="3"/>
  <c r="M3510" i="3"/>
  <c r="M3514" i="3"/>
  <c r="M3542" i="3"/>
  <c r="M3745" i="3"/>
  <c r="M3780" i="3"/>
  <c r="M3807" i="3"/>
  <c r="M3858" i="3"/>
  <c r="M3883" i="3"/>
  <c r="E3956" i="3"/>
  <c r="M4067" i="3"/>
  <c r="M4093" i="3"/>
  <c r="M4186" i="3"/>
  <c r="L4206" i="3"/>
  <c r="M4206" i="3" s="1"/>
  <c r="M4218" i="3"/>
  <c r="M4350" i="3"/>
  <c r="M1823" i="3"/>
  <c r="M2112" i="3"/>
  <c r="E2212" i="3"/>
  <c r="E2264" i="3"/>
  <c r="M2336" i="3"/>
  <c r="M2372" i="3"/>
  <c r="M2381" i="3"/>
  <c r="M2391" i="3"/>
  <c r="M2395" i="3"/>
  <c r="E2492" i="3"/>
  <c r="M2538" i="3"/>
  <c r="M2541" i="3"/>
  <c r="E2701" i="3"/>
  <c r="M2781" i="3"/>
  <c r="M3037" i="3"/>
  <c r="L3086" i="3"/>
  <c r="M3638" i="3"/>
  <c r="L3646" i="3"/>
  <c r="M3674" i="3"/>
  <c r="M3740" i="3"/>
  <c r="L3940" i="3"/>
  <c r="M4000" i="3"/>
  <c r="M4040" i="3"/>
  <c r="M4097" i="3"/>
  <c r="E4168" i="3"/>
  <c r="L4232" i="3"/>
  <c r="M4306" i="3"/>
  <c r="M4354" i="3"/>
  <c r="M4414" i="3"/>
  <c r="M4462" i="3"/>
  <c r="E5568" i="3"/>
  <c r="M5568" i="3" s="1"/>
  <c r="M5967" i="3"/>
  <c r="L5961" i="3"/>
  <c r="L6313" i="3"/>
  <c r="M6313" i="3" s="1"/>
  <c r="M6333" i="3"/>
  <c r="M1531" i="3"/>
  <c r="M1550" i="3"/>
  <c r="M1554" i="3"/>
  <c r="M1563" i="3"/>
  <c r="M1582" i="3"/>
  <c r="M1657" i="3"/>
  <c r="M1719" i="3"/>
  <c r="M1756" i="3"/>
  <c r="M1818" i="3"/>
  <c r="M1828" i="3"/>
  <c r="M1841" i="3"/>
  <c r="M1935" i="3"/>
  <c r="M2130" i="3"/>
  <c r="M2144" i="3"/>
  <c r="M2409" i="3"/>
  <c r="M2507" i="3"/>
  <c r="M2555" i="3"/>
  <c r="M2559" i="3"/>
  <c r="I2710" i="3"/>
  <c r="M2652" i="3"/>
  <c r="M2671" i="3"/>
  <c r="M2703" i="3"/>
  <c r="L2784" i="3"/>
  <c r="M2804" i="3"/>
  <c r="M2808" i="3"/>
  <c r="L2824" i="3"/>
  <c r="M2839" i="3"/>
  <c r="M2901" i="3"/>
  <c r="M2907" i="3"/>
  <c r="M2915" i="3"/>
  <c r="M2942" i="3"/>
  <c r="M3018" i="3"/>
  <c r="M3057" i="3"/>
  <c r="M3097" i="3"/>
  <c r="M3101" i="3"/>
  <c r="M3105" i="3"/>
  <c r="M3111" i="3"/>
  <c r="M3164" i="3"/>
  <c r="L3332" i="3"/>
  <c r="M3332" i="3" s="1"/>
  <c r="M3389" i="3"/>
  <c r="M3403" i="3"/>
  <c r="M3491" i="3"/>
  <c r="M3501" i="3"/>
  <c r="M3543" i="3"/>
  <c r="M3644" i="3"/>
  <c r="M3648" i="3"/>
  <c r="E3664" i="3"/>
  <c r="M3763" i="3"/>
  <c r="M3767" i="3"/>
  <c r="M3859" i="3"/>
  <c r="M3884" i="3"/>
  <c r="M3951" i="3"/>
  <c r="M4019" i="3"/>
  <c r="L4032" i="3"/>
  <c r="M4041" i="3"/>
  <c r="M4045" i="3"/>
  <c r="M4085" i="3"/>
  <c r="M4098" i="3"/>
  <c r="M4154" i="3"/>
  <c r="M4183" i="3"/>
  <c r="M4219" i="3"/>
  <c r="M4235" i="3"/>
  <c r="M4239" i="3"/>
  <c r="M4332" i="3"/>
  <c r="M4368" i="3"/>
  <c r="M4428" i="3"/>
  <c r="M5029" i="3"/>
  <c r="E5060" i="3"/>
  <c r="M5060" i="3" s="1"/>
  <c r="M5062" i="3"/>
  <c r="M6185" i="3"/>
  <c r="J2430" i="3"/>
  <c r="E2696" i="3"/>
  <c r="L4044" i="3"/>
  <c r="M1629" i="3"/>
  <c r="E1648" i="3"/>
  <c r="M1797" i="3"/>
  <c r="M1936" i="3"/>
  <c r="M1997" i="3"/>
  <c r="M2117" i="3"/>
  <c r="M2255" i="3"/>
  <c r="L2330" i="3"/>
  <c r="E2416" i="3"/>
  <c r="L2540" i="3"/>
  <c r="M2597" i="3"/>
  <c r="M2740" i="3"/>
  <c r="M3033" i="3"/>
  <c r="M3039" i="3"/>
  <c r="M3075" i="3"/>
  <c r="M3084" i="3"/>
  <c r="M3106" i="3"/>
  <c r="M3175" i="3"/>
  <c r="M3376" i="3"/>
  <c r="H3550" i="3"/>
  <c r="M3461" i="3"/>
  <c r="M3512" i="3"/>
  <c r="M3516" i="3"/>
  <c r="M3544" i="3"/>
  <c r="M3584" i="3"/>
  <c r="M3645" i="3"/>
  <c r="M3666" i="3"/>
  <c r="M3717" i="3"/>
  <c r="M3750" i="3"/>
  <c r="M3925" i="3"/>
  <c r="M3996" i="3"/>
  <c r="M4020" i="3"/>
  <c r="M4025" i="3"/>
  <c r="M4029" i="3"/>
  <c r="M4042" i="3"/>
  <c r="M4050" i="3"/>
  <c r="M4060" i="3"/>
  <c r="M4078" i="3"/>
  <c r="M4086" i="3"/>
  <c r="M4136" i="3"/>
  <c r="M4174" i="3"/>
  <c r="M4201" i="3"/>
  <c r="M4210" i="3"/>
  <c r="M4333" i="3"/>
  <c r="M4369" i="3"/>
  <c r="M4443" i="3"/>
  <c r="M4451" i="3"/>
  <c r="E4872" i="3"/>
  <c r="L1804" i="3"/>
  <c r="M1838" i="3"/>
  <c r="M2004" i="3"/>
  <c r="M2082" i="3"/>
  <c r="M2139" i="3"/>
  <c r="J2290" i="3"/>
  <c r="M2207" i="3"/>
  <c r="M2233" i="3"/>
  <c r="M2397" i="3"/>
  <c r="M2560" i="3"/>
  <c r="M2827" i="3"/>
  <c r="M2903" i="3"/>
  <c r="M2947" i="3"/>
  <c r="M3248" i="3"/>
  <c r="M3262" i="3"/>
  <c r="L3816" i="3"/>
  <c r="L3888" i="3"/>
  <c r="E3908" i="3"/>
  <c r="M4192" i="3"/>
  <c r="E4318" i="3"/>
  <c r="M4433" i="3"/>
  <c r="M1556" i="3"/>
  <c r="M1569" i="3"/>
  <c r="M1681" i="3"/>
  <c r="M1722" i="3"/>
  <c r="M1923" i="3"/>
  <c r="M1937" i="3"/>
  <c r="M1941" i="3"/>
  <c r="L1966" i="3"/>
  <c r="M2344" i="3"/>
  <c r="L2400" i="3"/>
  <c r="M2487" i="3"/>
  <c r="H2570" i="3"/>
  <c r="M2522" i="3"/>
  <c r="E2540" i="3"/>
  <c r="M2608" i="3"/>
  <c r="L2684" i="3"/>
  <c r="M2691" i="3"/>
  <c r="M2783" i="3"/>
  <c r="K2990" i="3"/>
  <c r="M2921" i="3"/>
  <c r="M2938" i="3"/>
  <c r="M2944" i="3"/>
  <c r="M2948" i="3"/>
  <c r="M3040" i="3"/>
  <c r="M3045" i="3"/>
  <c r="M3103" i="3"/>
  <c r="H3270" i="3"/>
  <c r="M3195" i="3"/>
  <c r="M3203" i="3"/>
  <c r="M3231" i="3"/>
  <c r="M3341" i="3"/>
  <c r="M3475" i="3"/>
  <c r="L3478" i="3"/>
  <c r="M3478" i="3" s="1"/>
  <c r="I3690" i="3"/>
  <c r="M3636" i="3"/>
  <c r="L3758" i="3"/>
  <c r="F3970" i="3"/>
  <c r="G4530" i="3"/>
  <c r="M6280" i="3"/>
  <c r="L6278" i="3"/>
  <c r="M1839" i="3"/>
  <c r="M1912" i="3"/>
  <c r="E1944" i="3"/>
  <c r="L1957" i="3"/>
  <c r="M1957" i="3" s="1"/>
  <c r="M1964" i="3"/>
  <c r="M1977" i="3"/>
  <c r="M1985" i="3"/>
  <c r="M2095" i="3"/>
  <c r="M2099" i="3"/>
  <c r="M2105" i="3"/>
  <c r="M2369" i="3"/>
  <c r="M2523" i="3"/>
  <c r="M2535" i="3"/>
  <c r="J2850" i="3"/>
  <c r="M2766" i="3"/>
  <c r="E2824" i="3"/>
  <c r="L3052" i="3"/>
  <c r="M3303" i="3"/>
  <c r="M3346" i="3"/>
  <c r="M3364" i="3"/>
  <c r="E3758" i="3"/>
  <c r="M3797" i="3"/>
  <c r="M3818" i="3"/>
  <c r="M3907" i="3"/>
  <c r="M3931" i="3"/>
  <c r="M4030" i="3"/>
  <c r="M4034" i="3"/>
  <c r="M4061" i="3"/>
  <c r="M4100" i="3"/>
  <c r="M4212" i="3"/>
  <c r="M4291" i="3"/>
  <c r="M4317" i="3"/>
  <c r="M4321" i="3"/>
  <c r="L4376" i="3"/>
  <c r="M4424" i="3"/>
  <c r="M4434" i="3"/>
  <c r="M4456" i="3"/>
  <c r="M6259" i="3"/>
  <c r="M4517" i="3"/>
  <c r="L4588" i="3"/>
  <c r="M4616" i="3"/>
  <c r="M4706" i="3"/>
  <c r="M4721" i="3"/>
  <c r="M4727" i="3"/>
  <c r="M4761" i="3"/>
  <c r="M4904" i="3"/>
  <c r="M4934" i="3"/>
  <c r="M5004" i="3"/>
  <c r="M5030" i="3"/>
  <c r="M5079" i="3"/>
  <c r="M5222" i="3"/>
  <c r="M5257" i="3"/>
  <c r="M5267" i="3"/>
  <c r="M5287" i="3"/>
  <c r="M5399" i="3"/>
  <c r="M5403" i="3"/>
  <c r="M5412" i="3"/>
  <c r="M5418" i="3"/>
  <c r="M5475" i="3"/>
  <c r="M5534" i="3"/>
  <c r="M5571" i="3"/>
  <c r="M5575" i="3"/>
  <c r="M5845" i="3"/>
  <c r="E5852" i="3"/>
  <c r="M5897" i="3"/>
  <c r="M6206" i="3"/>
  <c r="M6344" i="3"/>
  <c r="M6406" i="3"/>
  <c r="M6431" i="3"/>
  <c r="M6519" i="3"/>
  <c r="M6523" i="3"/>
  <c r="M6529" i="3"/>
  <c r="M6538" i="3"/>
  <c r="M6589" i="3"/>
  <c r="M6681" i="3"/>
  <c r="M6691" i="3"/>
  <c r="M6695" i="3"/>
  <c r="M6722" i="3"/>
  <c r="M6731" i="3"/>
  <c r="M6763" i="3"/>
  <c r="M4510" i="3"/>
  <c r="M4518" i="3"/>
  <c r="M4565" i="3"/>
  <c r="M4594" i="3"/>
  <c r="M4603" i="3"/>
  <c r="M4630" i="3"/>
  <c r="M4639" i="3"/>
  <c r="M4646" i="3"/>
  <c r="M4660" i="3"/>
  <c r="M4716" i="3"/>
  <c r="M4722" i="3"/>
  <c r="M4775" i="3"/>
  <c r="M4789" i="3"/>
  <c r="L5432" i="3"/>
  <c r="M5704" i="3"/>
  <c r="L5718" i="3"/>
  <c r="L5753" i="3"/>
  <c r="M5753" i="3" s="1"/>
  <c r="M5778" i="3"/>
  <c r="M5902" i="3"/>
  <c r="M5906" i="3"/>
  <c r="E5912" i="3"/>
  <c r="M5912" i="3" s="1"/>
  <c r="M5960" i="3"/>
  <c r="M5984" i="3"/>
  <c r="L6040" i="3"/>
  <c r="M6050" i="3"/>
  <c r="M6108" i="3"/>
  <c r="M6142" i="3"/>
  <c r="M6146" i="3"/>
  <c r="M6174" i="3"/>
  <c r="M6186" i="3"/>
  <c r="M6237" i="3"/>
  <c r="M6298" i="3"/>
  <c r="M6308" i="3"/>
  <c r="L6336" i="3"/>
  <c r="M6407" i="3"/>
  <c r="L6577" i="3"/>
  <c r="L6761" i="3"/>
  <c r="M4476" i="3"/>
  <c r="M4505" i="3"/>
  <c r="L4608" i="3"/>
  <c r="E4796" i="3"/>
  <c r="M4839" i="3"/>
  <c r="M4881" i="3"/>
  <c r="E4906" i="3"/>
  <c r="M4921" i="3"/>
  <c r="M4935" i="3"/>
  <c r="M5059" i="3"/>
  <c r="M5127" i="3"/>
  <c r="M5131" i="3"/>
  <c r="M5268" i="3"/>
  <c r="M5332" i="3"/>
  <c r="M5336" i="3"/>
  <c r="M5400" i="3"/>
  <c r="M5404" i="3"/>
  <c r="M5476" i="3"/>
  <c r="M5552" i="3"/>
  <c r="M5612" i="3"/>
  <c r="M5679" i="3"/>
  <c r="M5683" i="3"/>
  <c r="K6070" i="3"/>
  <c r="M6009" i="3"/>
  <c r="M6015" i="3"/>
  <c r="M6200" i="3"/>
  <c r="M6274" i="3"/>
  <c r="M6346" i="3"/>
  <c r="M6415" i="3"/>
  <c r="M6484" i="3"/>
  <c r="M6524" i="3"/>
  <c r="M6539" i="3"/>
  <c r="M6563" i="3"/>
  <c r="M6570" i="3"/>
  <c r="M6576" i="3"/>
  <c r="L6600" i="3"/>
  <c r="M6723" i="3"/>
  <c r="M6732" i="3"/>
  <c r="L6733" i="3"/>
  <c r="M6733" i="3" s="1"/>
  <c r="L6756" i="3"/>
  <c r="L4633" i="3"/>
  <c r="M4647" i="3"/>
  <c r="M4693" i="3"/>
  <c r="M4762" i="3"/>
  <c r="M4793" i="3"/>
  <c r="L4796" i="3"/>
  <c r="M4803" i="3"/>
  <c r="E4920" i="3"/>
  <c r="M5775" i="3"/>
  <c r="M5779" i="3"/>
  <c r="M5817" i="3"/>
  <c r="M5835" i="3"/>
  <c r="M5903" i="3"/>
  <c r="L6418" i="3"/>
  <c r="M6443" i="3"/>
  <c r="E6460" i="3"/>
  <c r="M6534" i="3"/>
  <c r="L6548" i="3"/>
  <c r="E6593" i="3"/>
  <c r="M6599" i="3"/>
  <c r="M6700" i="3"/>
  <c r="M6750" i="3"/>
  <c r="M6758" i="3"/>
  <c r="M4463" i="3"/>
  <c r="M4502" i="3"/>
  <c r="M4557" i="3"/>
  <c r="L4592" i="3"/>
  <c r="M4592" i="3" s="1"/>
  <c r="M4599" i="3"/>
  <c r="M4635" i="3"/>
  <c r="M4694" i="3"/>
  <c r="M4698" i="3"/>
  <c r="M4753" i="3"/>
  <c r="M4798" i="3"/>
  <c r="M4909" i="3"/>
  <c r="M5010" i="3"/>
  <c r="L5012" i="3"/>
  <c r="M5054" i="3"/>
  <c r="M5068" i="3"/>
  <c r="M5082" i="3"/>
  <c r="M5161" i="3"/>
  <c r="M5165" i="3"/>
  <c r="L5216" i="3"/>
  <c r="M5224" i="3"/>
  <c r="M5300" i="3"/>
  <c r="M5327" i="3"/>
  <c r="M5463" i="3"/>
  <c r="M5553" i="3"/>
  <c r="M5559" i="3"/>
  <c r="E5584" i="3"/>
  <c r="M5630" i="3"/>
  <c r="M5680" i="3"/>
  <c r="M5684" i="3"/>
  <c r="M5735" i="3"/>
  <c r="M5780" i="3"/>
  <c r="L5812" i="3"/>
  <c r="M5851" i="3"/>
  <c r="L5893" i="3"/>
  <c r="L5952" i="3"/>
  <c r="L5955" i="3"/>
  <c r="M5974" i="3"/>
  <c r="E5992" i="3"/>
  <c r="M6002" i="3"/>
  <c r="M6016" i="3"/>
  <c r="M6020" i="3"/>
  <c r="M6039" i="3"/>
  <c r="M6104" i="3"/>
  <c r="M6151" i="3"/>
  <c r="M6188" i="3"/>
  <c r="M6202" i="3"/>
  <c r="M6247" i="3"/>
  <c r="M6251" i="3"/>
  <c r="M6262" i="3"/>
  <c r="M6267" i="3"/>
  <c r="M6309" i="3"/>
  <c r="M6340" i="3"/>
  <c r="M6402" i="3"/>
  <c r="M6540" i="3"/>
  <c r="M6546" i="3"/>
  <c r="M6550" i="3"/>
  <c r="M6554" i="3"/>
  <c r="L4692" i="3"/>
  <c r="M4692" i="3" s="1"/>
  <c r="M4708" i="3"/>
  <c r="M4741" i="3"/>
  <c r="E4780" i="3"/>
  <c r="M4780" i="3" s="1"/>
  <c r="E4784" i="3"/>
  <c r="L4792" i="3"/>
  <c r="M4854" i="3"/>
  <c r="L4868" i="3"/>
  <c r="M4940" i="3"/>
  <c r="M5015" i="3"/>
  <c r="M5042" i="3"/>
  <c r="M5055" i="3"/>
  <c r="L5326" i="3"/>
  <c r="M5341" i="3"/>
  <c r="M5354" i="3"/>
  <c r="L5708" i="3"/>
  <c r="E5712" i="3"/>
  <c r="E5728" i="3"/>
  <c r="L5858" i="3"/>
  <c r="M5873" i="3"/>
  <c r="M5882" i="3"/>
  <c r="M5920" i="3"/>
  <c r="M6030" i="3"/>
  <c r="M6130" i="3"/>
  <c r="M6134" i="3"/>
  <c r="M6152" i="3"/>
  <c r="M6172" i="3"/>
  <c r="M6176" i="3"/>
  <c r="L6372" i="3"/>
  <c r="L6476" i="3"/>
  <c r="M6476" i="3" s="1"/>
  <c r="M6668" i="3"/>
  <c r="L6717" i="3"/>
  <c r="L6726" i="3"/>
  <c r="M6737" i="3"/>
  <c r="M6755" i="3"/>
  <c r="M6759" i="3"/>
  <c r="M4554" i="3"/>
  <c r="M4558" i="3"/>
  <c r="M4583" i="3"/>
  <c r="M4600" i="3"/>
  <c r="M4623" i="3"/>
  <c r="M4699" i="3"/>
  <c r="M4703" i="3"/>
  <c r="M5162" i="3"/>
  <c r="M5188" i="3"/>
  <c r="M5197" i="3"/>
  <c r="L5200" i="3"/>
  <c r="M5318" i="3"/>
  <c r="L5340" i="3"/>
  <c r="M5366" i="3"/>
  <c r="M5421" i="3"/>
  <c r="M5481" i="3"/>
  <c r="M5490" i="3"/>
  <c r="M5554" i="3"/>
  <c r="M5560" i="3"/>
  <c r="M5565" i="3"/>
  <c r="M5605" i="3"/>
  <c r="M5685" i="3"/>
  <c r="M5723" i="3"/>
  <c r="M5730" i="3"/>
  <c r="M5745" i="3"/>
  <c r="M5749" i="3"/>
  <c r="M5782" i="3"/>
  <c r="M5814" i="3"/>
  <c r="M5831" i="3"/>
  <c r="M5860" i="3"/>
  <c r="M5975" i="3"/>
  <c r="M5994" i="3"/>
  <c r="M6003" i="3"/>
  <c r="M6007" i="3"/>
  <c r="E6095" i="3"/>
  <c r="M6105" i="3"/>
  <c r="M6239" i="3"/>
  <c r="M6248" i="3"/>
  <c r="M6278" i="3"/>
  <c r="M6342" i="3"/>
  <c r="M6421" i="3"/>
  <c r="M6425" i="3"/>
  <c r="M6462" i="3"/>
  <c r="M6475" i="3"/>
  <c r="M6479" i="3"/>
  <c r="M6541" i="3"/>
  <c r="M6551" i="3"/>
  <c r="M6555" i="3"/>
  <c r="M6572" i="3"/>
  <c r="M6595" i="3"/>
  <c r="L6708" i="3"/>
  <c r="M6728" i="3"/>
  <c r="L6740" i="3"/>
  <c r="L4552" i="3"/>
  <c r="M4552" i="3" s="1"/>
  <c r="L4626" i="3"/>
  <c r="M4754" i="3"/>
  <c r="M4758" i="3"/>
  <c r="M4795" i="3"/>
  <c r="E5886" i="3"/>
  <c r="F6350" i="3"/>
  <c r="E6428" i="3"/>
  <c r="M6706" i="3"/>
  <c r="M6738" i="3"/>
  <c r="M6742" i="3"/>
  <c r="H4530" i="3"/>
  <c r="M4473" i="3"/>
  <c r="M4559" i="3"/>
  <c r="M4597" i="3"/>
  <c r="M4601" i="3"/>
  <c r="M4614" i="3"/>
  <c r="M4628" i="3"/>
  <c r="M4649" i="3"/>
  <c r="L4652" i="3"/>
  <c r="L4656" i="3"/>
  <c r="M4700" i="3"/>
  <c r="M4704" i="3"/>
  <c r="M4719" i="3"/>
  <c r="M4729" i="3"/>
  <c r="M4755" i="3"/>
  <c r="M4759" i="3"/>
  <c r="M4765" i="3"/>
  <c r="M4987" i="3"/>
  <c r="M5073" i="3"/>
  <c r="J5370" i="3"/>
  <c r="M5569" i="3"/>
  <c r="M5609" i="3"/>
  <c r="M5635" i="3"/>
  <c r="M6012" i="3"/>
  <c r="M6062" i="3"/>
  <c r="M6096" i="3"/>
  <c r="M6106" i="3"/>
  <c r="M6249" i="3"/>
  <c r="M6253" i="3"/>
  <c r="M6422" i="3"/>
  <c r="M6426" i="3"/>
  <c r="M6467" i="3"/>
  <c r="M6480" i="3"/>
  <c r="M6527" i="3"/>
  <c r="M6531" i="3"/>
  <c r="M6560" i="3"/>
  <c r="M6573" i="3"/>
  <c r="M6583" i="3"/>
  <c r="M6673" i="3"/>
  <c r="M6679" i="3"/>
  <c r="M6685" i="3"/>
  <c r="M6716" i="3"/>
  <c r="E4608" i="3"/>
  <c r="M4640" i="3"/>
  <c r="I4810" i="3"/>
  <c r="L4728" i="3"/>
  <c r="M4974" i="3"/>
  <c r="M5185" i="3"/>
  <c r="M5189" i="3"/>
  <c r="M5285" i="3"/>
  <c r="M5289" i="3"/>
  <c r="M5427" i="3"/>
  <c r="M5732" i="3"/>
  <c r="L5815" i="3"/>
  <c r="M5823" i="3"/>
  <c r="M5838" i="3"/>
  <c r="M5844" i="3"/>
  <c r="M5861" i="3"/>
  <c r="M5884" i="3"/>
  <c r="M5888" i="3"/>
  <c r="M5910" i="3"/>
  <c r="M5917" i="3"/>
  <c r="M5962" i="3"/>
  <c r="M5982" i="3"/>
  <c r="E6408" i="3"/>
  <c r="M6408" i="3" s="1"/>
  <c r="L6612" i="3"/>
  <c r="L4458" i="3"/>
  <c r="M4474" i="3"/>
  <c r="M4478" i="3"/>
  <c r="M4523" i="3"/>
  <c r="F4670" i="3"/>
  <c r="M4563" i="3"/>
  <c r="L4604" i="3"/>
  <c r="M4615" i="3"/>
  <c r="M4705" i="3"/>
  <c r="M4720" i="3"/>
  <c r="M4726" i="3"/>
  <c r="E4728" i="3"/>
  <c r="M4734" i="3"/>
  <c r="M4756" i="3"/>
  <c r="M4783" i="3"/>
  <c r="L4878" i="3"/>
  <c r="M4893" i="3"/>
  <c r="M4943" i="3"/>
  <c r="M4988" i="3"/>
  <c r="M4992" i="3"/>
  <c r="L5024" i="3"/>
  <c r="M5057" i="3"/>
  <c r="M5078" i="3"/>
  <c r="M5154" i="3"/>
  <c r="M5190" i="3"/>
  <c r="M5220" i="3"/>
  <c r="M5280" i="3"/>
  <c r="L5292" i="3"/>
  <c r="M5292" i="3" s="1"/>
  <c r="M5310" i="3"/>
  <c r="M5316" i="3"/>
  <c r="M5394" i="3"/>
  <c r="M5398" i="3"/>
  <c r="M5435" i="3"/>
  <c r="M5567" i="3"/>
  <c r="M5570" i="3"/>
  <c r="E5620" i="3"/>
  <c r="M5627" i="3"/>
  <c r="L5636" i="3"/>
  <c r="M5687" i="3"/>
  <c r="M5696" i="3"/>
  <c r="M5751" i="3"/>
  <c r="M5833" i="3"/>
  <c r="F5930" i="3"/>
  <c r="M5924" i="3"/>
  <c r="M6032" i="3"/>
  <c r="M6049" i="3"/>
  <c r="M6063" i="3"/>
  <c r="M6097" i="3"/>
  <c r="L6138" i="3"/>
  <c r="M6154" i="3"/>
  <c r="M6164" i="3"/>
  <c r="M6194" i="3"/>
  <c r="M6254" i="3"/>
  <c r="M6337" i="3"/>
  <c r="M6405" i="3"/>
  <c r="M6413" i="3"/>
  <c r="M6436" i="3"/>
  <c r="M6528" i="3"/>
  <c r="M6532" i="3"/>
  <c r="M6543" i="3"/>
  <c r="M6578" i="3"/>
  <c r="M6588" i="3"/>
  <c r="M6597" i="3"/>
  <c r="M6614" i="3"/>
  <c r="M6674" i="3"/>
  <c r="M6680" i="3"/>
  <c r="M6686" i="3"/>
  <c r="M6694" i="3"/>
  <c r="M6743" i="3"/>
  <c r="G112" i="15"/>
  <c r="Q114" i="15"/>
  <c r="I25" i="14"/>
  <c r="I22" i="14" s="1"/>
  <c r="F23" i="14"/>
  <c r="M1088" i="3"/>
  <c r="M6288" i="3"/>
  <c r="E106" i="3"/>
  <c r="M49" i="3"/>
  <c r="M146" i="3"/>
  <c r="M150" i="3"/>
  <c r="M156" i="3"/>
  <c r="H422" i="3"/>
  <c r="M403" i="3"/>
  <c r="M407" i="3"/>
  <c r="L471" i="3"/>
  <c r="M477" i="3"/>
  <c r="L515" i="3"/>
  <c r="Q104" i="15" s="1"/>
  <c r="M521" i="3"/>
  <c r="E539" i="3"/>
  <c r="M539" i="3" s="1"/>
  <c r="M565" i="3"/>
  <c r="M644" i="3"/>
  <c r="M664" i="3"/>
  <c r="M683" i="3"/>
  <c r="M690" i="3"/>
  <c r="M696" i="3"/>
  <c r="M709" i="3"/>
  <c r="E824" i="3"/>
  <c r="M862" i="3"/>
  <c r="M866" i="3"/>
  <c r="M879" i="3"/>
  <c r="M916" i="3"/>
  <c r="L958" i="3"/>
  <c r="M958" i="3" s="1"/>
  <c r="M982" i="3"/>
  <c r="M991" i="3"/>
  <c r="M995" i="3"/>
  <c r="E1000" i="3"/>
  <c r="M1015" i="3"/>
  <c r="M1019" i="3"/>
  <c r="M1060" i="3"/>
  <c r="K1170" i="3"/>
  <c r="L1098" i="3"/>
  <c r="M1120" i="3"/>
  <c r="M1128" i="3"/>
  <c r="M1136" i="3"/>
  <c r="M1149" i="3"/>
  <c r="M1162" i="3"/>
  <c r="M1193" i="3"/>
  <c r="M1197" i="3"/>
  <c r="M1229" i="3"/>
  <c r="M1246" i="3"/>
  <c r="M1249" i="3"/>
  <c r="M1283" i="3"/>
  <c r="M1295" i="3"/>
  <c r="M1299" i="3"/>
  <c r="M1306" i="3"/>
  <c r="L1341" i="3"/>
  <c r="F1450" i="3"/>
  <c r="M1402" i="3"/>
  <c r="M1562" i="3"/>
  <c r="L1576" i="3"/>
  <c r="J1730" i="3"/>
  <c r="J28" i="15"/>
  <c r="D40" i="16"/>
  <c r="E78" i="14"/>
  <c r="E77" i="14" s="1"/>
  <c r="M411" i="3"/>
  <c r="E47" i="16"/>
  <c r="O47" i="16" s="1"/>
  <c r="M518" i="3"/>
  <c r="M526" i="3"/>
  <c r="P122" i="15"/>
  <c r="F122" i="15" s="1"/>
  <c r="F69" i="14"/>
  <c r="E837" i="3"/>
  <c r="F750" i="3"/>
  <c r="M659" i="3"/>
  <c r="I750" i="3"/>
  <c r="J750" i="3"/>
  <c r="E736" i="3"/>
  <c r="M736" i="3" s="1"/>
  <c r="M783" i="3"/>
  <c r="M789" i="3"/>
  <c r="E828" i="3"/>
  <c r="L853" i="3"/>
  <c r="M853" i="3" s="1"/>
  <c r="M940" i="3"/>
  <c r="M945" i="3"/>
  <c r="M960" i="3"/>
  <c r="M973" i="3"/>
  <c r="L993" i="3"/>
  <c r="E1012" i="3"/>
  <c r="H1170" i="3"/>
  <c r="J1170" i="3"/>
  <c r="M1064" i="3"/>
  <c r="M1085" i="3"/>
  <c r="E1098" i="3"/>
  <c r="L1228" i="3"/>
  <c r="L1248" i="3"/>
  <c r="M1271" i="3"/>
  <c r="L1368" i="3"/>
  <c r="E724" i="3"/>
  <c r="E860" i="3"/>
  <c r="M860" i="3" s="1"/>
  <c r="I1170" i="3"/>
  <c r="J1450" i="3"/>
  <c r="L46" i="15"/>
  <c r="N19" i="15"/>
  <c r="L127" i="15"/>
  <c r="M4010" i="3"/>
  <c r="M4913" i="3"/>
  <c r="L22" i="3"/>
  <c r="Q13" i="15" s="1"/>
  <c r="G13" i="15" s="1"/>
  <c r="N13" i="15" s="1"/>
  <c r="E409" i="3"/>
  <c r="E123" i="3"/>
  <c r="D13" i="16" s="1"/>
  <c r="Q20" i="15"/>
  <c r="G20" i="15" s="1"/>
  <c r="N20" i="15" s="1"/>
  <c r="E468" i="3"/>
  <c r="M468" i="3" s="1"/>
  <c r="E402" i="3"/>
  <c r="M402" i="3" s="1"/>
  <c r="L140" i="3"/>
  <c r="M140" i="3" s="1"/>
  <c r="M147" i="3"/>
  <c r="M375" i="3"/>
  <c r="K750" i="3"/>
  <c r="L635" i="3"/>
  <c r="M710" i="3"/>
  <c r="E732" i="3"/>
  <c r="M732" i="3" s="1"/>
  <c r="M983" i="3"/>
  <c r="M1089" i="3"/>
  <c r="L1140" i="3"/>
  <c r="M1434" i="3"/>
  <c r="E1512" i="3"/>
  <c r="L1798" i="3"/>
  <c r="M1799" i="3"/>
  <c r="J110" i="15"/>
  <c r="M4757" i="3"/>
  <c r="E40" i="16"/>
  <c r="O40" i="16" s="1"/>
  <c r="E28" i="3"/>
  <c r="M28" i="3" s="1"/>
  <c r="M81" i="3"/>
  <c r="M469" i="3"/>
  <c r="F59" i="14"/>
  <c r="M406" i="3"/>
  <c r="E544" i="3"/>
  <c r="M544" i="3" s="1"/>
  <c r="E47" i="3"/>
  <c r="M47" i="3" s="1"/>
  <c r="E58" i="3"/>
  <c r="M58" i="3" s="1"/>
  <c r="M72" i="3"/>
  <c r="M134" i="3"/>
  <c r="L137" i="3"/>
  <c r="Q45" i="15" s="1"/>
  <c r="M142" i="3"/>
  <c r="M162" i="3"/>
  <c r="M376" i="3"/>
  <c r="M428" i="3"/>
  <c r="P94" i="15"/>
  <c r="F94" i="15" s="1"/>
  <c r="M487" i="3"/>
  <c r="F85" i="14"/>
  <c r="M721" i="3"/>
  <c r="M813" i="3"/>
  <c r="M633" i="3"/>
  <c r="M646" i="3"/>
  <c r="M655" i="3"/>
  <c r="M692" i="3"/>
  <c r="M714" i="3"/>
  <c r="M722" i="3"/>
  <c r="M784" i="3"/>
  <c r="L824" i="3"/>
  <c r="E881" i="3"/>
  <c r="M881" i="3" s="1"/>
  <c r="M914" i="3"/>
  <c r="E1092" i="3"/>
  <c r="E1104" i="3"/>
  <c r="E1108" i="3"/>
  <c r="M1138" i="3"/>
  <c r="M1153" i="3"/>
  <c r="L1232" i="3"/>
  <c r="M1250" i="3"/>
  <c r="M1272" i="3"/>
  <c r="M1394" i="3"/>
  <c r="M1408" i="3"/>
  <c r="M1438" i="3"/>
  <c r="M1519" i="3"/>
  <c r="M1532" i="3"/>
  <c r="L89" i="15"/>
  <c r="M5588" i="3"/>
  <c r="D16" i="16"/>
  <c r="F87" i="14"/>
  <c r="N130" i="15"/>
  <c r="F9" i="15"/>
  <c r="M122" i="3"/>
  <c r="M92" i="3"/>
  <c r="F600" i="3"/>
  <c r="F449" i="3" s="1"/>
  <c r="M535" i="3"/>
  <c r="M572" i="3"/>
  <c r="M584" i="3"/>
  <c r="F84" i="14"/>
  <c r="M739" i="3"/>
  <c r="I890" i="3"/>
  <c r="M801" i="3"/>
  <c r="M827" i="3"/>
  <c r="M836" i="3"/>
  <c r="M844" i="3"/>
  <c r="L930" i="3"/>
  <c r="L952" i="3"/>
  <c r="L968" i="3"/>
  <c r="M979" i="3"/>
  <c r="L986" i="3"/>
  <c r="M1053" i="3"/>
  <c r="M1106" i="3"/>
  <c r="M1139" i="3"/>
  <c r="M1158" i="3"/>
  <c r="M1219" i="3"/>
  <c r="L1257" i="3"/>
  <c r="M1257" i="3" s="1"/>
  <c r="M1264" i="3"/>
  <c r="M1375" i="3"/>
  <c r="M1399" i="3"/>
  <c r="L1420" i="3"/>
  <c r="M1420" i="3" s="1"/>
  <c r="H1590" i="3"/>
  <c r="M1498" i="3"/>
  <c r="M1583" i="3"/>
  <c r="L1581" i="3"/>
  <c r="M1783" i="3"/>
  <c r="E1804" i="3"/>
  <c r="M1805" i="3"/>
  <c r="M1413" i="3"/>
  <c r="M2393" i="3"/>
  <c r="I9" i="15"/>
  <c r="M33" i="3"/>
  <c r="E149" i="3"/>
  <c r="M43" i="3"/>
  <c r="M124" i="3"/>
  <c r="M366" i="3"/>
  <c r="L672" i="3"/>
  <c r="L1104" i="3"/>
  <c r="L1108" i="3"/>
  <c r="I1310" i="3"/>
  <c r="E1266" i="3"/>
  <c r="M1388" i="3"/>
  <c r="L1406" i="3"/>
  <c r="M1577" i="3"/>
  <c r="E1581" i="3"/>
  <c r="I95" i="15"/>
  <c r="M1808" i="3"/>
  <c r="D53" i="16"/>
  <c r="M472" i="3"/>
  <c r="P18" i="15"/>
  <c r="F18" i="15" s="1"/>
  <c r="F422" i="3"/>
  <c r="J422" i="3"/>
  <c r="K600" i="3"/>
  <c r="K449" i="3" s="1"/>
  <c r="E44" i="16"/>
  <c r="L641" i="3"/>
  <c r="L668" i="3"/>
  <c r="E684" i="3"/>
  <c r="M703" i="3"/>
  <c r="E713" i="3"/>
  <c r="L724" i="3"/>
  <c r="M819" i="3"/>
  <c r="M832" i="3"/>
  <c r="L837" i="3"/>
  <c r="L872" i="3"/>
  <c r="M883" i="3"/>
  <c r="M929" i="3"/>
  <c r="E948" i="3"/>
  <c r="L964" i="3"/>
  <c r="M964" i="3" s="1"/>
  <c r="M980" i="3"/>
  <c r="L1000" i="3"/>
  <c r="L1092" i="3"/>
  <c r="L1144" i="3"/>
  <c r="E1238" i="3"/>
  <c r="M1238" i="3" s="1"/>
  <c r="E1284" i="3"/>
  <c r="E1524" i="3"/>
  <c r="M1525" i="3"/>
  <c r="E1546" i="3"/>
  <c r="M1547" i="3"/>
  <c r="I46" i="15"/>
  <c r="M4561" i="3"/>
  <c r="P43" i="15"/>
  <c r="F43" i="15" s="1"/>
  <c r="P124" i="15"/>
  <c r="F124" i="15" s="1"/>
  <c r="L119" i="3"/>
  <c r="M119" i="3" s="1"/>
  <c r="M35" i="3"/>
  <c r="M520" i="3"/>
  <c r="M559" i="3"/>
  <c r="M573" i="3"/>
  <c r="M639" i="3"/>
  <c r="M648" i="3"/>
  <c r="E650" i="3"/>
  <c r="M650" i="3" s="1"/>
  <c r="E668" i="3"/>
  <c r="L684" i="3"/>
  <c r="M742" i="3"/>
  <c r="E818" i="3"/>
  <c r="M870" i="3"/>
  <c r="M877" i="3"/>
  <c r="M884" i="3"/>
  <c r="F1030" i="3"/>
  <c r="L948" i="3"/>
  <c r="M1010" i="3"/>
  <c r="L1016" i="3"/>
  <c r="M1083" i="3"/>
  <c r="M1103" i="3"/>
  <c r="M1107" i="3"/>
  <c r="M1123" i="3"/>
  <c r="E1126" i="3"/>
  <c r="M1135" i="3"/>
  <c r="M1240" i="3"/>
  <c r="M1278" i="3"/>
  <c r="E1280" i="3"/>
  <c r="L1284" i="3"/>
  <c r="M1343" i="3"/>
  <c r="M1380" i="3"/>
  <c r="E1378" i="3"/>
  <c r="M1378" i="3" s="1"/>
  <c r="M1427" i="3"/>
  <c r="M1578" i="3"/>
  <c r="E1792" i="3"/>
  <c r="M1793" i="3"/>
  <c r="M2797" i="3"/>
  <c r="P89" i="15"/>
  <c r="M126" i="3"/>
  <c r="H37" i="14"/>
  <c r="E672" i="3"/>
  <c r="M699" i="3"/>
  <c r="L706" i="3"/>
  <c r="M858" i="3"/>
  <c r="M878" i="3"/>
  <c r="L1004" i="3"/>
  <c r="M1004" i="3" s="1"/>
  <c r="M1059" i="3"/>
  <c r="M1119" i="3"/>
  <c r="L1156" i="3"/>
  <c r="M1156" i="3" s="1"/>
  <c r="I1450" i="3"/>
  <c r="E1441" i="3"/>
  <c r="M1441" i="3" s="1"/>
  <c r="M1561" i="3"/>
  <c r="M1216" i="3"/>
  <c r="K1310" i="3"/>
  <c r="M1265" i="3"/>
  <c r="L1280" i="3"/>
  <c r="M1302" i="3"/>
  <c r="E1368" i="3"/>
  <c r="M1368" i="3" s="1"/>
  <c r="L1372" i="3"/>
  <c r="M1372" i="3" s="1"/>
  <c r="M1396" i="3"/>
  <c r="M1405" i="3"/>
  <c r="M1409" i="3"/>
  <c r="M1417" i="3"/>
  <c r="M1429" i="3"/>
  <c r="M1509" i="3"/>
  <c r="M1522" i="3"/>
  <c r="L1524" i="3"/>
  <c r="L1537" i="3"/>
  <c r="M1537" i="3" s="1"/>
  <c r="M1580" i="3"/>
  <c r="E1612" i="3"/>
  <c r="M1676" i="3"/>
  <c r="M1680" i="3"/>
  <c r="M1689" i="3"/>
  <c r="L1700" i="3"/>
  <c r="M1713" i="3"/>
  <c r="E1798" i="3"/>
  <c r="M1830" i="3"/>
  <c r="M1854" i="3"/>
  <c r="M1864" i="3"/>
  <c r="M1909" i="3"/>
  <c r="L1932" i="3"/>
  <c r="M1939" i="3"/>
  <c r="M1947" i="3"/>
  <c r="E1966" i="3"/>
  <c r="M1966" i="3" s="1"/>
  <c r="M1972" i="3"/>
  <c r="M1989" i="3"/>
  <c r="M2065" i="3"/>
  <c r="E2106" i="3"/>
  <c r="M2194" i="3"/>
  <c r="M2232" i="3"/>
  <c r="M2257" i="3"/>
  <c r="M2269" i="3"/>
  <c r="E2281" i="3"/>
  <c r="M2345" i="3"/>
  <c r="E2364" i="3"/>
  <c r="M2482" i="3"/>
  <c r="M2495" i="3"/>
  <c r="E2498" i="3"/>
  <c r="M2520" i="3"/>
  <c r="E2561" i="3"/>
  <c r="M2561" i="3" s="1"/>
  <c r="M2620" i="3"/>
  <c r="M2663" i="3"/>
  <c r="M2706" i="3"/>
  <c r="M2760" i="3"/>
  <c r="M2777" i="3"/>
  <c r="M2811" i="3"/>
  <c r="M2815" i="3"/>
  <c r="E2841" i="3"/>
  <c r="M2841" i="3" s="1"/>
  <c r="M3019" i="3"/>
  <c r="M3023" i="3"/>
  <c r="M3029" i="3"/>
  <c r="M3096" i="3"/>
  <c r="H3410" i="3"/>
  <c r="M2272" i="3"/>
  <c r="E3086" i="3"/>
  <c r="M3086" i="3" s="1"/>
  <c r="M3087" i="3"/>
  <c r="E3244" i="3"/>
  <c r="M1293" i="3"/>
  <c r="E1296" i="3"/>
  <c r="M1478" i="3"/>
  <c r="M1501" i="3"/>
  <c r="M1510" i="3"/>
  <c r="L1512" i="3"/>
  <c r="M1523" i="3"/>
  <c r="M1529" i="3"/>
  <c r="M1544" i="3"/>
  <c r="L1546" i="3"/>
  <c r="M1643" i="3"/>
  <c r="M1672" i="3"/>
  <c r="M1690" i="3"/>
  <c r="M1699" i="3"/>
  <c r="M1772" i="3"/>
  <c r="M1800" i="3"/>
  <c r="M1821" i="3"/>
  <c r="M1846" i="3"/>
  <c r="M1851" i="3"/>
  <c r="M1855" i="3"/>
  <c r="M1904" i="3"/>
  <c r="M1924" i="3"/>
  <c r="E1980" i="3"/>
  <c r="M1980" i="3" s="1"/>
  <c r="M1990" i="3"/>
  <c r="M1993" i="3"/>
  <c r="M2061" i="3"/>
  <c r="M2066" i="3"/>
  <c r="M2069" i="3"/>
  <c r="M2133" i="3"/>
  <c r="L2212" i="3"/>
  <c r="M2212" i="3" s="1"/>
  <c r="M2249" i="3"/>
  <c r="E2260" i="3"/>
  <c r="M2260" i="3" s="1"/>
  <c r="M2283" i="3"/>
  <c r="M2341" i="3"/>
  <c r="M2346" i="3"/>
  <c r="M2366" i="3"/>
  <c r="M2383" i="3"/>
  <c r="E2386" i="3"/>
  <c r="M2467" i="3"/>
  <c r="M2471" i="3"/>
  <c r="M2496" i="3"/>
  <c r="M2500" i="3"/>
  <c r="M2512" i="3"/>
  <c r="M2549" i="3"/>
  <c r="E2552" i="3"/>
  <c r="M2563" i="3"/>
  <c r="L2657" i="3"/>
  <c r="M2657" i="3" s="1"/>
  <c r="L2666" i="3"/>
  <c r="M2959" i="3"/>
  <c r="G3130" i="3"/>
  <c r="M3024" i="3"/>
  <c r="M3114" i="3"/>
  <c r="L1716" i="3"/>
  <c r="M1716" i="3" s="1"/>
  <c r="E1856" i="3"/>
  <c r="M1856" i="3" s="1"/>
  <c r="L2001" i="3"/>
  <c r="M2001" i="3" s="1"/>
  <c r="L2032" i="3"/>
  <c r="L2141" i="3"/>
  <c r="M2141" i="3" s="1"/>
  <c r="E2228" i="3"/>
  <c r="E2276" i="3"/>
  <c r="L2281" i="3"/>
  <c r="L2386" i="3"/>
  <c r="L2498" i="3"/>
  <c r="L2552" i="3"/>
  <c r="K2710" i="3"/>
  <c r="I2850" i="3"/>
  <c r="E2788" i="3"/>
  <c r="M2833" i="3"/>
  <c r="E2832" i="3"/>
  <c r="E2836" i="3"/>
  <c r="H3130" i="3"/>
  <c r="L3188" i="3"/>
  <c r="M1227" i="3"/>
  <c r="M1270" i="3"/>
  <c r="M1279" i="3"/>
  <c r="M1294" i="3"/>
  <c r="M1298" i="3"/>
  <c r="E1301" i="3"/>
  <c r="M1301" i="3" s="1"/>
  <c r="M1351" i="3"/>
  <c r="M1367" i="3"/>
  <c r="E1384" i="3"/>
  <c r="M1401" i="3"/>
  <c r="M1496" i="3"/>
  <c r="M1514" i="3"/>
  <c r="M1540" i="3"/>
  <c r="M1628" i="3"/>
  <c r="M1644" i="3"/>
  <c r="M1691" i="3"/>
  <c r="E1700" i="3"/>
  <c r="M1801" i="3"/>
  <c r="M1813" i="3"/>
  <c r="E1840" i="3"/>
  <c r="M1840" i="3" s="1"/>
  <c r="M1859" i="3"/>
  <c r="F2010" i="3"/>
  <c r="M1940" i="3"/>
  <c r="M1994" i="3"/>
  <c r="L1996" i="3"/>
  <c r="M2034" i="3"/>
  <c r="M2062" i="3"/>
  <c r="M2070" i="3"/>
  <c r="L2072" i="3"/>
  <c r="M2134" i="3"/>
  <c r="L2136" i="3"/>
  <c r="M2191" i="3"/>
  <c r="M2201" i="3"/>
  <c r="M2222" i="3"/>
  <c r="M2229" i="3"/>
  <c r="M2250" i="3"/>
  <c r="M2261" i="3"/>
  <c r="M2347" i="3"/>
  <c r="L2352" i="3"/>
  <c r="M2363" i="3"/>
  <c r="M2375" i="3"/>
  <c r="M2384" i="3"/>
  <c r="M2388" i="3"/>
  <c r="E2400" i="3"/>
  <c r="M2468" i="3"/>
  <c r="M2501" i="3"/>
  <c r="M2550" i="3"/>
  <c r="L2556" i="3"/>
  <c r="M2611" i="3"/>
  <c r="E2666" i="3"/>
  <c r="M2677" i="3"/>
  <c r="E2692" i="3"/>
  <c r="M2702" i="3"/>
  <c r="M2747" i="3"/>
  <c r="M2751" i="3"/>
  <c r="M2769" i="3"/>
  <c r="M2789" i="3"/>
  <c r="M2798" i="3"/>
  <c r="M2829" i="3"/>
  <c r="L2836" i="3"/>
  <c r="M2883" i="3"/>
  <c r="M2978" i="3"/>
  <c r="I3130" i="3"/>
  <c r="M3053" i="3"/>
  <c r="M3062" i="3"/>
  <c r="M1682" i="3"/>
  <c r="M1695" i="3"/>
  <c r="M1764" i="3"/>
  <c r="M1832" i="3"/>
  <c r="L1833" i="3"/>
  <c r="M1833" i="3" s="1"/>
  <c r="J2010" i="3"/>
  <c r="M1896" i="3"/>
  <c r="M1929" i="3"/>
  <c r="M1982" i="3"/>
  <c r="M1986" i="3"/>
  <c r="M2048" i="3"/>
  <c r="M2052" i="3"/>
  <c r="M2085" i="3"/>
  <c r="M2093" i="3"/>
  <c r="L2106" i="3"/>
  <c r="M2121" i="3"/>
  <c r="M2125" i="3"/>
  <c r="M2131" i="3"/>
  <c r="M2188" i="3"/>
  <c r="E2224" i="3"/>
  <c r="M2262" i="3"/>
  <c r="M2274" i="3"/>
  <c r="G2430" i="3"/>
  <c r="M2328" i="3"/>
  <c r="M2355" i="3"/>
  <c r="M2379" i="3"/>
  <c r="L2412" i="3"/>
  <c r="E2504" i="3"/>
  <c r="M2530" i="3"/>
  <c r="M2539" i="3"/>
  <c r="F2710" i="3"/>
  <c r="M2623" i="3"/>
  <c r="E2638" i="3"/>
  <c r="M2638" i="3" s="1"/>
  <c r="M2647" i="3"/>
  <c r="M2665" i="3"/>
  <c r="E2680" i="3"/>
  <c r="M2680" i="3" s="1"/>
  <c r="L2692" i="3"/>
  <c r="L2701" i="3"/>
  <c r="M2738" i="3"/>
  <c r="L2768" i="3"/>
  <c r="M2817" i="3"/>
  <c r="M2821" i="3"/>
  <c r="E2820" i="3"/>
  <c r="M2820" i="3" s="1"/>
  <c r="M2830" i="3"/>
  <c r="M2834" i="3"/>
  <c r="M2889" i="3"/>
  <c r="M2943" i="3"/>
  <c r="E2976" i="3"/>
  <c r="M2976" i="3" s="1"/>
  <c r="M3076" i="3"/>
  <c r="M3080" i="3"/>
  <c r="I3270" i="3"/>
  <c r="L1984" i="3"/>
  <c r="L2348" i="3"/>
  <c r="M2463" i="3"/>
  <c r="M2469" i="3"/>
  <c r="M2485" i="3"/>
  <c r="M2489" i="3"/>
  <c r="M2669" i="3"/>
  <c r="M2678" i="3"/>
  <c r="E2684" i="3"/>
  <c r="M2684" i="3" s="1"/>
  <c r="M2690" i="3"/>
  <c r="M2694" i="3"/>
  <c r="E2784" i="3"/>
  <c r="M2784" i="3" s="1"/>
  <c r="E2946" i="3"/>
  <c r="L1792" i="3"/>
  <c r="M1809" i="3"/>
  <c r="K2010" i="3"/>
  <c r="M2251" i="3"/>
  <c r="L2264" i="3"/>
  <c r="L2544" i="3"/>
  <c r="L2696" i="3"/>
  <c r="M2696" i="3" s="1"/>
  <c r="M2739" i="3"/>
  <c r="F1730" i="3"/>
  <c r="L1668" i="3"/>
  <c r="E1686" i="3"/>
  <c r="M1897" i="3"/>
  <c r="M1961" i="3"/>
  <c r="M1987" i="3"/>
  <c r="M2094" i="3"/>
  <c r="L2124" i="3"/>
  <c r="M2263" i="3"/>
  <c r="M2338" i="3"/>
  <c r="L2492" i="3"/>
  <c r="M2492" i="3" s="1"/>
  <c r="M2518" i="3"/>
  <c r="M2624" i="3"/>
  <c r="M2922" i="3"/>
  <c r="M3013" i="3"/>
  <c r="E3012" i="3"/>
  <c r="M3012" i="3" s="1"/>
  <c r="M3071" i="3"/>
  <c r="J1590" i="3"/>
  <c r="M1520" i="3"/>
  <c r="M1640" i="3"/>
  <c r="L1652" i="3"/>
  <c r="L1826" i="3"/>
  <c r="M1907" i="3"/>
  <c r="M2102" i="3"/>
  <c r="L2404" i="3"/>
  <c r="M2480" i="3"/>
  <c r="L2488" i="3"/>
  <c r="M2488" i="3" s="1"/>
  <c r="M2509" i="3"/>
  <c r="J2710" i="3"/>
  <c r="F2850" i="3"/>
  <c r="M2775" i="3"/>
  <c r="E2924" i="3"/>
  <c r="M2924" i="3" s="1"/>
  <c r="E2964" i="3"/>
  <c r="M3199" i="3"/>
  <c r="E3198" i="3"/>
  <c r="M3198" i="3" s="1"/>
  <c r="M3758" i="3"/>
  <c r="K1450" i="3"/>
  <c r="M1354" i="3"/>
  <c r="M1359" i="3"/>
  <c r="M1440" i="3"/>
  <c r="M1476" i="3"/>
  <c r="M1494" i="3"/>
  <c r="M1499" i="3"/>
  <c r="M1521" i="3"/>
  <c r="M1533" i="3"/>
  <c r="M1586" i="3"/>
  <c r="G1730" i="3"/>
  <c r="H1730" i="3"/>
  <c r="M1641" i="3"/>
  <c r="M1654" i="3"/>
  <c r="M1663" i="3"/>
  <c r="E1664" i="3"/>
  <c r="M1664" i="3" s="1"/>
  <c r="E1668" i="3"/>
  <c r="M1679" i="3"/>
  <c r="M1688" i="3"/>
  <c r="M1782" i="3"/>
  <c r="M1795" i="3"/>
  <c r="M1807" i="3"/>
  <c r="M1816" i="3"/>
  <c r="M1829" i="3"/>
  <c r="M1849" i="3"/>
  <c r="M1853" i="3"/>
  <c r="M1863" i="3"/>
  <c r="M1943" i="3"/>
  <c r="M1946" i="3"/>
  <c r="M1954" i="3"/>
  <c r="M1962" i="3"/>
  <c r="M1971" i="3"/>
  <c r="M1988" i="3"/>
  <c r="M2044" i="3"/>
  <c r="M2079" i="3"/>
  <c r="M2090" i="3"/>
  <c r="L2113" i="3"/>
  <c r="M2113" i="3" s="1"/>
  <c r="M2146" i="3"/>
  <c r="M2184" i="3"/>
  <c r="F2290" i="3"/>
  <c r="L2228" i="3"/>
  <c r="M2268" i="3"/>
  <c r="M2280" i="3"/>
  <c r="M2316" i="3"/>
  <c r="M2334" i="3"/>
  <c r="M2357" i="3"/>
  <c r="L2358" i="3"/>
  <c r="M2358" i="3" s="1"/>
  <c r="M2403" i="3"/>
  <c r="M2407" i="3"/>
  <c r="M2419" i="3"/>
  <c r="M2481" i="3"/>
  <c r="M2510" i="3"/>
  <c r="E2632" i="3"/>
  <c r="M2637" i="3"/>
  <c r="M2641" i="3"/>
  <c r="M2662" i="3"/>
  <c r="L2673" i="3"/>
  <c r="M2673" i="3" s="1"/>
  <c r="M2683" i="3"/>
  <c r="G2850" i="3"/>
  <c r="M2744" i="3"/>
  <c r="M2754" i="3"/>
  <c r="M2840" i="3"/>
  <c r="M2906" i="3"/>
  <c r="L2937" i="3"/>
  <c r="M2937" i="3" s="1"/>
  <c r="M2961" i="3"/>
  <c r="E2960" i="3"/>
  <c r="M2960" i="3" s="1"/>
  <c r="L1861" i="3"/>
  <c r="M1861" i="3" s="1"/>
  <c r="M1958" i="3"/>
  <c r="L2097" i="3"/>
  <c r="M2097" i="3" s="1"/>
  <c r="L2276" i="3"/>
  <c r="L2632" i="3"/>
  <c r="H2850" i="3"/>
  <c r="E2872" i="3"/>
  <c r="M2790" i="3"/>
  <c r="M2818" i="3"/>
  <c r="M2916" i="3"/>
  <c r="M2932" i="3"/>
  <c r="M3035" i="3"/>
  <c r="M3061" i="3"/>
  <c r="M3074" i="3"/>
  <c r="M3099" i="3"/>
  <c r="L3152" i="3"/>
  <c r="M3190" i="3"/>
  <c r="M3200" i="3"/>
  <c r="L3208" i="3"/>
  <c r="M3227" i="3"/>
  <c r="M3345" i="3"/>
  <c r="M3353" i="3"/>
  <c r="M3382" i="3"/>
  <c r="M3386" i="3"/>
  <c r="M3454" i="3"/>
  <c r="M3473" i="3"/>
  <c r="M3481" i="3"/>
  <c r="M3493" i="3"/>
  <c r="M3515" i="3"/>
  <c r="M3523" i="3"/>
  <c r="M3594" i="3"/>
  <c r="M3600" i="3"/>
  <c r="M3609" i="3"/>
  <c r="M3620" i="3"/>
  <c r="M3649" i="3"/>
  <c r="M3658" i="3"/>
  <c r="M3665" i="3"/>
  <c r="M3683" i="3"/>
  <c r="M3754" i="3"/>
  <c r="L3764" i="3"/>
  <c r="M3769" i="3"/>
  <c r="M3779" i="3"/>
  <c r="M3796" i="3"/>
  <c r="M3881" i="3"/>
  <c r="M3886" i="3"/>
  <c r="E3904" i="3"/>
  <c r="I4110" i="3"/>
  <c r="M4003" i="3"/>
  <c r="M4008" i="3"/>
  <c r="M4012" i="3"/>
  <c r="M4027" i="3"/>
  <c r="M4046" i="3"/>
  <c r="I4250" i="3"/>
  <c r="M4145" i="3"/>
  <c r="M4160" i="3"/>
  <c r="M3618" i="3"/>
  <c r="M2933" i="3"/>
  <c r="E2972" i="3"/>
  <c r="M2972" i="3" s="1"/>
  <c r="L2981" i="3"/>
  <c r="M3017" i="3"/>
  <c r="M3036" i="3"/>
  <c r="M3041" i="3"/>
  <c r="M3050" i="3"/>
  <c r="E3052" i="3"/>
  <c r="M3052" i="3" s="1"/>
  <c r="M3069" i="3"/>
  <c r="M3094" i="3"/>
  <c r="M3115" i="3"/>
  <c r="M3168" i="3"/>
  <c r="M3172" i="3"/>
  <c r="M3194" i="3"/>
  <c r="L3217" i="3"/>
  <c r="E3261" i="3"/>
  <c r="M3326" i="3"/>
  <c r="M3333" i="3"/>
  <c r="M3482" i="3"/>
  <c r="M3503" i="3"/>
  <c r="M3507" i="3"/>
  <c r="E3541" i="3"/>
  <c r="M3576" i="3"/>
  <c r="M3606" i="3"/>
  <c r="M3659" i="3"/>
  <c r="L3664" i="3"/>
  <c r="M3664" i="3" s="1"/>
  <c r="L3676" i="3"/>
  <c r="M3684" i="3"/>
  <c r="M3766" i="3"/>
  <c r="M3770" i="3"/>
  <c r="E3804" i="3"/>
  <c r="M3813" i="3"/>
  <c r="M3914" i="3"/>
  <c r="M3932" i="3"/>
  <c r="E3944" i="3"/>
  <c r="L4346" i="3"/>
  <c r="E4376" i="3"/>
  <c r="M4376" i="3" s="1"/>
  <c r="L4415" i="3"/>
  <c r="L3077" i="3"/>
  <c r="M3077" i="3" s="1"/>
  <c r="E3170" i="3"/>
  <c r="E3208" i="3"/>
  <c r="M3208" i="3" s="1"/>
  <c r="E3217" i="3"/>
  <c r="L3348" i="3"/>
  <c r="L3373" i="3"/>
  <c r="E3676" i="3"/>
  <c r="L3748" i="3"/>
  <c r="L3904" i="3"/>
  <c r="L4172" i="3"/>
  <c r="M2801" i="3"/>
  <c r="M2810" i="3"/>
  <c r="M2823" i="3"/>
  <c r="M2835" i="3"/>
  <c r="M2900" i="3"/>
  <c r="M2905" i="3"/>
  <c r="E2912" i="3"/>
  <c r="M2912" i="3" s="1"/>
  <c r="M2934" i="3"/>
  <c r="M2951" i="3"/>
  <c r="L2953" i="3"/>
  <c r="M2953" i="3" s="1"/>
  <c r="L2964" i="3"/>
  <c r="M2977" i="3"/>
  <c r="M3014" i="3"/>
  <c r="M3054" i="3"/>
  <c r="M3070" i="3"/>
  <c r="M3095" i="3"/>
  <c r="M3160" i="3"/>
  <c r="M3169" i="3"/>
  <c r="M3202" i="3"/>
  <c r="L3204" i="3"/>
  <c r="M3204" i="3" s="1"/>
  <c r="M3229" i="3"/>
  <c r="E3292" i="3"/>
  <c r="M3330" i="3"/>
  <c r="M3334" i="3"/>
  <c r="M3343" i="3"/>
  <c r="M3363" i="3"/>
  <c r="M3375" i="3"/>
  <c r="M3402" i="3"/>
  <c r="M3508" i="3"/>
  <c r="L3541" i="3"/>
  <c r="M3607" i="3"/>
  <c r="M3611" i="3"/>
  <c r="M3614" i="3"/>
  <c r="J3690" i="3"/>
  <c r="M3756" i="3"/>
  <c r="M3806" i="3"/>
  <c r="M3868" i="3"/>
  <c r="M3993" i="3"/>
  <c r="L4073" i="3"/>
  <c r="M4073" i="3" s="1"/>
  <c r="M4211" i="3"/>
  <c r="L4224" i="3"/>
  <c r="M2974" i="3"/>
  <c r="M3028" i="3"/>
  <c r="M3032" i="3"/>
  <c r="M3063" i="3"/>
  <c r="L3093" i="3"/>
  <c r="M3093" i="3" s="1"/>
  <c r="M3173" i="3"/>
  <c r="M3206" i="3"/>
  <c r="M3210" i="3"/>
  <c r="M3216" i="3"/>
  <c r="M3220" i="3"/>
  <c r="E3240" i="3"/>
  <c r="M3240" i="3" s="1"/>
  <c r="M3297" i="3"/>
  <c r="M3322" i="3"/>
  <c r="M3355" i="3"/>
  <c r="L3357" i="3"/>
  <c r="M3367" i="3"/>
  <c r="M3372" i="3"/>
  <c r="L3401" i="3"/>
  <c r="M3479" i="3"/>
  <c r="M3495" i="3"/>
  <c r="M3499" i="3"/>
  <c r="E3520" i="3"/>
  <c r="M3520" i="3" s="1"/>
  <c r="L3572" i="3"/>
  <c r="M3602" i="3"/>
  <c r="M3629" i="3"/>
  <c r="L3653" i="3"/>
  <c r="M3653" i="3" s="1"/>
  <c r="M3667" i="3"/>
  <c r="M3675" i="3"/>
  <c r="I3830" i="3"/>
  <c r="M3739" i="3"/>
  <c r="M3772" i="3"/>
  <c r="M3781" i="3"/>
  <c r="L3800" i="3"/>
  <c r="M3815" i="3"/>
  <c r="M3869" i="3"/>
  <c r="M3878" i="3"/>
  <c r="E3898" i="3"/>
  <c r="M3898" i="3" s="1"/>
  <c r="M3962" i="3"/>
  <c r="M3994" i="3"/>
  <c r="L4038" i="3"/>
  <c r="M4038" i="3" s="1"/>
  <c r="M4088" i="3"/>
  <c r="L4318" i="3"/>
  <c r="M3179" i="3"/>
  <c r="M3250" i="3"/>
  <c r="L3261" i="3"/>
  <c r="M3294" i="3"/>
  <c r="M3359" i="3"/>
  <c r="L3366" i="3"/>
  <c r="M3366" i="3" s="1"/>
  <c r="E3612" i="3"/>
  <c r="L3624" i="3"/>
  <c r="L3628" i="3"/>
  <c r="M3628" i="3" s="1"/>
  <c r="M3655" i="3"/>
  <c r="M3716" i="3"/>
  <c r="M3734" i="3"/>
  <c r="M3790" i="3"/>
  <c r="M3799" i="3"/>
  <c r="M3803" i="3"/>
  <c r="M3950" i="3"/>
  <c r="M3207" i="3"/>
  <c r="M3211" i="3"/>
  <c r="M3221" i="3"/>
  <c r="M3234" i="3"/>
  <c r="M3245" i="3"/>
  <c r="M3258" i="3"/>
  <c r="M3368" i="3"/>
  <c r="M3392" i="3"/>
  <c r="M3496" i="3"/>
  <c r="M3500" i="3"/>
  <c r="M3531" i="3"/>
  <c r="M3535" i="3"/>
  <c r="M3588" i="3"/>
  <c r="M3603" i="3"/>
  <c r="M3623" i="3"/>
  <c r="M3626" i="3"/>
  <c r="M3635" i="3"/>
  <c r="L3637" i="3"/>
  <c r="M3637" i="3" s="1"/>
  <c r="M3773" i="3"/>
  <c r="L3786" i="3"/>
  <c r="M3819" i="3"/>
  <c r="M3896" i="3"/>
  <c r="M4076" i="3"/>
  <c r="E4241" i="3"/>
  <c r="M4241" i="3" s="1"/>
  <c r="L3058" i="3"/>
  <c r="M3088" i="3"/>
  <c r="M3113" i="3"/>
  <c r="M3117" i="3"/>
  <c r="M3312" i="3"/>
  <c r="E3380" i="3"/>
  <c r="M3397" i="3"/>
  <c r="M3656" i="3"/>
  <c r="J3970" i="3"/>
  <c r="E3855" i="3"/>
  <c r="M3855" i="3" s="1"/>
  <c r="M3954" i="3"/>
  <c r="F4110" i="3"/>
  <c r="H4250" i="3"/>
  <c r="L4141" i="3"/>
  <c r="E2918" i="3"/>
  <c r="M2918" i="3" s="1"/>
  <c r="M2940" i="3"/>
  <c r="M2957" i="3"/>
  <c r="M2979" i="3"/>
  <c r="M3060" i="3"/>
  <c r="M3073" i="3"/>
  <c r="M3081" i="3"/>
  <c r="M3098" i="3"/>
  <c r="M3102" i="3"/>
  <c r="M3110" i="3"/>
  <c r="E3116" i="3"/>
  <c r="M3243" i="3"/>
  <c r="L3244" i="3"/>
  <c r="M3244" i="3" s="1"/>
  <c r="M3309" i="3"/>
  <c r="M3336" i="3"/>
  <c r="M3398" i="3"/>
  <c r="M3444" i="3"/>
  <c r="M3492" i="3"/>
  <c r="M3511" i="3"/>
  <c r="M3519" i="3"/>
  <c r="M3522" i="3"/>
  <c r="L3536" i="3"/>
  <c r="G3690" i="3"/>
  <c r="E3590" i="3"/>
  <c r="M3640" i="3"/>
  <c r="M3669" i="3"/>
  <c r="M3682" i="3"/>
  <c r="M3718" i="3"/>
  <c r="M3727" i="3"/>
  <c r="M3741" i="3"/>
  <c r="E3752" i="3"/>
  <c r="M3783" i="3"/>
  <c r="M3792" i="3"/>
  <c r="M3809" i="3"/>
  <c r="M3880" i="3"/>
  <c r="M3897" i="3"/>
  <c r="M3901" i="3"/>
  <c r="M3921" i="3"/>
  <c r="G4110" i="3"/>
  <c r="M4002" i="3"/>
  <c r="M4007" i="3"/>
  <c r="M4055" i="3"/>
  <c r="L4057" i="3"/>
  <c r="M4057" i="3" s="1"/>
  <c r="G4250" i="3"/>
  <c r="M4292" i="3"/>
  <c r="L3660" i="3"/>
  <c r="L3681" i="3"/>
  <c r="M3681" i="3" s="1"/>
  <c r="L3752" i="3"/>
  <c r="E3764" i="3"/>
  <c r="M3764" i="3" s="1"/>
  <c r="M3952" i="3"/>
  <c r="I5090" i="3"/>
  <c r="M6307" i="3"/>
  <c r="E6306" i="3"/>
  <c r="M6665" i="3"/>
  <c r="E6661" i="3"/>
  <c r="M4015" i="3"/>
  <c r="M4053" i="3"/>
  <c r="M4070" i="3"/>
  <c r="M4104" i="3"/>
  <c r="F4250" i="3"/>
  <c r="M4148" i="3"/>
  <c r="M4152" i="3"/>
  <c r="M4157" i="3"/>
  <c r="M4175" i="3"/>
  <c r="M4209" i="3"/>
  <c r="M4229" i="3"/>
  <c r="I4390" i="3"/>
  <c r="M4301" i="3"/>
  <c r="M4307" i="3"/>
  <c r="M4344" i="3"/>
  <c r="M4348" i="3"/>
  <c r="E4415" i="3"/>
  <c r="M4444" i="3"/>
  <c r="M4484" i="3"/>
  <c r="M4496" i="3"/>
  <c r="M4564" i="3"/>
  <c r="M4618" i="3"/>
  <c r="M4794" i="3"/>
  <c r="M4852" i="3"/>
  <c r="M4863" i="3"/>
  <c r="E4888" i="3"/>
  <c r="M4896" i="3"/>
  <c r="M4976" i="3"/>
  <c r="M4985" i="3"/>
  <c r="M4994" i="3"/>
  <c r="J5090" i="3"/>
  <c r="M5016" i="3"/>
  <c r="M5020" i="3"/>
  <c r="M5050" i="3"/>
  <c r="L5081" i="3"/>
  <c r="M5081" i="3" s="1"/>
  <c r="M5147" i="3"/>
  <c r="M5167" i="3"/>
  <c r="M5176" i="3"/>
  <c r="M5184" i="3"/>
  <c r="L5186" i="3"/>
  <c r="M5274" i="3"/>
  <c r="E5288" i="3"/>
  <c r="M5288" i="3" s="1"/>
  <c r="M5297" i="3"/>
  <c r="M5313" i="3"/>
  <c r="M5355" i="3"/>
  <c r="M5359" i="3"/>
  <c r="M5406" i="3"/>
  <c r="K5510" i="3"/>
  <c r="M5603" i="3"/>
  <c r="J5930" i="3"/>
  <c r="E4381" i="3"/>
  <c r="M4381" i="3" s="1"/>
  <c r="F4530" i="3"/>
  <c r="L4516" i="3"/>
  <c r="M4516" i="3" s="1"/>
  <c r="L4617" i="3"/>
  <c r="F4810" i="3"/>
  <c r="M4929" i="3"/>
  <c r="E4941" i="3"/>
  <c r="M4941" i="3" s="1"/>
  <c r="M4986" i="3"/>
  <c r="M4995" i="3"/>
  <c r="M5017" i="3"/>
  <c r="M5083" i="3"/>
  <c r="M5171" i="3"/>
  <c r="M5180" i="3"/>
  <c r="L5193" i="3"/>
  <c r="M5193" i="3" s="1"/>
  <c r="M5347" i="3"/>
  <c r="M5360" i="3"/>
  <c r="L5395" i="3"/>
  <c r="M5489" i="3"/>
  <c r="M6285" i="3"/>
  <c r="E6284" i="3"/>
  <c r="M4071" i="3"/>
  <c r="L4084" i="3"/>
  <c r="M4163" i="3"/>
  <c r="L4178" i="3"/>
  <c r="M4178" i="3" s="1"/>
  <c r="M4339" i="3"/>
  <c r="E4372" i="3"/>
  <c r="L4412" i="3"/>
  <c r="M4425" i="3"/>
  <c r="M4643" i="3"/>
  <c r="K4810" i="3"/>
  <c r="M4769" i="3"/>
  <c r="L4920" i="3"/>
  <c r="M4920" i="3" s="1"/>
  <c r="M5025" i="3"/>
  <c r="E5064" i="3"/>
  <c r="M5293" i="3"/>
  <c r="M5305" i="3"/>
  <c r="L5344" i="3"/>
  <c r="L5466" i="3"/>
  <c r="L5496" i="3"/>
  <c r="E5952" i="3"/>
  <c r="M5953" i="3"/>
  <c r="M6657" i="3"/>
  <c r="E6655" i="3"/>
  <c r="M4026" i="3"/>
  <c r="M4058" i="3"/>
  <c r="M4063" i="3"/>
  <c r="E4066" i="3"/>
  <c r="M4083" i="3"/>
  <c r="M4164" i="3"/>
  <c r="M4180" i="3"/>
  <c r="M4214" i="3"/>
  <c r="L4220" i="3"/>
  <c r="M4220" i="3" s="1"/>
  <c r="M4230" i="3"/>
  <c r="M4233" i="3"/>
  <c r="L4236" i="3"/>
  <c r="M4287" i="3"/>
  <c r="M4296" i="3"/>
  <c r="M4302" i="3"/>
  <c r="L4312" i="3"/>
  <c r="M4340" i="3"/>
  <c r="M4383" i="3"/>
  <c r="M4417" i="3"/>
  <c r="M4509" i="3"/>
  <c r="L4521" i="3"/>
  <c r="M4521" i="3" s="1"/>
  <c r="M4574" i="3"/>
  <c r="M4584" i="3"/>
  <c r="E4604" i="3"/>
  <c r="M4604" i="3" s="1"/>
  <c r="M4607" i="3"/>
  <c r="M4611" i="3"/>
  <c r="M4624" i="3"/>
  <c r="M4636" i="3"/>
  <c r="M4648" i="3"/>
  <c r="L4695" i="3"/>
  <c r="M4725" i="3"/>
  <c r="E4744" i="3"/>
  <c r="E4766" i="3"/>
  <c r="M4787" i="3"/>
  <c r="M4859" i="3"/>
  <c r="M4864" i="3"/>
  <c r="M4876" i="3"/>
  <c r="E4878" i="3"/>
  <c r="M4892" i="3"/>
  <c r="M4918" i="3"/>
  <c r="L4932" i="3"/>
  <c r="M4977" i="3"/>
  <c r="M4991" i="3"/>
  <c r="M5034" i="3"/>
  <c r="M5038" i="3"/>
  <c r="M5070" i="3"/>
  <c r="M5074" i="3"/>
  <c r="M5084" i="3"/>
  <c r="M5119" i="3"/>
  <c r="M5123" i="3"/>
  <c r="M5128" i="3"/>
  <c r="M5156" i="3"/>
  <c r="M5172" i="3"/>
  <c r="M5209" i="3"/>
  <c r="M5281" i="3"/>
  <c r="M5286" i="3"/>
  <c r="M5290" i="3"/>
  <c r="M5348" i="3"/>
  <c r="M5577" i="3"/>
  <c r="M5581" i="3"/>
  <c r="E5708" i="3"/>
  <c r="M5709" i="3"/>
  <c r="E6128" i="3"/>
  <c r="M6128" i="3" s="1"/>
  <c r="M6129" i="3"/>
  <c r="F5790" i="3"/>
  <c r="K5930" i="3"/>
  <c r="M6714" i="3"/>
  <c r="K6770" i="3"/>
  <c r="M4215" i="3"/>
  <c r="M4231" i="3"/>
  <c r="M4288" i="3"/>
  <c r="M4316" i="3"/>
  <c r="M4318" i="3"/>
  <c r="M4341" i="3"/>
  <c r="M4358" i="3"/>
  <c r="M4418" i="3"/>
  <c r="M4427" i="3"/>
  <c r="M4436" i="3"/>
  <c r="M4458" i="3"/>
  <c r="L4486" i="3"/>
  <c r="M4486" i="3" s="1"/>
  <c r="L4512" i="3"/>
  <c r="J4670" i="3"/>
  <c r="M4580" i="3"/>
  <c r="M4585" i="3"/>
  <c r="M4620" i="3"/>
  <c r="M4625" i="3"/>
  <c r="M4637" i="3"/>
  <c r="E4652" i="3"/>
  <c r="M4657" i="3"/>
  <c r="L4732" i="3"/>
  <c r="M4771" i="3"/>
  <c r="M4788" i="3"/>
  <c r="F5090" i="3"/>
  <c r="M4982" i="3"/>
  <c r="M5001" i="3"/>
  <c r="M5006" i="3"/>
  <c r="M5022" i="3"/>
  <c r="M5026" i="3"/>
  <c r="M5035" i="3"/>
  <c r="M5039" i="3"/>
  <c r="M5066" i="3"/>
  <c r="M5129" i="3"/>
  <c r="M5157" i="3"/>
  <c r="M5160" i="3"/>
  <c r="M5201" i="3"/>
  <c r="M5214" i="3"/>
  <c r="L5221" i="3"/>
  <c r="M5221" i="3" s="1"/>
  <c r="M5291" i="3"/>
  <c r="M5294" i="3"/>
  <c r="M5306" i="3"/>
  <c r="M5349" i="3"/>
  <c r="M5456" i="3"/>
  <c r="M6622" i="3"/>
  <c r="L6621" i="3"/>
  <c r="L5046" i="3"/>
  <c r="L4421" i="3"/>
  <c r="L4504" i="3"/>
  <c r="M4504" i="3" s="1"/>
  <c r="K4950" i="3"/>
  <c r="M4869" i="3"/>
  <c r="M4922" i="3"/>
  <c r="M4979" i="3"/>
  <c r="M5002" i="3"/>
  <c r="F5370" i="3"/>
  <c r="E5356" i="3"/>
  <c r="M6466" i="3"/>
  <c r="L6464" i="3"/>
  <c r="M6464" i="3" s="1"/>
  <c r="M4182" i="3"/>
  <c r="L4364" i="3"/>
  <c r="M4442" i="3"/>
  <c r="E4468" i="3"/>
  <c r="H4670" i="3"/>
  <c r="M4567" i="3"/>
  <c r="M4576" i="3"/>
  <c r="E4598" i="3"/>
  <c r="G4810" i="3"/>
  <c r="L4701" i="3"/>
  <c r="E4732" i="3"/>
  <c r="E4738" i="3"/>
  <c r="M4738" i="3" s="1"/>
  <c r="L4766" i="3"/>
  <c r="M4915" i="3"/>
  <c r="M4983" i="3"/>
  <c r="M4989" i="3"/>
  <c r="M5178" i="3"/>
  <c r="M5206" i="3"/>
  <c r="M5211" i="3"/>
  <c r="M5263" i="3"/>
  <c r="M5278" i="3"/>
  <c r="M5283" i="3"/>
  <c r="M5311" i="3"/>
  <c r="M5321" i="3"/>
  <c r="M5353" i="3"/>
  <c r="M5424" i="3"/>
  <c r="E5432" i="3"/>
  <c r="M5432" i="3" s="1"/>
  <c r="H5510" i="3"/>
  <c r="M5537" i="3"/>
  <c r="H4110" i="3"/>
  <c r="M4051" i="3"/>
  <c r="M4089" i="3"/>
  <c r="L4101" i="3"/>
  <c r="M4101" i="3" s="1"/>
  <c r="M4227" i="3"/>
  <c r="L4308" i="3"/>
  <c r="E4312" i="3"/>
  <c r="E4324" i="3"/>
  <c r="I4530" i="3"/>
  <c r="L4493" i="3"/>
  <c r="M4493" i="3" s="1"/>
  <c r="L4500" i="3"/>
  <c r="M4500" i="3" s="1"/>
  <c r="E4588" i="3"/>
  <c r="M4588" i="3" s="1"/>
  <c r="M4764" i="3"/>
  <c r="M4792" i="3"/>
  <c r="M4886" i="3"/>
  <c r="M5019" i="3"/>
  <c r="E5112" i="3"/>
  <c r="L5970" i="3"/>
  <c r="M4103" i="3"/>
  <c r="M4134" i="3"/>
  <c r="M4142" i="3"/>
  <c r="M4151" i="3"/>
  <c r="M4199" i="3"/>
  <c r="M4208" i="3"/>
  <c r="M4228" i="3"/>
  <c r="M4294" i="3"/>
  <c r="M4300" i="3"/>
  <c r="L4324" i="3"/>
  <c r="E4346" i="3"/>
  <c r="M4379" i="3"/>
  <c r="M4420" i="3"/>
  <c r="M4438" i="3"/>
  <c r="L4452" i="3"/>
  <c r="M4452" i="3" s="1"/>
  <c r="M4466" i="3"/>
  <c r="M4470" i="3"/>
  <c r="M4495" i="3"/>
  <c r="M4503" i="3"/>
  <c r="M4572" i="3"/>
  <c r="M4634" i="3"/>
  <c r="M4666" i="3"/>
  <c r="M4718" i="3"/>
  <c r="M4736" i="3"/>
  <c r="L4748" i="3"/>
  <c r="M4802" i="3"/>
  <c r="M4834" i="3"/>
  <c r="M4848" i="3"/>
  <c r="M4862" i="3"/>
  <c r="M4874" i="3"/>
  <c r="M4883" i="3"/>
  <c r="M4890" i="3"/>
  <c r="M4899" i="3"/>
  <c r="M4912" i="3"/>
  <c r="M4916" i="3"/>
  <c r="L4924" i="3"/>
  <c r="M4998" i="3"/>
  <c r="M5049" i="3"/>
  <c r="L5112" i="3"/>
  <c r="M5141" i="3"/>
  <c r="M5166" i="3"/>
  <c r="M5175" i="3"/>
  <c r="M5179" i="3"/>
  <c r="M5273" i="3"/>
  <c r="M5296" i="3"/>
  <c r="M5312" i="3"/>
  <c r="M5322" i="3"/>
  <c r="M5334" i="3"/>
  <c r="M5405" i="3"/>
  <c r="M6168" i="3"/>
  <c r="L6166" i="3"/>
  <c r="M5423" i="3"/>
  <c r="M5459" i="3"/>
  <c r="M5465" i="3"/>
  <c r="M5469" i="3"/>
  <c r="M5580" i="3"/>
  <c r="M5611" i="3"/>
  <c r="M5615" i="3"/>
  <c r="I5790" i="3"/>
  <c r="M5700" i="3"/>
  <c r="M5720" i="3"/>
  <c r="M5741" i="3"/>
  <c r="M5759" i="3"/>
  <c r="M5763" i="3"/>
  <c r="M5786" i="3"/>
  <c r="M5836" i="3"/>
  <c r="M5849" i="3"/>
  <c r="M5863" i="3"/>
  <c r="M5968" i="3"/>
  <c r="E5970" i="3"/>
  <c r="M5981" i="3"/>
  <c r="L5988" i="3"/>
  <c r="M6013" i="3"/>
  <c r="M6023" i="3"/>
  <c r="M6035" i="3"/>
  <c r="M6047" i="3"/>
  <c r="M6059" i="3"/>
  <c r="M6064" i="3"/>
  <c r="F6210" i="3"/>
  <c r="M6113" i="3"/>
  <c r="M6125" i="3"/>
  <c r="M6160" i="3"/>
  <c r="M6169" i="3"/>
  <c r="M6203" i="3"/>
  <c r="E6235" i="3"/>
  <c r="M6242" i="3"/>
  <c r="M6264" i="3"/>
  <c r="M6282" i="3"/>
  <c r="M6294" i="3"/>
  <c r="L6297" i="3"/>
  <c r="M6297" i="3" s="1"/>
  <c r="M6304" i="3"/>
  <c r="M6316" i="3"/>
  <c r="E6372" i="3"/>
  <c r="M6372" i="3" s="1"/>
  <c r="M6434" i="3"/>
  <c r="L6558" i="3"/>
  <c r="M6580" i="3"/>
  <c r="M6623" i="3"/>
  <c r="I6770" i="3"/>
  <c r="M6715" i="3"/>
  <c r="L6752" i="3"/>
  <c r="M6752" i="3" s="1"/>
  <c r="E6756" i="3"/>
  <c r="E6132" i="3"/>
  <c r="E6375" i="3"/>
  <c r="E6453" i="3"/>
  <c r="L6652" i="3"/>
  <c r="M5646" i="3"/>
  <c r="M5990" i="3"/>
  <c r="M6114" i="3"/>
  <c r="M6120" i="3"/>
  <c r="M6126" i="3"/>
  <c r="M6197" i="3"/>
  <c r="M6260" i="3"/>
  <c r="M6276" i="3"/>
  <c r="L6306" i="3"/>
  <c r="M6401" i="3"/>
  <c r="M6456" i="3"/>
  <c r="M6556" i="3"/>
  <c r="E6698" i="3"/>
  <c r="M6698" i="3" s="1"/>
  <c r="M6754" i="3"/>
  <c r="M5325" i="3"/>
  <c r="M5328" i="3"/>
  <c r="L5392" i="3"/>
  <c r="M5419" i="3"/>
  <c r="M5425" i="3"/>
  <c r="M5437" i="3"/>
  <c r="M5461" i="3"/>
  <c r="M5493" i="3"/>
  <c r="L5597" i="3"/>
  <c r="M5597" i="3" s="1"/>
  <c r="M5673" i="3"/>
  <c r="M5677" i="3"/>
  <c r="M5721" i="3"/>
  <c r="M5729" i="3"/>
  <c r="M5768" i="3"/>
  <c r="E5815" i="3"/>
  <c r="M5815" i="3" s="1"/>
  <c r="M5820" i="3"/>
  <c r="M5842" i="3"/>
  <c r="E5858" i="3"/>
  <c r="M5858" i="3" s="1"/>
  <c r="M5908" i="3"/>
  <c r="M5987" i="3"/>
  <c r="L6004" i="3"/>
  <c r="M6028" i="3"/>
  <c r="M6036" i="3"/>
  <c r="M6170" i="3"/>
  <c r="E6268" i="3"/>
  <c r="M6268" i="3" s="1"/>
  <c r="M6321" i="3"/>
  <c r="M6325" i="3"/>
  <c r="M6334" i="3"/>
  <c r="M6387" i="3"/>
  <c r="L6412" i="3"/>
  <c r="M6412" i="3" s="1"/>
  <c r="M6423" i="3"/>
  <c r="M6430" i="3"/>
  <c r="M6435" i="3"/>
  <c r="M6439" i="3"/>
  <c r="M6445" i="3"/>
  <c r="L6453" i="3"/>
  <c r="M6468" i="3"/>
  <c r="M6544" i="3"/>
  <c r="M6557" i="3"/>
  <c r="M6611" i="3"/>
  <c r="M6618" i="3"/>
  <c r="M6659" i="3"/>
  <c r="M6667" i="3"/>
  <c r="M6676" i="3"/>
  <c r="M6682" i="3"/>
  <c r="M6711" i="3"/>
  <c r="M6729" i="3"/>
  <c r="E6744" i="3"/>
  <c r="M6751" i="3"/>
  <c r="M5415" i="3"/>
  <c r="M5420" i="3"/>
  <c r="E5428" i="3"/>
  <c r="M5474" i="3"/>
  <c r="M5479" i="3"/>
  <c r="L5492" i="3"/>
  <c r="M5547" i="3"/>
  <c r="E5572" i="3"/>
  <c r="M5595" i="3"/>
  <c r="M5629" i="3"/>
  <c r="L5672" i="3"/>
  <c r="M5707" i="3"/>
  <c r="M5722" i="3"/>
  <c r="M5755" i="3"/>
  <c r="E5781" i="3"/>
  <c r="M5843" i="3"/>
  <c r="M5872" i="3"/>
  <c r="M6006" i="3"/>
  <c r="M6019" i="3"/>
  <c r="M6025" i="3"/>
  <c r="J6210" i="3"/>
  <c r="M6121" i="3"/>
  <c r="L6132" i="3"/>
  <c r="L6144" i="3"/>
  <c r="M6171" i="3"/>
  <c r="L6173" i="3"/>
  <c r="M6173" i="3" s="1"/>
  <c r="M6198" i="3"/>
  <c r="H6350" i="3"/>
  <c r="M6240" i="3"/>
  <c r="L6241" i="3"/>
  <c r="M6256" i="3"/>
  <c r="M6266" i="3"/>
  <c r="M6290" i="3"/>
  <c r="M6318" i="3"/>
  <c r="M6338" i="3"/>
  <c r="M6374" i="3"/>
  <c r="L6428" i="3"/>
  <c r="E6564" i="3"/>
  <c r="E6600" i="3"/>
  <c r="M6600" i="3" s="1"/>
  <c r="G6770" i="3"/>
  <c r="L6661" i="3"/>
  <c r="L6744" i="3"/>
  <c r="L5480" i="3"/>
  <c r="M5480" i="3" s="1"/>
  <c r="M5494" i="3"/>
  <c r="M5608" i="3"/>
  <c r="E5632" i="3"/>
  <c r="M5632" i="3" s="1"/>
  <c r="L5641" i="3"/>
  <c r="M5641" i="3" s="1"/>
  <c r="M5674" i="3"/>
  <c r="M5678" i="3"/>
  <c r="E5681" i="3"/>
  <c r="M5691" i="3"/>
  <c r="M5726" i="3"/>
  <c r="L5728" i="3"/>
  <c r="M5728" i="3" s="1"/>
  <c r="M5752" i="3"/>
  <c r="M5769" i="3"/>
  <c r="M5856" i="3"/>
  <c r="M5909" i="3"/>
  <c r="E5916" i="3"/>
  <c r="M5926" i="3"/>
  <c r="M5958" i="3"/>
  <c r="M5983" i="3"/>
  <c r="M6379" i="3"/>
  <c r="M6383" i="3"/>
  <c r="M6403" i="3"/>
  <c r="M6414" i="3"/>
  <c r="M6440" i="3"/>
  <c r="M6457" i="3"/>
  <c r="L6512" i="3"/>
  <c r="M6517" i="3"/>
  <c r="M6545" i="3"/>
  <c r="M6562" i="3"/>
  <c r="L6564" i="3"/>
  <c r="M6606" i="3"/>
  <c r="M6615" i="3"/>
  <c r="M6619" i="3"/>
  <c r="H6770" i="3"/>
  <c r="M6663" i="3"/>
  <c r="E6670" i="3"/>
  <c r="M6677" i="3"/>
  <c r="M6746" i="3"/>
  <c r="E5746" i="3"/>
  <c r="M5839" i="3"/>
  <c r="I6070" i="3"/>
  <c r="E6044" i="3"/>
  <c r="E6052" i="3"/>
  <c r="M6107" i="3"/>
  <c r="K6210" i="3"/>
  <c r="M6116" i="3"/>
  <c r="M6122" i="3"/>
  <c r="M6150" i="3"/>
  <c r="M6163" i="3"/>
  <c r="G6210" i="3"/>
  <c r="L6196" i="3"/>
  <c r="E6241" i="3"/>
  <c r="M6270" i="3"/>
  <c r="L6284" i="3"/>
  <c r="F6490" i="3"/>
  <c r="L6381" i="3"/>
  <c r="L6460" i="3"/>
  <c r="M6460" i="3" s="1"/>
  <c r="E6568" i="3"/>
  <c r="L6670" i="3"/>
  <c r="M5411" i="3"/>
  <c r="M5442" i="3"/>
  <c r="E5448" i="3"/>
  <c r="M5448" i="3" s="1"/>
  <c r="M5454" i="3"/>
  <c r="M5495" i="3"/>
  <c r="M5504" i="3"/>
  <c r="M5548" i="3"/>
  <c r="M5563" i="3"/>
  <c r="M5574" i="3"/>
  <c r="M5583" i="3"/>
  <c r="M5587" i="3"/>
  <c r="M5591" i="3"/>
  <c r="M5596" i="3"/>
  <c r="M5618" i="3"/>
  <c r="M5634" i="3"/>
  <c r="M5714" i="3"/>
  <c r="L5877" i="3"/>
  <c r="H6070" i="3"/>
  <c r="M5979" i="3"/>
  <c r="M6038" i="3"/>
  <c r="E6138" i="3"/>
  <c r="M6138" i="3" s="1"/>
  <c r="M6271" i="3"/>
  <c r="M6292" i="3"/>
  <c r="M6302" i="3"/>
  <c r="M6327" i="3"/>
  <c r="E6336" i="3"/>
  <c r="M6336" i="3" s="1"/>
  <c r="M6398" i="3"/>
  <c r="M6419" i="3"/>
  <c r="M6441" i="3"/>
  <c r="M6482" i="3"/>
  <c r="M6569" i="3"/>
  <c r="M6603" i="3"/>
  <c r="M6607" i="3"/>
  <c r="M6678" i="3"/>
  <c r="M6684" i="3"/>
  <c r="M6713" i="3"/>
  <c r="M6747" i="3"/>
  <c r="L5401" i="3"/>
  <c r="M5446" i="3"/>
  <c r="E5466" i="3"/>
  <c r="M5472" i="3"/>
  <c r="E5492" i="3"/>
  <c r="M5499" i="3"/>
  <c r="L5724" i="3"/>
  <c r="M5739" i="3"/>
  <c r="M5744" i="3"/>
  <c r="M5748" i="3"/>
  <c r="M5761" i="3"/>
  <c r="M5784" i="3"/>
  <c r="I5930" i="3"/>
  <c r="E5864" i="3"/>
  <c r="M5869" i="3"/>
  <c r="E5961" i="3"/>
  <c r="M5961" i="3" s="1"/>
  <c r="M6021" i="3"/>
  <c r="M6093" i="3"/>
  <c r="L6095" i="3"/>
  <c r="M6095" i="3" s="1"/>
  <c r="M6117" i="3"/>
  <c r="M6136" i="3"/>
  <c r="M6167" i="3"/>
  <c r="M6233" i="3"/>
  <c r="M6245" i="3"/>
  <c r="M6258" i="3"/>
  <c r="M6311" i="3"/>
  <c r="H6490" i="3"/>
  <c r="M6389" i="3"/>
  <c r="M6393" i="3"/>
  <c r="M6399" i="3"/>
  <c r="M6416" i="3"/>
  <c r="G6490" i="3"/>
  <c r="L6515" i="3"/>
  <c r="L6552" i="3"/>
  <c r="E5578" i="3"/>
  <c r="E5606" i="3"/>
  <c r="L5737" i="3"/>
  <c r="M5737" i="3" s="1"/>
  <c r="L5746" i="3"/>
  <c r="L5764" i="3"/>
  <c r="G5930" i="3"/>
  <c r="E5900" i="3"/>
  <c r="M5900" i="3" s="1"/>
  <c r="E5904" i="3"/>
  <c r="L5921" i="3"/>
  <c r="M5921" i="3" s="1"/>
  <c r="L6056" i="3"/>
  <c r="E6101" i="3"/>
  <c r="L6472" i="3"/>
  <c r="L6568" i="3"/>
  <c r="E6586" i="3"/>
  <c r="E6688" i="3"/>
  <c r="E6692" i="3"/>
  <c r="M6701" i="3"/>
  <c r="E6708" i="3"/>
  <c r="M5335" i="3"/>
  <c r="M5358" i="3"/>
  <c r="M5443" i="3"/>
  <c r="M5447" i="3"/>
  <c r="M5450" i="3"/>
  <c r="M5464" i="3"/>
  <c r="M5468" i="3"/>
  <c r="M5536" i="3"/>
  <c r="M5592" i="3"/>
  <c r="M5614" i="3"/>
  <c r="M5623" i="3"/>
  <c r="M5699" i="3"/>
  <c r="E5718" i="3"/>
  <c r="M5758" i="3"/>
  <c r="M5766" i="3"/>
  <c r="H5930" i="3"/>
  <c r="M5827" i="3"/>
  <c r="M5862" i="3"/>
  <c r="M5866" i="3"/>
  <c r="M5901" i="3"/>
  <c r="M5911" i="3"/>
  <c r="M5914" i="3"/>
  <c r="M5963" i="3"/>
  <c r="M5985" i="3"/>
  <c r="M6000" i="3"/>
  <c r="M6022" i="3"/>
  <c r="M6034" i="3"/>
  <c r="M6058" i="3"/>
  <c r="M6112" i="3"/>
  <c r="M6118" i="3"/>
  <c r="M6124" i="3"/>
  <c r="M6165" i="3"/>
  <c r="M6234" i="3"/>
  <c r="L6235" i="3"/>
  <c r="M6246" i="3"/>
  <c r="M6312" i="3"/>
  <c r="M6328" i="3"/>
  <c r="M6385" i="3"/>
  <c r="M6394" i="3"/>
  <c r="M6417" i="3"/>
  <c r="M6420" i="3"/>
  <c r="M6433" i="3"/>
  <c r="M6451" i="3"/>
  <c r="E6472" i="3"/>
  <c r="M6477" i="3"/>
  <c r="M6547" i="3"/>
  <c r="M6575" i="3"/>
  <c r="M6579" i="3"/>
  <c r="M6584" i="3"/>
  <c r="E6621" i="3"/>
  <c r="E6652" i="3"/>
  <c r="L6688" i="3"/>
  <c r="L6704" i="3"/>
  <c r="M6718" i="3"/>
  <c r="E6726" i="3"/>
  <c r="M6726" i="3" s="1"/>
  <c r="M6735" i="3"/>
  <c r="E57" i="14"/>
  <c r="H58" i="14"/>
  <c r="J99" i="15"/>
  <c r="M6250" i="3"/>
  <c r="M391" i="3"/>
  <c r="M684" i="3"/>
  <c r="M948" i="3"/>
  <c r="N94" i="15"/>
  <c r="N88" i="15"/>
  <c r="M90" i="3"/>
  <c r="E30" i="14"/>
  <c r="D12" i="16"/>
  <c r="P14" i="15"/>
  <c r="F14" i="15" s="1"/>
  <c r="I132" i="15"/>
  <c r="J46" i="15"/>
  <c r="P97" i="15"/>
  <c r="E85" i="14"/>
  <c r="M824" i="3"/>
  <c r="N98" i="15"/>
  <c r="M678" i="3"/>
  <c r="M1244" i="3"/>
  <c r="E88" i="14"/>
  <c r="M1280" i="3"/>
  <c r="F89" i="15"/>
  <c r="M1384" i="3"/>
  <c r="F37" i="14"/>
  <c r="M514" i="3"/>
  <c r="B2861" i="3"/>
  <c r="B2581" i="3"/>
  <c r="E438" i="3"/>
  <c r="E741" i="3"/>
  <c r="M741" i="3" s="1"/>
  <c r="E697" i="3"/>
  <c r="M727" i="3"/>
  <c r="E772" i="3"/>
  <c r="L1350" i="3"/>
  <c r="E1432" i="3"/>
  <c r="M1432" i="3" s="1"/>
  <c r="L1518" i="3"/>
  <c r="M1518" i="3" s="1"/>
  <c r="E1564" i="3"/>
  <c r="M1564" i="3" s="1"/>
  <c r="M1565" i="3"/>
  <c r="M1826" i="3"/>
  <c r="H57" i="14"/>
  <c r="M383" i="3"/>
  <c r="G88" i="14"/>
  <c r="G86" i="14" s="1"/>
  <c r="F96" i="14"/>
  <c r="F6363" i="3"/>
  <c r="F5803" i="3"/>
  <c r="F6223" i="3"/>
  <c r="F6643" i="3"/>
  <c r="F6083" i="3"/>
  <c r="F5943" i="3"/>
  <c r="F6503" i="3"/>
  <c r="F5663" i="3"/>
  <c r="F5383" i="3"/>
  <c r="F5523" i="3"/>
  <c r="F4403" i="3"/>
  <c r="F5243" i="3"/>
  <c r="F4683" i="3"/>
  <c r="F5103" i="3"/>
  <c r="F4963" i="3"/>
  <c r="F4543" i="3"/>
  <c r="F3983" i="3"/>
  <c r="F4123" i="3"/>
  <c r="F3843" i="3"/>
  <c r="F3703" i="3"/>
  <c r="F3283" i="3"/>
  <c r="F4823" i="3"/>
  <c r="F4263" i="3"/>
  <c r="F3563" i="3"/>
  <c r="F3423" i="3"/>
  <c r="F2863" i="3"/>
  <c r="F3143" i="3"/>
  <c r="F2303" i="3"/>
  <c r="F2583" i="3"/>
  <c r="F3003" i="3"/>
  <c r="F2723" i="3"/>
  <c r="F2443" i="3"/>
  <c r="F1743" i="3"/>
  <c r="F1883" i="3"/>
  <c r="F2163" i="3"/>
  <c r="F1603" i="3"/>
  <c r="F2023" i="3"/>
  <c r="E6218" i="3"/>
  <c r="E6638" i="3"/>
  <c r="E6078" i="3"/>
  <c r="E5938" i="3"/>
  <c r="E6498" i="3"/>
  <c r="E6358" i="3"/>
  <c r="E5238" i="3"/>
  <c r="E5658" i="3"/>
  <c r="E5378" i="3"/>
  <c r="E5798" i="3"/>
  <c r="E4958" i="3"/>
  <c r="E4538" i="3"/>
  <c r="E4818" i="3"/>
  <c r="E4398" i="3"/>
  <c r="E5518" i="3"/>
  <c r="E4678" i="3"/>
  <c r="E3978" i="3"/>
  <c r="E5098" i="3"/>
  <c r="E3698" i="3"/>
  <c r="E3278" i="3"/>
  <c r="E4258" i="3"/>
  <c r="E3558" i="3"/>
  <c r="E4118" i="3"/>
  <c r="E3138" i="3"/>
  <c r="E3838" i="3"/>
  <c r="E2298" i="3"/>
  <c r="E2998" i="3"/>
  <c r="E2578" i="3"/>
  <c r="E2718" i="3"/>
  <c r="E3418" i="3"/>
  <c r="E2858" i="3"/>
  <c r="E1878" i="3"/>
  <c r="E2158" i="3"/>
  <c r="E1598" i="3"/>
  <c r="E2018" i="3"/>
  <c r="E1738" i="3"/>
  <c r="E2438" i="3"/>
  <c r="E1458" i="3"/>
  <c r="M733" i="3"/>
  <c r="L713" i="3"/>
  <c r="E758" i="3"/>
  <c r="J890" i="3"/>
  <c r="L818" i="3"/>
  <c r="E872" i="3"/>
  <c r="M872" i="3" s="1"/>
  <c r="F903" i="3"/>
  <c r="G1030" i="3"/>
  <c r="E968" i="3"/>
  <c r="E1140" i="3"/>
  <c r="M1140" i="3" s="1"/>
  <c r="M1203" i="3"/>
  <c r="E1228" i="3"/>
  <c r="M1228" i="3" s="1"/>
  <c r="M1260" i="3"/>
  <c r="L1266" i="3"/>
  <c r="M1266" i="3" s="1"/>
  <c r="F1323" i="3"/>
  <c r="E1350" i="3"/>
  <c r="M1443" i="3"/>
  <c r="M1652" i="3"/>
  <c r="M1984" i="3"/>
  <c r="P44" i="15"/>
  <c r="F44" i="15" s="1"/>
  <c r="B3416" i="3"/>
  <c r="B2156" i="3"/>
  <c r="E632" i="3"/>
  <c r="F890" i="3"/>
  <c r="L828" i="3"/>
  <c r="M854" i="3"/>
  <c r="L876" i="3"/>
  <c r="M876" i="3" s="1"/>
  <c r="E1178" i="3"/>
  <c r="M1505" i="3"/>
  <c r="Q14" i="15"/>
  <c r="G14" i="15" s="1"/>
  <c r="N38" i="15"/>
  <c r="P19" i="15"/>
  <c r="F19" i="15" s="1"/>
  <c r="M673" i="3"/>
  <c r="M679" i="3"/>
  <c r="M685" i="3"/>
  <c r="L697" i="3"/>
  <c r="E706" i="3"/>
  <c r="L812" i="3"/>
  <c r="L977" i="3"/>
  <c r="M977" i="3" s="1"/>
  <c r="E1016" i="3"/>
  <c r="M1016" i="3" s="1"/>
  <c r="M1275" i="3"/>
  <c r="M1281" i="3"/>
  <c r="L1296" i="3"/>
  <c r="M1296" i="3" s="1"/>
  <c r="E1406" i="3"/>
  <c r="M1406" i="3" s="1"/>
  <c r="M549" i="3"/>
  <c r="M820" i="3"/>
  <c r="I1030" i="3"/>
  <c r="J1030" i="3"/>
  <c r="M920" i="3"/>
  <c r="E1021" i="3"/>
  <c r="M1021" i="3" s="1"/>
  <c r="L1052" i="3"/>
  <c r="M1100" i="3"/>
  <c r="H1450" i="3"/>
  <c r="F1590" i="3"/>
  <c r="M1668" i="3"/>
  <c r="M1712" i="3"/>
  <c r="Q89" i="15"/>
  <c r="M385" i="3"/>
  <c r="F78" i="14"/>
  <c r="E22" i="3"/>
  <c r="F623" i="3"/>
  <c r="E635" i="3"/>
  <c r="M635" i="3" s="1"/>
  <c r="E641" i="3"/>
  <c r="M641" i="3" s="1"/>
  <c r="M652" i="3"/>
  <c r="M734" i="3"/>
  <c r="M737" i="3"/>
  <c r="M829" i="3"/>
  <c r="E1052" i="3"/>
  <c r="M1109" i="3"/>
  <c r="E1144" i="3"/>
  <c r="M1160" i="3"/>
  <c r="L1335" i="3"/>
  <c r="M1404" i="3"/>
  <c r="M1513" i="3"/>
  <c r="M1534" i="3"/>
  <c r="M1932" i="3"/>
  <c r="M51" i="3"/>
  <c r="M725" i="3"/>
  <c r="F1043" i="3"/>
  <c r="E1292" i="3"/>
  <c r="M1292" i="3" s="1"/>
  <c r="M1422" i="3"/>
  <c r="F1463" i="3"/>
  <c r="M1483" i="3"/>
  <c r="F71" i="14"/>
  <c r="F95" i="14"/>
  <c r="G890" i="3"/>
  <c r="E898" i="3"/>
  <c r="F1310" i="3"/>
  <c r="E1318" i="3"/>
  <c r="M62" i="3"/>
  <c r="E29" i="14"/>
  <c r="G32" i="14"/>
  <c r="F73" i="14"/>
  <c r="G77" i="14"/>
  <c r="E688" i="3"/>
  <c r="M716" i="3"/>
  <c r="E1055" i="3"/>
  <c r="E1161" i="3"/>
  <c r="M1161" i="3" s="1"/>
  <c r="F1183" i="3"/>
  <c r="M1236" i="3"/>
  <c r="M1243" i="3"/>
  <c r="E1341" i="3"/>
  <c r="M1341" i="3" s="1"/>
  <c r="M1369" i="3"/>
  <c r="L1424" i="3"/>
  <c r="M1424" i="3" s="1"/>
  <c r="M1480" i="3"/>
  <c r="Q18" i="15"/>
  <c r="G18" i="15" s="1"/>
  <c r="L527" i="3"/>
  <c r="E986" i="3"/>
  <c r="M986" i="3" s="1"/>
  <c r="M1304" i="3"/>
  <c r="N15" i="15"/>
  <c r="M365" i="3"/>
  <c r="H88" i="14"/>
  <c r="H86" i="14" s="1"/>
  <c r="K1030" i="3"/>
  <c r="M1230" i="3"/>
  <c r="M1287" i="3"/>
  <c r="M1515" i="3"/>
  <c r="M1573" i="3"/>
  <c r="E618" i="3"/>
  <c r="K890" i="3"/>
  <c r="E1232" i="3"/>
  <c r="M1232" i="3" s="1"/>
  <c r="E1335" i="3"/>
  <c r="M1473" i="3"/>
  <c r="E1472" i="3"/>
  <c r="M1472" i="3" s="1"/>
  <c r="G1310" i="3"/>
  <c r="L1648" i="3"/>
  <c r="M1648" i="3" s="1"/>
  <c r="E2120" i="3"/>
  <c r="M2120" i="3" s="1"/>
  <c r="H2290" i="3"/>
  <c r="M2267" i="3"/>
  <c r="L2364" i="3"/>
  <c r="M2364" i="3" s="1"/>
  <c r="M2394" i="3"/>
  <c r="E2404" i="3"/>
  <c r="M2404" i="3" s="1"/>
  <c r="E2526" i="3"/>
  <c r="L2648" i="3"/>
  <c r="M2648" i="3" s="1"/>
  <c r="M1827" i="3"/>
  <c r="M2109" i="3"/>
  <c r="M2200" i="3"/>
  <c r="L2237" i="3"/>
  <c r="M2237" i="3" s="1"/>
  <c r="M2343" i="3"/>
  <c r="L2368" i="3"/>
  <c r="M2411" i="3"/>
  <c r="L2526" i="3"/>
  <c r="F2570" i="3"/>
  <c r="L2508" i="3"/>
  <c r="M2629" i="3"/>
  <c r="L2628" i="3"/>
  <c r="M2628" i="3" s="1"/>
  <c r="E1528" i="3"/>
  <c r="M1528" i="3" s="1"/>
  <c r="E1576" i="3"/>
  <c r="M1576" i="3" s="1"/>
  <c r="L1948" i="3"/>
  <c r="M1948" i="3" s="1"/>
  <c r="E1996" i="3"/>
  <c r="M1996" i="3" s="1"/>
  <c r="E2072" i="3"/>
  <c r="E2078" i="3"/>
  <c r="M2078" i="3" s="1"/>
  <c r="E2084" i="3"/>
  <c r="M2084" i="3" s="1"/>
  <c r="E2136" i="3"/>
  <c r="M2136" i="3" s="1"/>
  <c r="M2254" i="3"/>
  <c r="L2416" i="3"/>
  <c r="M2416" i="3" s="1"/>
  <c r="M2479" i="3"/>
  <c r="I1870" i="3"/>
  <c r="M1911" i="3"/>
  <c r="E2246" i="3"/>
  <c r="M2246" i="3" s="1"/>
  <c r="M2284" i="3"/>
  <c r="E2368" i="3"/>
  <c r="M2392" i="3"/>
  <c r="E1572" i="3"/>
  <c r="M1572" i="3" s="1"/>
  <c r="M1967" i="3"/>
  <c r="F2150" i="3"/>
  <c r="M2107" i="3"/>
  <c r="E2124" i="3"/>
  <c r="M2124" i="3" s="1"/>
  <c r="E2172" i="3"/>
  <c r="G2290" i="3"/>
  <c r="L2224" i="3"/>
  <c r="M2224" i="3" s="1"/>
  <c r="M2335" i="3"/>
  <c r="G2570" i="3"/>
  <c r="M2513" i="3"/>
  <c r="M2529" i="3"/>
  <c r="L2595" i="3"/>
  <c r="M2654" i="3"/>
  <c r="M1974" i="3"/>
  <c r="M2264" i="3"/>
  <c r="M2490" i="3"/>
  <c r="M2504" i="3"/>
  <c r="M1670" i="3"/>
  <c r="L1704" i="3"/>
  <c r="E2330" i="3"/>
  <c r="M2330" i="3" s="1"/>
  <c r="G2150" i="3"/>
  <c r="M2349" i="3"/>
  <c r="E2348" i="3"/>
  <c r="M2558" i="3"/>
  <c r="E2556" i="3"/>
  <c r="M2556" i="3" s="1"/>
  <c r="K1590" i="3"/>
  <c r="M1584" i="3"/>
  <c r="E1721" i="3"/>
  <c r="M1721" i="3" s="1"/>
  <c r="L1892" i="3"/>
  <c r="K2290" i="3"/>
  <c r="M2266" i="3"/>
  <c r="M2273" i="3"/>
  <c r="M2331" i="3"/>
  <c r="M2398" i="3"/>
  <c r="M2400" i="3"/>
  <c r="M2551" i="3"/>
  <c r="L2601" i="3"/>
  <c r="M3058" i="3"/>
  <c r="G2010" i="3"/>
  <c r="I2150" i="3"/>
  <c r="M2256" i="3"/>
  <c r="M2271" i="3"/>
  <c r="F2430" i="3"/>
  <c r="M2337" i="3"/>
  <c r="M2413" i="3"/>
  <c r="M2515" i="3"/>
  <c r="M2603" i="3"/>
  <c r="E2352" i="3"/>
  <c r="M2352" i="3" s="1"/>
  <c r="L2732" i="3"/>
  <c r="M2732" i="3" s="1"/>
  <c r="L2772" i="3"/>
  <c r="L2788" i="3"/>
  <c r="M2788" i="3" s="1"/>
  <c r="H2990" i="3"/>
  <c r="F3130" i="3"/>
  <c r="E2412" i="3"/>
  <c r="M2412" i="3" s="1"/>
  <c r="E2421" i="3"/>
  <c r="M2421" i="3" s="1"/>
  <c r="I2570" i="3"/>
  <c r="M2553" i="3"/>
  <c r="E2768" i="3"/>
  <c r="M2768" i="3" s="1"/>
  <c r="M2786" i="3"/>
  <c r="M3119" i="3"/>
  <c r="M3174" i="3"/>
  <c r="M3219" i="3"/>
  <c r="E3226" i="3"/>
  <c r="M3226" i="3" s="1"/>
  <c r="M3253" i="3"/>
  <c r="E3252" i="3"/>
  <c r="M3252" i="3" s="1"/>
  <c r="K3410" i="3"/>
  <c r="E3338" i="3"/>
  <c r="M3338" i="3" s="1"/>
  <c r="L3472" i="3"/>
  <c r="J2570" i="3"/>
  <c r="M2649" i="3"/>
  <c r="E2928" i="3"/>
  <c r="M2928" i="3" s="1"/>
  <c r="E2981" i="3"/>
  <c r="M2981" i="3" s="1"/>
  <c r="K3270" i="3"/>
  <c r="E3256" i="3"/>
  <c r="M3257" i="3"/>
  <c r="I3550" i="3"/>
  <c r="E3472" i="3"/>
  <c r="E3768" i="3"/>
  <c r="M3788" i="3"/>
  <c r="E3786" i="3"/>
  <c r="M3786" i="3" s="1"/>
  <c r="M2477" i="3"/>
  <c r="H2710" i="3"/>
  <c r="M2674" i="3"/>
  <c r="L2946" i="3"/>
  <c r="M2946" i="3" s="1"/>
  <c r="E3068" i="3"/>
  <c r="M3068" i="3" s="1"/>
  <c r="M3091" i="3"/>
  <c r="M3263" i="3"/>
  <c r="L3344" i="3"/>
  <c r="M3344" i="3" s="1"/>
  <c r="L3380" i="3"/>
  <c r="M3380" i="3" s="1"/>
  <c r="M3385" i="3"/>
  <c r="L3384" i="3"/>
  <c r="M3384" i="3" s="1"/>
  <c r="L3396" i="3"/>
  <c r="M3396" i="3" s="1"/>
  <c r="M3489" i="3"/>
  <c r="L3506" i="3"/>
  <c r="M3537" i="3"/>
  <c r="E3536" i="3"/>
  <c r="M3536" i="3" s="1"/>
  <c r="M3755" i="3"/>
  <c r="M3801" i="3"/>
  <c r="E3800" i="3"/>
  <c r="M3800" i="3" s="1"/>
  <c r="E2735" i="3"/>
  <c r="M2735" i="3" s="1"/>
  <c r="E2806" i="3"/>
  <c r="M2925" i="3"/>
  <c r="M2965" i="3"/>
  <c r="E3064" i="3"/>
  <c r="M3064" i="3" s="1"/>
  <c r="E3104" i="3"/>
  <c r="G3270" i="3"/>
  <c r="M3213" i="3"/>
  <c r="M3246" i="3"/>
  <c r="M3378" i="3"/>
  <c r="M3434" i="3"/>
  <c r="M3447" i="3"/>
  <c r="M3483" i="3"/>
  <c r="L3497" i="3"/>
  <c r="M3497" i="3" s="1"/>
  <c r="M3504" i="3"/>
  <c r="L3532" i="3"/>
  <c r="M3532" i="3" s="1"/>
  <c r="L3804" i="3"/>
  <c r="M3804" i="3" s="1"/>
  <c r="M3814" i="3"/>
  <c r="E3812" i="3"/>
  <c r="M3812" i="3" s="1"/>
  <c r="K2430" i="3"/>
  <c r="E2452" i="3"/>
  <c r="L2735" i="3"/>
  <c r="M2794" i="3"/>
  <c r="M2828" i="3"/>
  <c r="M2913" i="3"/>
  <c r="M2919" i="3"/>
  <c r="M2969" i="3"/>
  <c r="K3130" i="3"/>
  <c r="M3085" i="3"/>
  <c r="M3092" i="3"/>
  <c r="M3163" i="3"/>
  <c r="L3170" i="3"/>
  <c r="M3170" i="3" s="1"/>
  <c r="E3188" i="3"/>
  <c r="M3188" i="3" s="1"/>
  <c r="M3196" i="3"/>
  <c r="L3256" i="3"/>
  <c r="M3374" i="3"/>
  <c r="M3391" i="3"/>
  <c r="M3534" i="3"/>
  <c r="M3587" i="3"/>
  <c r="M3634" i="3"/>
  <c r="H3830" i="3"/>
  <c r="M3358" i="3"/>
  <c r="E3357" i="3"/>
  <c r="L3104" i="3"/>
  <c r="G3410" i="3"/>
  <c r="G3550" i="3"/>
  <c r="M3487" i="3"/>
  <c r="E3484" i="3"/>
  <c r="M3484" i="3" s="1"/>
  <c r="M3615" i="3"/>
  <c r="L3612" i="3"/>
  <c r="M3612" i="3" s="1"/>
  <c r="M3630" i="3"/>
  <c r="K2570" i="3"/>
  <c r="M2693" i="3"/>
  <c r="K2850" i="3"/>
  <c r="M3107" i="3"/>
  <c r="J3270" i="3"/>
  <c r="M3647" i="3"/>
  <c r="E3646" i="3"/>
  <c r="M3646" i="3" s="1"/>
  <c r="M2681" i="3"/>
  <c r="E3030" i="3"/>
  <c r="M3078" i="3"/>
  <c r="M3082" i="3"/>
  <c r="M3182" i="3"/>
  <c r="M3222" i="3"/>
  <c r="M3260" i="3"/>
  <c r="M3324" i="3"/>
  <c r="M3339" i="3"/>
  <c r="M3351" i="3"/>
  <c r="E3348" i="3"/>
  <c r="M3348" i="3" s="1"/>
  <c r="F3690" i="3"/>
  <c r="M3627" i="3"/>
  <c r="E2772" i="3"/>
  <c r="I2990" i="3"/>
  <c r="F2990" i="3"/>
  <c r="E3152" i="3"/>
  <c r="M3152" i="3" s="1"/>
  <c r="M3218" i="3"/>
  <c r="M3373" i="3"/>
  <c r="L3513" i="3"/>
  <c r="M3513" i="3" s="1"/>
  <c r="G2990" i="3"/>
  <c r="E3100" i="3"/>
  <c r="M3100" i="3" s="1"/>
  <c r="M3178" i="3"/>
  <c r="L3233" i="3"/>
  <c r="M3233" i="3" s="1"/>
  <c r="F3410" i="3"/>
  <c r="M3314" i="3"/>
  <c r="M3325" i="3"/>
  <c r="M3337" i="3"/>
  <c r="M3460" i="3"/>
  <c r="M3465" i="3"/>
  <c r="H3690" i="3"/>
  <c r="M3660" i="3"/>
  <c r="F3830" i="3"/>
  <c r="M3802" i="3"/>
  <c r="E3870" i="3"/>
  <c r="L3908" i="3"/>
  <c r="M3908" i="3" s="1"/>
  <c r="E4512" i="3"/>
  <c r="M4514" i="3"/>
  <c r="H4810" i="3"/>
  <c r="L4784" i="3"/>
  <c r="M4784" i="3" s="1"/>
  <c r="L5064" i="3"/>
  <c r="M5064" i="3" s="1"/>
  <c r="M5065" i="3"/>
  <c r="L3226" i="3"/>
  <c r="L3292" i="3"/>
  <c r="M3577" i="3"/>
  <c r="M3714" i="3"/>
  <c r="G3830" i="3"/>
  <c r="M3882" i="3"/>
  <c r="M3889" i="3"/>
  <c r="M3906" i="3"/>
  <c r="M3929" i="3"/>
  <c r="M3937" i="3"/>
  <c r="J4110" i="3"/>
  <c r="E4032" i="3"/>
  <c r="M4032" i="3" s="1"/>
  <c r="M4081" i="3"/>
  <c r="L4132" i="3"/>
  <c r="E4360" i="3"/>
  <c r="M4360" i="3" s="1"/>
  <c r="M4361" i="3"/>
  <c r="M4382" i="3"/>
  <c r="M4475" i="3"/>
  <c r="L4477" i="3"/>
  <c r="K3690" i="3"/>
  <c r="E3892" i="3"/>
  <c r="E4001" i="3"/>
  <c r="M4001" i="3" s="1"/>
  <c r="E4132" i="3"/>
  <c r="M4133" i="3"/>
  <c r="E4135" i="3"/>
  <c r="M4137" i="3"/>
  <c r="E4184" i="3"/>
  <c r="E4188" i="3"/>
  <c r="M4188" i="3" s="1"/>
  <c r="M3156" i="3"/>
  <c r="F3270" i="3"/>
  <c r="J3410" i="3"/>
  <c r="E3506" i="3"/>
  <c r="L3768" i="3"/>
  <c r="M3867" i="3"/>
  <c r="M3874" i="3"/>
  <c r="M3930" i="3"/>
  <c r="L3956" i="3"/>
  <c r="M3956" i="3" s="1"/>
  <c r="M3963" i="3"/>
  <c r="E3992" i="3"/>
  <c r="M3992" i="3" s="1"/>
  <c r="E4044" i="3"/>
  <c r="M4082" i="3"/>
  <c r="E4080" i="3"/>
  <c r="M4080" i="3" s="1"/>
  <c r="M4094" i="3"/>
  <c r="L4135" i="3"/>
  <c r="L4184" i="3"/>
  <c r="M4193" i="3"/>
  <c r="E4308" i="3"/>
  <c r="M4308" i="3" s="1"/>
  <c r="M4309" i="3"/>
  <c r="M4471" i="3"/>
  <c r="M4658" i="3"/>
  <c r="E4656" i="3"/>
  <c r="M4702" i="3"/>
  <c r="E4701" i="3"/>
  <c r="M4701" i="3" s="1"/>
  <c r="L3892" i="3"/>
  <c r="M3948" i="3"/>
  <c r="E3995" i="3"/>
  <c r="M3995" i="3" s="1"/>
  <c r="E4028" i="3"/>
  <c r="M4028" i="3" s="1"/>
  <c r="M4031" i="3"/>
  <c r="M4049" i="3"/>
  <c r="L4168" i="3"/>
  <c r="E4172" i="3"/>
  <c r="M4172" i="3" s="1"/>
  <c r="M4374" i="3"/>
  <c r="L4372" i="3"/>
  <c r="M4372" i="3" s="1"/>
  <c r="L4468" i="3"/>
  <c r="M4468" i="3" s="1"/>
  <c r="I4670" i="3"/>
  <c r="M4095" i="3"/>
  <c r="M4161" i="3"/>
  <c r="E4224" i="3"/>
  <c r="M4224" i="3" s="1"/>
  <c r="E4236" i="3"/>
  <c r="M4236" i="3" s="1"/>
  <c r="E4328" i="3"/>
  <c r="M4359" i="3"/>
  <c r="M4485" i="3"/>
  <c r="L4644" i="3"/>
  <c r="M4645" i="3"/>
  <c r="L4744" i="3"/>
  <c r="M4744" i="3" s="1"/>
  <c r="M4747" i="3"/>
  <c r="M4870" i="3"/>
  <c r="E4868" i="3"/>
  <c r="M4868" i="3" s="1"/>
  <c r="L4872" i="3"/>
  <c r="M3474" i="3"/>
  <c r="E3488" i="3"/>
  <c r="M3488" i="3" s="1"/>
  <c r="M3678" i="3"/>
  <c r="L3870" i="3"/>
  <c r="M3916" i="3"/>
  <c r="E3926" i="3"/>
  <c r="M4043" i="3"/>
  <c r="M4056" i="3"/>
  <c r="M4139" i="3"/>
  <c r="M4187" i="3"/>
  <c r="M4334" i="3"/>
  <c r="M5362" i="3"/>
  <c r="L5361" i="3"/>
  <c r="M5361" i="3" s="1"/>
  <c r="F3550" i="3"/>
  <c r="M4712" i="3"/>
  <c r="L4710" i="3"/>
  <c r="E3816" i="3"/>
  <c r="M3816" i="3" s="1"/>
  <c r="M3822" i="3"/>
  <c r="M3860" i="3"/>
  <c r="M3912" i="3"/>
  <c r="L3926" i="3"/>
  <c r="M3942" i="3"/>
  <c r="E4141" i="3"/>
  <c r="M4141" i="3" s="1"/>
  <c r="M4143" i="3"/>
  <c r="M4226" i="3"/>
  <c r="E4626" i="3"/>
  <c r="M4626" i="3" s="1"/>
  <c r="M4627" i="3"/>
  <c r="M4778" i="3"/>
  <c r="M4330" i="3"/>
  <c r="L4328" i="3"/>
  <c r="E4421" i="3"/>
  <c r="M4423" i="3"/>
  <c r="E3572" i="3"/>
  <c r="E3712" i="3"/>
  <c r="M3712" i="3" s="1"/>
  <c r="L3730" i="3"/>
  <c r="K3970" i="3"/>
  <c r="G3970" i="3"/>
  <c r="L3944" i="3"/>
  <c r="M3944" i="3" s="1"/>
  <c r="M3960" i="3"/>
  <c r="M4009" i="3"/>
  <c r="K4110" i="3"/>
  <c r="M4052" i="3"/>
  <c r="M4149" i="3"/>
  <c r="M4200" i="3"/>
  <c r="J4530" i="3"/>
  <c r="L4661" i="3"/>
  <c r="M4661" i="3" s="1"/>
  <c r="M4662" i="3"/>
  <c r="M4696" i="3"/>
  <c r="E4695" i="3"/>
  <c r="M4695" i="3" s="1"/>
  <c r="E3608" i="3"/>
  <c r="M3808" i="3"/>
  <c r="H3970" i="3"/>
  <c r="M3909" i="3"/>
  <c r="M3943" i="3"/>
  <c r="M3946" i="3"/>
  <c r="M4037" i="3"/>
  <c r="M4069" i="3"/>
  <c r="M4102" i="3"/>
  <c r="J4250" i="3"/>
  <c r="K4250" i="3"/>
  <c r="G4390" i="3"/>
  <c r="M4345" i="3"/>
  <c r="K4530" i="3"/>
  <c r="M4494" i="3"/>
  <c r="M5345" i="3"/>
  <c r="E5344" i="3"/>
  <c r="M5344" i="3" s="1"/>
  <c r="M4590" i="3"/>
  <c r="M4836" i="3"/>
  <c r="M4880" i="3"/>
  <c r="E4981" i="3"/>
  <c r="M5032" i="3"/>
  <c r="M5075" i="3"/>
  <c r="M5159" i="3"/>
  <c r="E5496" i="3"/>
  <c r="M5496" i="3" s="1"/>
  <c r="M5589" i="3"/>
  <c r="E5675" i="3"/>
  <c r="M5708" i="3"/>
  <c r="E4096" i="3"/>
  <c r="M4096" i="3" s="1"/>
  <c r="E4644" i="3"/>
  <c r="M4735" i="3"/>
  <c r="M4781" i="3"/>
  <c r="L4906" i="3"/>
  <c r="M4906" i="3" s="1"/>
  <c r="H5090" i="3"/>
  <c r="E5008" i="3"/>
  <c r="M5008" i="3" s="1"/>
  <c r="E5298" i="3"/>
  <c r="M5298" i="3" s="1"/>
  <c r="L5356" i="3"/>
  <c r="M5356" i="3" s="1"/>
  <c r="M5357" i="3"/>
  <c r="L5584" i="3"/>
  <c r="M5584" i="3" s="1"/>
  <c r="M5585" i="3"/>
  <c r="M5616" i="3"/>
  <c r="L5613" i="3"/>
  <c r="M5613" i="3" s="1"/>
  <c r="M5628" i="3"/>
  <c r="L5624" i="3"/>
  <c r="M5676" i="3"/>
  <c r="L5675" i="3"/>
  <c r="M5724" i="3"/>
  <c r="E4748" i="3"/>
  <c r="M4748" i="3" s="1"/>
  <c r="E4832" i="3"/>
  <c r="I4950" i="3"/>
  <c r="E4924" i="3"/>
  <c r="M4924" i="3" s="1"/>
  <c r="L4981" i="3"/>
  <c r="E5076" i="3"/>
  <c r="I5230" i="3"/>
  <c r="M5217" i="3"/>
  <c r="E5216" i="3"/>
  <c r="M5216" i="3" s="1"/>
  <c r="M5331" i="3"/>
  <c r="E5326" i="3"/>
  <c r="M5326" i="3" s="1"/>
  <c r="F5510" i="3"/>
  <c r="M5402" i="3"/>
  <c r="E5401" i="3"/>
  <c r="E5444" i="3"/>
  <c r="M5444" i="3" s="1"/>
  <c r="M5453" i="3"/>
  <c r="M5551" i="3"/>
  <c r="L5606" i="3"/>
  <c r="M5606" i="3" s="1"/>
  <c r="M4169" i="3"/>
  <c r="E4364" i="3"/>
  <c r="M4364" i="3" s="1"/>
  <c r="M4730" i="3"/>
  <c r="J4950" i="3"/>
  <c r="M4933" i="3"/>
  <c r="E4936" i="3"/>
  <c r="M4936" i="3" s="1"/>
  <c r="M4942" i="3"/>
  <c r="M5013" i="3"/>
  <c r="E5018" i="3"/>
  <c r="M5018" i="3" s="1"/>
  <c r="G5510" i="3"/>
  <c r="L5572" i="3"/>
  <c r="M5572" i="3" s="1"/>
  <c r="M5573" i="3"/>
  <c r="M5314" i="3"/>
  <c r="L5428" i="3"/>
  <c r="M5637" i="3"/>
  <c r="E5636" i="3"/>
  <c r="M5636" i="3" s="1"/>
  <c r="L5712" i="3"/>
  <c r="M5712" i="3" s="1"/>
  <c r="E5772" i="3"/>
  <c r="M5772" i="3" s="1"/>
  <c r="M5773" i="3"/>
  <c r="E4477" i="3"/>
  <c r="E4570" i="3"/>
  <c r="M4570" i="3" s="1"/>
  <c r="E4617" i="3"/>
  <c r="E4633" i="3"/>
  <c r="M4633" i="3" s="1"/>
  <c r="L4884" i="3"/>
  <c r="M4884" i="3" s="1"/>
  <c r="K5090" i="3"/>
  <c r="M5007" i="3"/>
  <c r="M5080" i="3"/>
  <c r="M5153" i="3"/>
  <c r="E5152" i="3"/>
  <c r="M5152" i="3" s="1"/>
  <c r="E5164" i="3"/>
  <c r="M5164" i="3" s="1"/>
  <c r="M5682" i="3"/>
  <c r="L5681" i="3"/>
  <c r="M4380" i="3"/>
  <c r="L4570" i="3"/>
  <c r="M4770" i="3"/>
  <c r="M4843" i="3"/>
  <c r="M4894" i="3"/>
  <c r="M4931" i="3"/>
  <c r="M4984" i="3"/>
  <c r="M5011" i="3"/>
  <c r="M5061" i="3"/>
  <c r="M5174" i="3"/>
  <c r="I5510" i="3"/>
  <c r="L4430" i="3"/>
  <c r="G4670" i="3"/>
  <c r="L4975" i="3"/>
  <c r="G5370" i="3"/>
  <c r="J5510" i="3"/>
  <c r="E5410" i="3"/>
  <c r="M5622" i="3"/>
  <c r="L5620" i="3"/>
  <c r="M5620" i="3" s="1"/>
  <c r="E4092" i="3"/>
  <c r="M4092" i="3" s="1"/>
  <c r="G4950" i="3"/>
  <c r="E4932" i="3"/>
  <c r="M4932" i="3" s="1"/>
  <c r="E5012" i="3"/>
  <c r="M5012" i="3" s="1"/>
  <c r="E5304" i="3"/>
  <c r="M5304" i="3" s="1"/>
  <c r="M5396" i="3"/>
  <c r="E5395" i="3"/>
  <c r="M5438" i="3"/>
  <c r="E5484" i="3"/>
  <c r="M5484" i="3" s="1"/>
  <c r="L5578" i="3"/>
  <c r="M5578" i="3" s="1"/>
  <c r="M5579" i="3"/>
  <c r="I3970" i="3"/>
  <c r="M4866" i="3"/>
  <c r="M4903" i="3"/>
  <c r="M4927" i="3"/>
  <c r="M4999" i="3"/>
  <c r="E5024" i="3"/>
  <c r="M5024" i="3" s="1"/>
  <c r="M5036" i="3"/>
  <c r="M5047" i="3"/>
  <c r="E5046" i="3"/>
  <c r="M5046" i="3" s="1"/>
  <c r="M5077" i="3"/>
  <c r="M5163" i="3"/>
  <c r="M5170" i="3"/>
  <c r="M5187" i="3"/>
  <c r="E5186" i="3"/>
  <c r="M5186" i="3" s="1"/>
  <c r="L5204" i="3"/>
  <c r="M5320" i="3"/>
  <c r="L5317" i="3"/>
  <c r="M5317" i="3" s="1"/>
  <c r="M5393" i="3"/>
  <c r="E5392" i="3"/>
  <c r="M5593" i="3"/>
  <c r="M5813" i="3"/>
  <c r="E5812" i="3"/>
  <c r="E5988" i="3"/>
  <c r="M5988" i="3" s="1"/>
  <c r="M5989" i="3"/>
  <c r="I5650" i="3"/>
  <c r="J5790" i="3"/>
  <c r="L5776" i="3"/>
  <c r="M5891" i="3"/>
  <c r="E5955" i="3"/>
  <c r="M5970" i="3"/>
  <c r="E6026" i="3"/>
  <c r="M6026" i="3" s="1"/>
  <c r="M6235" i="3"/>
  <c r="L6272" i="3"/>
  <c r="L6375" i="3"/>
  <c r="M6418" i="3"/>
  <c r="L6446" i="3"/>
  <c r="M6446" i="3" s="1"/>
  <c r="M6447" i="3"/>
  <c r="L6655" i="3"/>
  <c r="M6655" i="3" s="1"/>
  <c r="M6719" i="3"/>
  <c r="M6756" i="3"/>
  <c r="L5255" i="3"/>
  <c r="J5650" i="3"/>
  <c r="K5790" i="3"/>
  <c r="M5867" i="3"/>
  <c r="L5864" i="3"/>
  <c r="M5864" i="3" s="1"/>
  <c r="M6132" i="3"/>
  <c r="M6144" i="3"/>
  <c r="M6193" i="3"/>
  <c r="G6350" i="3"/>
  <c r="J6490" i="3"/>
  <c r="I6490" i="3"/>
  <c r="M6428" i="3"/>
  <c r="M6444" i="3"/>
  <c r="M6658" i="3"/>
  <c r="M6675" i="3"/>
  <c r="M6687" i="3"/>
  <c r="H5230" i="3"/>
  <c r="M5195" i="3"/>
  <c r="M5223" i="3"/>
  <c r="K5650" i="3"/>
  <c r="E5624" i="3"/>
  <c r="L5886" i="3"/>
  <c r="M5886" i="3" s="1"/>
  <c r="M5887" i="3"/>
  <c r="M5907" i="3"/>
  <c r="L5904" i="3"/>
  <c r="M5904" i="3" s="1"/>
  <c r="H6210" i="3"/>
  <c r="L6201" i="3"/>
  <c r="M6201" i="3" s="1"/>
  <c r="M6204" i="3"/>
  <c r="L6437" i="3"/>
  <c r="L6616" i="3"/>
  <c r="M6616" i="3" s="1"/>
  <c r="I5370" i="3"/>
  <c r="M5633" i="3"/>
  <c r="M5756" i="3"/>
  <c r="E5776" i="3"/>
  <c r="I6210" i="3"/>
  <c r="I6350" i="3"/>
  <c r="K6350" i="3"/>
  <c r="E6381" i="3"/>
  <c r="H6630" i="3"/>
  <c r="E6604" i="3"/>
  <c r="F6770" i="3"/>
  <c r="M6744" i="3"/>
  <c r="J5230" i="3"/>
  <c r="M5429" i="3"/>
  <c r="M5436" i="3"/>
  <c r="M5488" i="3"/>
  <c r="M5757" i="3"/>
  <c r="M5855" i="3"/>
  <c r="L5852" i="3"/>
  <c r="M5852" i="3" s="1"/>
  <c r="G6070" i="3"/>
  <c r="J6070" i="3"/>
  <c r="L6101" i="3"/>
  <c r="M5727" i="3"/>
  <c r="E5760" i="3"/>
  <c r="M5834" i="3"/>
  <c r="M5885" i="3"/>
  <c r="F6070" i="3"/>
  <c r="L5992" i="3"/>
  <c r="M5995" i="3"/>
  <c r="E6040" i="3"/>
  <c r="M6040" i="3" s="1"/>
  <c r="M6041" i="3"/>
  <c r="M6670" i="3"/>
  <c r="M6683" i="3"/>
  <c r="M6697" i="3"/>
  <c r="M6712" i="3"/>
  <c r="E5200" i="3"/>
  <c r="M5200" i="3" s="1"/>
  <c r="E5212" i="3"/>
  <c r="M5212" i="3" s="1"/>
  <c r="E5340" i="3"/>
  <c r="M5340" i="3" s="1"/>
  <c r="L5821" i="3"/>
  <c r="M6010" i="3"/>
  <c r="L6008" i="3"/>
  <c r="E6184" i="3"/>
  <c r="M6187" i="3"/>
  <c r="E6548" i="3"/>
  <c r="M6548" i="3" s="1"/>
  <c r="M6549" i="3"/>
  <c r="L4888" i="3"/>
  <c r="E5672" i="3"/>
  <c r="M5672" i="3" s="1"/>
  <c r="M5743" i="3"/>
  <c r="L5760" i="3"/>
  <c r="E5764" i="3"/>
  <c r="M5764" i="3" s="1"/>
  <c r="E5821" i="3"/>
  <c r="L6052" i="3"/>
  <c r="M6052" i="3" s="1"/>
  <c r="M6053" i="3"/>
  <c r="E6552" i="3"/>
  <c r="M6552" i="3" s="1"/>
  <c r="J6770" i="3"/>
  <c r="G5790" i="3"/>
  <c r="E5690" i="3"/>
  <c r="E6180" i="3"/>
  <c r="M6180" i="3" s="1"/>
  <c r="M6181" i="3"/>
  <c r="M6586" i="3"/>
  <c r="L6593" i="3"/>
  <c r="M6593" i="3" s="1"/>
  <c r="E6704" i="3"/>
  <c r="E6761" i="3"/>
  <c r="M6761" i="3" s="1"/>
  <c r="F4950" i="3"/>
  <c r="H5790" i="3"/>
  <c r="M5736" i="3"/>
  <c r="L5781" i="3"/>
  <c r="L5916" i="3"/>
  <c r="M5916" i="3" s="1"/>
  <c r="L6044" i="3"/>
  <c r="M6044" i="3" s="1"/>
  <c r="K6490" i="3"/>
  <c r="L6692" i="3"/>
  <c r="M6692" i="3" s="1"/>
  <c r="E6004" i="3"/>
  <c r="M6004" i="3" s="1"/>
  <c r="E6008" i="3"/>
  <c r="E6056" i="3"/>
  <c r="E6320" i="3"/>
  <c r="M6320" i="3" s="1"/>
  <c r="E6324" i="3"/>
  <c r="M6324" i="3" s="1"/>
  <c r="M6474" i="3"/>
  <c r="M5853" i="3"/>
  <c r="M5859" i="3"/>
  <c r="M5865" i="3"/>
  <c r="M5905" i="3"/>
  <c r="M5971" i="3"/>
  <c r="E6166" i="3"/>
  <c r="E6192" i="3"/>
  <c r="M6192" i="3" s="1"/>
  <c r="E6232" i="3"/>
  <c r="M6232" i="3" s="1"/>
  <c r="L6324" i="3"/>
  <c r="M6377" i="3"/>
  <c r="E6390" i="3"/>
  <c r="M6438" i="3"/>
  <c r="M6133" i="3"/>
  <c r="M6139" i="3"/>
  <c r="M6145" i="3"/>
  <c r="E6577" i="3"/>
  <c r="M6577" i="3" s="1"/>
  <c r="E6558" i="3"/>
  <c r="M6558" i="3" s="1"/>
  <c r="E6717" i="3"/>
  <c r="M6717" i="3" s="1"/>
  <c r="E6740" i="3"/>
  <c r="M6740" i="3" s="1"/>
  <c r="L6157" i="3"/>
  <c r="M6157" i="3" s="1"/>
  <c r="E6512" i="3"/>
  <c r="M6512" i="3" s="1"/>
  <c r="J6350" i="3"/>
  <c r="E6332" i="3"/>
  <c r="M6332" i="3" s="1"/>
  <c r="E6196" i="3"/>
  <c r="M6196" i="3" s="1"/>
  <c r="E6437" i="3"/>
  <c r="I6630" i="3"/>
  <c r="M6269" i="3"/>
  <c r="M6397" i="3"/>
  <c r="L6604" i="3"/>
  <c r="M6537" i="3"/>
  <c r="E6530" i="3"/>
  <c r="M6530" i="3" s="1"/>
  <c r="M6536" i="3"/>
  <c r="L6530" i="3"/>
  <c r="M6526" i="3"/>
  <c r="K6630" i="3"/>
  <c r="M6525" i="3"/>
  <c r="E6521" i="3"/>
  <c r="M6521" i="3" s="1"/>
  <c r="L6521" i="3"/>
  <c r="G6630" i="3"/>
  <c r="M6522" i="3"/>
  <c r="J6630" i="3"/>
  <c r="F6630" i="3"/>
  <c r="E6515" i="3"/>
  <c r="M6513" i="3"/>
  <c r="M6463" i="3"/>
  <c r="L6390" i="3"/>
  <c r="M6330" i="3"/>
  <c r="M6323" i="3"/>
  <c r="M5893" i="3"/>
  <c r="M5894" i="3"/>
  <c r="L5830" i="3"/>
  <c r="M5830" i="3"/>
  <c r="M5837" i="3"/>
  <c r="M5698" i="3"/>
  <c r="M5697" i="3"/>
  <c r="L5690" i="3"/>
  <c r="F5650" i="3"/>
  <c r="H5650" i="3"/>
  <c r="M5557" i="3"/>
  <c r="M5556" i="3"/>
  <c r="M5550" i="3"/>
  <c r="M5555" i="3"/>
  <c r="M5546" i="3"/>
  <c r="G5650" i="3"/>
  <c r="L5541" i="3"/>
  <c r="E5541" i="3"/>
  <c r="M5541" i="3" s="1"/>
  <c r="E5535" i="3"/>
  <c r="M5538" i="3"/>
  <c r="L5535" i="3"/>
  <c r="E5532" i="3"/>
  <c r="M5417" i="3"/>
  <c r="L5410" i="3"/>
  <c r="M5277" i="3"/>
  <c r="H5370" i="3"/>
  <c r="M5270" i="3"/>
  <c r="M5275" i="3"/>
  <c r="K5370" i="3"/>
  <c r="M5266" i="3"/>
  <c r="E5261" i="3"/>
  <c r="M5261" i="3" s="1"/>
  <c r="M5265" i="3"/>
  <c r="L5261" i="3"/>
  <c r="M5262" i="3"/>
  <c r="E5255" i="3"/>
  <c r="M5258" i="3"/>
  <c r="M5253" i="3"/>
  <c r="L5252" i="3"/>
  <c r="M5213" i="3"/>
  <c r="M5207" i="3"/>
  <c r="E5204" i="3"/>
  <c r="M5204" i="3" s="1"/>
  <c r="M5199" i="3"/>
  <c r="E5148" i="3"/>
  <c r="M5150" i="3"/>
  <c r="M5149" i="3"/>
  <c r="L5148" i="3"/>
  <c r="M5142" i="3"/>
  <c r="M5139" i="3"/>
  <c r="M5138" i="3"/>
  <c r="M5137" i="3"/>
  <c r="M5136" i="3"/>
  <c r="K5230" i="3"/>
  <c r="M5135" i="3"/>
  <c r="L5130" i="3"/>
  <c r="M5126" i="3"/>
  <c r="M5125" i="3"/>
  <c r="E5121" i="3"/>
  <c r="F5230" i="3"/>
  <c r="M5122" i="3"/>
  <c r="L5121" i="3"/>
  <c r="M5120" i="3"/>
  <c r="E5115" i="3"/>
  <c r="M5115" i="3" s="1"/>
  <c r="L5115" i="3"/>
  <c r="G5230" i="3"/>
  <c r="M5117" i="3"/>
  <c r="M5113" i="3"/>
  <c r="M5112" i="3"/>
  <c r="M5058" i="3"/>
  <c r="M4923" i="3"/>
  <c r="M4888" i="3"/>
  <c r="M4895" i="3"/>
  <c r="M4858" i="3"/>
  <c r="M4857" i="3"/>
  <c r="E4850" i="3"/>
  <c r="M4856" i="3"/>
  <c r="H4950" i="3"/>
  <c r="M4855" i="3"/>
  <c r="L4850" i="3"/>
  <c r="M4846" i="3"/>
  <c r="M4845" i="3"/>
  <c r="E4841" i="3"/>
  <c r="M4841" i="3" s="1"/>
  <c r="L4841" i="3"/>
  <c r="M4842" i="3"/>
  <c r="E4835" i="3"/>
  <c r="M4835" i="3" s="1"/>
  <c r="M4840" i="3"/>
  <c r="L4835" i="3"/>
  <c r="M4838" i="3"/>
  <c r="M4833" i="3"/>
  <c r="L4832" i="3"/>
  <c r="M4774" i="3"/>
  <c r="E4710" i="3"/>
  <c r="M4710" i="3" s="1"/>
  <c r="M4715" i="3"/>
  <c r="M4577" i="3"/>
  <c r="M4437" i="3"/>
  <c r="E4430" i="3"/>
  <c r="M4370" i="3"/>
  <c r="M4363" i="3"/>
  <c r="M4298" i="3"/>
  <c r="E4290" i="3"/>
  <c r="M4297" i="3"/>
  <c r="K4390" i="3"/>
  <c r="M4295" i="3"/>
  <c r="L4290" i="3"/>
  <c r="M4286" i="3"/>
  <c r="F4390" i="3"/>
  <c r="H4390" i="3"/>
  <c r="E4281" i="3"/>
  <c r="J4390" i="3"/>
  <c r="M4282" i="3"/>
  <c r="L4281" i="3"/>
  <c r="M4280" i="3"/>
  <c r="E4275" i="3"/>
  <c r="M4278" i="3"/>
  <c r="L4275" i="3"/>
  <c r="M4273" i="3"/>
  <c r="L4272" i="3"/>
  <c r="E4150" i="3"/>
  <c r="M4155" i="3"/>
  <c r="L4150" i="3"/>
  <c r="E4084" i="3"/>
  <c r="M4084" i="3" s="1"/>
  <c r="M4072" i="3"/>
  <c r="L4066" i="3"/>
  <c r="M3866" i="3"/>
  <c r="M3865" i="3"/>
  <c r="E3861" i="3"/>
  <c r="M3861" i="3" s="1"/>
  <c r="L3861" i="3"/>
  <c r="M3862" i="3"/>
  <c r="L3855" i="3"/>
  <c r="M3856" i="3"/>
  <c r="M3854" i="3"/>
  <c r="E3852" i="3"/>
  <c r="M3852" i="3" s="1"/>
  <c r="L3852" i="3"/>
  <c r="M3853" i="3"/>
  <c r="E3748" i="3"/>
  <c r="M3748" i="3" s="1"/>
  <c r="K3830" i="3"/>
  <c r="M3737" i="3"/>
  <c r="E3730" i="3"/>
  <c r="M3730" i="3" s="1"/>
  <c r="M3726" i="3"/>
  <c r="M3725" i="3"/>
  <c r="E3721" i="3"/>
  <c r="M3721" i="3" s="1"/>
  <c r="L3721" i="3"/>
  <c r="J3830" i="3"/>
  <c r="M3722" i="3"/>
  <c r="E3715" i="3"/>
  <c r="M3715" i="3" s="1"/>
  <c r="M3720" i="3"/>
  <c r="L3715" i="3"/>
  <c r="M3719" i="3"/>
  <c r="L3712" i="3"/>
  <c r="M3713" i="3"/>
  <c r="M3610" i="3"/>
  <c r="L3608" i="3"/>
  <c r="M3599" i="3"/>
  <c r="M3597" i="3"/>
  <c r="M3596" i="3"/>
  <c r="M3595" i="3"/>
  <c r="M3591" i="3"/>
  <c r="L3590" i="3"/>
  <c r="M3590" i="3" s="1"/>
  <c r="M3586" i="3"/>
  <c r="M3585" i="3"/>
  <c r="E3581" i="3"/>
  <c r="M3582" i="3"/>
  <c r="L3581" i="3"/>
  <c r="E3575" i="3"/>
  <c r="M3578" i="3"/>
  <c r="L3575" i="3"/>
  <c r="M3572" i="3"/>
  <c r="M3573" i="3"/>
  <c r="M3528" i="3"/>
  <c r="L3524" i="3"/>
  <c r="M3527" i="3"/>
  <c r="E3524" i="3"/>
  <c r="M3524" i="3" s="1"/>
  <c r="E3468" i="3"/>
  <c r="M3468" i="3" s="1"/>
  <c r="M3470" i="3"/>
  <c r="M3469" i="3"/>
  <c r="M3462" i="3"/>
  <c r="M3459" i="3"/>
  <c r="M3458" i="3"/>
  <c r="K3550" i="3"/>
  <c r="M3457" i="3"/>
  <c r="M3456" i="3"/>
  <c r="M3455" i="3"/>
  <c r="J3550" i="3"/>
  <c r="M3452" i="3"/>
  <c r="E3450" i="3"/>
  <c r="M3450" i="3" s="1"/>
  <c r="M3451" i="3"/>
  <c r="M3446" i="3"/>
  <c r="M3445" i="3"/>
  <c r="L3441" i="3"/>
  <c r="M3441" i="3"/>
  <c r="M3442" i="3"/>
  <c r="M3440" i="3"/>
  <c r="M3438" i="3"/>
  <c r="M3437" i="3"/>
  <c r="L3435" i="3"/>
  <c r="M3433" i="3"/>
  <c r="M3432" i="3"/>
  <c r="L3328" i="3"/>
  <c r="M3317" i="3"/>
  <c r="M3316" i="3"/>
  <c r="M3315" i="3"/>
  <c r="E3310" i="3"/>
  <c r="M3310" i="3" s="1"/>
  <c r="L3310" i="3"/>
  <c r="M3313" i="3"/>
  <c r="M3306" i="3"/>
  <c r="M3305" i="3"/>
  <c r="M3301" i="3"/>
  <c r="M3302" i="3"/>
  <c r="M3300" i="3"/>
  <c r="M3299" i="3"/>
  <c r="M3298" i="3"/>
  <c r="M3292" i="3"/>
  <c r="M3232" i="3"/>
  <c r="M3166" i="3"/>
  <c r="M3165" i="3"/>
  <c r="M3161" i="3"/>
  <c r="M3162" i="3"/>
  <c r="M3157" i="3"/>
  <c r="M3155" i="3"/>
  <c r="M3026" i="3"/>
  <c r="M3025" i="3"/>
  <c r="L3021" i="3"/>
  <c r="M3022" i="3"/>
  <c r="M3020" i="3"/>
  <c r="L3015" i="3"/>
  <c r="M3016" i="3"/>
  <c r="M2910" i="3"/>
  <c r="E2908" i="3"/>
  <c r="M2908" i="3" s="1"/>
  <c r="M2899" i="3"/>
  <c r="M2898" i="3"/>
  <c r="M2897" i="3"/>
  <c r="J2990" i="3"/>
  <c r="M2896" i="3"/>
  <c r="M2895" i="3"/>
  <c r="E2890" i="3"/>
  <c r="M2892" i="3"/>
  <c r="M2891" i="3"/>
  <c r="M2886" i="3"/>
  <c r="M2885" i="3"/>
  <c r="M2882" i="3"/>
  <c r="L2881" i="3"/>
  <c r="M2881" i="3" s="1"/>
  <c r="M2880" i="3"/>
  <c r="M2879" i="3"/>
  <c r="L2875" i="3"/>
  <c r="M2878" i="3"/>
  <c r="M2872" i="3"/>
  <c r="M2873" i="3"/>
  <c r="M2812" i="3"/>
  <c r="L2806" i="3"/>
  <c r="M2757" i="3"/>
  <c r="M2756" i="3"/>
  <c r="E2750" i="3"/>
  <c r="M2755" i="3"/>
  <c r="L2750" i="3"/>
  <c r="M2746" i="3"/>
  <c r="M2745" i="3"/>
  <c r="E2741" i="3"/>
  <c r="M2741" i="3" s="1"/>
  <c r="L2741" i="3"/>
  <c r="M2742" i="3"/>
  <c r="M2737" i="3"/>
  <c r="M2617" i="3"/>
  <c r="L2610" i="3"/>
  <c r="E2610" i="3"/>
  <c r="M2610" i="3" s="1"/>
  <c r="E2601" i="3"/>
  <c r="M2601" i="3" s="1"/>
  <c r="G2710" i="3"/>
  <c r="E2595" i="3"/>
  <c r="M2595" i="3" s="1"/>
  <c r="E2592" i="3"/>
  <c r="E2544" i="3"/>
  <c r="M2544" i="3" s="1"/>
  <c r="E2470" i="3"/>
  <c r="M2472" i="3"/>
  <c r="L2470" i="3"/>
  <c r="M2466" i="3"/>
  <c r="M2465" i="3"/>
  <c r="E2461" i="3"/>
  <c r="M2461" i="3" s="1"/>
  <c r="L2461" i="3"/>
  <c r="M2462" i="3"/>
  <c r="M2460" i="3"/>
  <c r="E2455" i="3"/>
  <c r="M2455" i="3" s="1"/>
  <c r="M2458" i="3"/>
  <c r="L2455" i="3"/>
  <c r="M2457" i="3"/>
  <c r="M2453" i="3"/>
  <c r="L2452" i="3"/>
  <c r="M2326" i="3"/>
  <c r="M2325" i="3"/>
  <c r="E2321" i="3"/>
  <c r="M2321" i="3" s="1"/>
  <c r="L2321" i="3"/>
  <c r="M2322" i="3"/>
  <c r="E2315" i="3"/>
  <c r="M2315" i="3" s="1"/>
  <c r="M2320" i="3"/>
  <c r="L2315" i="3"/>
  <c r="M2318" i="3"/>
  <c r="M2313" i="3"/>
  <c r="L2312" i="3"/>
  <c r="M2210" i="3"/>
  <c r="L2208" i="3"/>
  <c r="E2208" i="3"/>
  <c r="M2208" i="3" s="1"/>
  <c r="M2202" i="3"/>
  <c r="M2198" i="3"/>
  <c r="I2290" i="3"/>
  <c r="L2190" i="3"/>
  <c r="M2197" i="3"/>
  <c r="E2190" i="3"/>
  <c r="M2190" i="3" s="1"/>
  <c r="M2186" i="3"/>
  <c r="M2185" i="3"/>
  <c r="E2181" i="3"/>
  <c r="M2182" i="3"/>
  <c r="L2181" i="3"/>
  <c r="M2180" i="3"/>
  <c r="L2175" i="3"/>
  <c r="E2175" i="3"/>
  <c r="M2175" i="3" s="1"/>
  <c r="M2178" i="3"/>
  <c r="M2173" i="3"/>
  <c r="L2172" i="3"/>
  <c r="M2057" i="3"/>
  <c r="M2056" i="3"/>
  <c r="M2055" i="3"/>
  <c r="E2050" i="3"/>
  <c r="M2050" i="3" s="1"/>
  <c r="L2050" i="3"/>
  <c r="M2053" i="3"/>
  <c r="M2046" i="3"/>
  <c r="M2045" i="3"/>
  <c r="E2041" i="3"/>
  <c r="M2041" i="3" s="1"/>
  <c r="M2043" i="3"/>
  <c r="M2042" i="3"/>
  <c r="M2040" i="3"/>
  <c r="E2035" i="3"/>
  <c r="M2035" i="3" s="1"/>
  <c r="M2039" i="3"/>
  <c r="M2038" i="3"/>
  <c r="M2032" i="3"/>
  <c r="E1928" i="3"/>
  <c r="M1928" i="3" s="1"/>
  <c r="M1927" i="3"/>
  <c r="M1919" i="3"/>
  <c r="M1917" i="3"/>
  <c r="I2010" i="3"/>
  <c r="M1916" i="3"/>
  <c r="M1915" i="3"/>
  <c r="L1910" i="3"/>
  <c r="M1910" i="3" s="1"/>
  <c r="M1906" i="3"/>
  <c r="M1905" i="3"/>
  <c r="E1901" i="3"/>
  <c r="M1903" i="3"/>
  <c r="M1902" i="3"/>
  <c r="L1901" i="3"/>
  <c r="E1895" i="3"/>
  <c r="M1900" i="3"/>
  <c r="M1898" i="3"/>
  <c r="L1895" i="3"/>
  <c r="M1892" i="3"/>
  <c r="M1893" i="3"/>
  <c r="E1844" i="3"/>
  <c r="M1844" i="3" s="1"/>
  <c r="M1847" i="3"/>
  <c r="K1870" i="3"/>
  <c r="L1844" i="3"/>
  <c r="M1845" i="3"/>
  <c r="M1824" i="3"/>
  <c r="M1790" i="3"/>
  <c r="E1788" i="3"/>
  <c r="M1788" i="3" s="1"/>
  <c r="M1789" i="3"/>
  <c r="M1787" i="3"/>
  <c r="M1780" i="3"/>
  <c r="M1779" i="3"/>
  <c r="M1777" i="3"/>
  <c r="H1870" i="3"/>
  <c r="M1776" i="3"/>
  <c r="F1870" i="3"/>
  <c r="M1775" i="3"/>
  <c r="J1870" i="3"/>
  <c r="G1870" i="3"/>
  <c r="M1774" i="3"/>
  <c r="M1773" i="3"/>
  <c r="M1770" i="3"/>
  <c r="M1771" i="3"/>
  <c r="M1766" i="3"/>
  <c r="M1765" i="3"/>
  <c r="E1761" i="3"/>
  <c r="M1763" i="3"/>
  <c r="M1762" i="3"/>
  <c r="L1761" i="3"/>
  <c r="M1760" i="3"/>
  <c r="M1759" i="3"/>
  <c r="E1755" i="3"/>
  <c r="M1758" i="3"/>
  <c r="M1757" i="3"/>
  <c r="L1755" i="3"/>
  <c r="M1753" i="3"/>
  <c r="E1704" i="3"/>
  <c r="M1704" i="3" s="1"/>
  <c r="M1707" i="3"/>
  <c r="M1649" i="3"/>
  <c r="M1642" i="3"/>
  <c r="M1639" i="3"/>
  <c r="M1637" i="3"/>
  <c r="M1636" i="3"/>
  <c r="M1635" i="3"/>
  <c r="M1634" i="3"/>
  <c r="E1630" i="3"/>
  <c r="M1630" i="3" s="1"/>
  <c r="M1632" i="3"/>
  <c r="K1730" i="3"/>
  <c r="L1630" i="3"/>
  <c r="M1631" i="3"/>
  <c r="M1626" i="3"/>
  <c r="I1730" i="3"/>
  <c r="M1625" i="3"/>
  <c r="E1621" i="3"/>
  <c r="M1621" i="3" s="1"/>
  <c r="M1623" i="3"/>
  <c r="L1621" i="3"/>
  <c r="M1622" i="3"/>
  <c r="M1620" i="3"/>
  <c r="M1619" i="3"/>
  <c r="M1618" i="3"/>
  <c r="E1615" i="3"/>
  <c r="L1615" i="3"/>
  <c r="M1617" i="3"/>
  <c r="M1613" i="3"/>
  <c r="M1612" i="3"/>
  <c r="M1502" i="3"/>
  <c r="E1490" i="3"/>
  <c r="M1490" i="3" s="1"/>
  <c r="G1590" i="3"/>
  <c r="M1486" i="3"/>
  <c r="M1485" i="3"/>
  <c r="M1482" i="3"/>
  <c r="L1481" i="3"/>
  <c r="M1481" i="3" s="1"/>
  <c r="M1477" i="3"/>
  <c r="L1475" i="3"/>
  <c r="M1217" i="3"/>
  <c r="L1210" i="3"/>
  <c r="E1210" i="3"/>
  <c r="M1210" i="3" s="1"/>
  <c r="M1206" i="3"/>
  <c r="M1205" i="3"/>
  <c r="E1201" i="3"/>
  <c r="M1202" i="3"/>
  <c r="L1201" i="3"/>
  <c r="M1200" i="3"/>
  <c r="M1198" i="3"/>
  <c r="E1195" i="3"/>
  <c r="M1196" i="3"/>
  <c r="L1195" i="3"/>
  <c r="M1144" i="3"/>
  <c r="M1147" i="3"/>
  <c r="G1170" i="3"/>
  <c r="M1078" i="3"/>
  <c r="F1170" i="3"/>
  <c r="M1077" i="3"/>
  <c r="L1070" i="3"/>
  <c r="E1070" i="3"/>
  <c r="M1070" i="3" s="1"/>
  <c r="M1075" i="3"/>
  <c r="M1066" i="3"/>
  <c r="M1065" i="3"/>
  <c r="E1061" i="3"/>
  <c r="M1061" i="3" s="1"/>
  <c r="L1061" i="3"/>
  <c r="M1062" i="3"/>
  <c r="M1057" i="3"/>
  <c r="L1055" i="3"/>
  <c r="M937" i="3"/>
  <c r="E930" i="3"/>
  <c r="M930" i="3" s="1"/>
  <c r="M935" i="3"/>
  <c r="M926" i="3"/>
  <c r="M925" i="3"/>
  <c r="E921" i="3"/>
  <c r="M922" i="3"/>
  <c r="L921" i="3"/>
  <c r="E915" i="3"/>
  <c r="M918" i="3"/>
  <c r="M917" i="3"/>
  <c r="L915" i="3"/>
  <c r="M913" i="3"/>
  <c r="L912" i="3"/>
  <c r="M867" i="3"/>
  <c r="E864" i="3"/>
  <c r="M864" i="3" s="1"/>
  <c r="L864" i="3"/>
  <c r="M859" i="3"/>
  <c r="M852" i="3"/>
  <c r="E846" i="3"/>
  <c r="M849" i="3"/>
  <c r="L846" i="3"/>
  <c r="E808" i="3"/>
  <c r="M808" i="3" s="1"/>
  <c r="M810" i="3"/>
  <c r="L808" i="3"/>
  <c r="M809" i="3"/>
  <c r="M807" i="3"/>
  <c r="M804" i="3"/>
  <c r="M802" i="3"/>
  <c r="M800" i="3"/>
  <c r="M799" i="3"/>
  <c r="M798" i="3"/>
  <c r="I67" i="15"/>
  <c r="M796" i="3"/>
  <c r="M795" i="3"/>
  <c r="M793" i="3"/>
  <c r="E790" i="3"/>
  <c r="M791" i="3"/>
  <c r="L790" i="3"/>
  <c r="M786" i="3"/>
  <c r="E781" i="3"/>
  <c r="M785" i="3"/>
  <c r="H890" i="3"/>
  <c r="M782" i="3"/>
  <c r="L781" i="3"/>
  <c r="M780" i="3"/>
  <c r="M779" i="3"/>
  <c r="M778" i="3"/>
  <c r="M777" i="3"/>
  <c r="E775" i="3"/>
  <c r="M776" i="3"/>
  <c r="L775" i="3"/>
  <c r="I71" i="15"/>
  <c r="I75" i="15"/>
  <c r="M774" i="3"/>
  <c r="L75" i="15"/>
  <c r="I63" i="15"/>
  <c r="M773" i="3"/>
  <c r="I56" i="15"/>
  <c r="L71" i="15"/>
  <c r="J71" i="15"/>
  <c r="J63" i="15"/>
  <c r="L56" i="15"/>
  <c r="L772" i="3"/>
  <c r="J75" i="15"/>
  <c r="J67" i="15"/>
  <c r="F94" i="14"/>
  <c r="F93" i="14"/>
  <c r="H68" i="14"/>
  <c r="L569" i="3"/>
  <c r="Q131" i="15"/>
  <c r="Q132" i="15" s="1"/>
  <c r="E66" i="16"/>
  <c r="O66" i="16" s="1"/>
  <c r="M579" i="3"/>
  <c r="M577" i="3"/>
  <c r="F91" i="14"/>
  <c r="M571" i="3"/>
  <c r="M569" i="3"/>
  <c r="P132" i="15"/>
  <c r="N129" i="15"/>
  <c r="F90" i="14"/>
  <c r="L132" i="15"/>
  <c r="E50" i="16"/>
  <c r="O50" i="16" s="1"/>
  <c r="M527" i="3"/>
  <c r="Q123" i="15"/>
  <c r="G123" i="15" s="1"/>
  <c r="N123" i="15" s="1"/>
  <c r="M530" i="3"/>
  <c r="M471" i="3"/>
  <c r="E39" i="16"/>
  <c r="O39" i="16" s="1"/>
  <c r="Q95" i="15"/>
  <c r="I81" i="15"/>
  <c r="N80" i="15"/>
  <c r="J81" i="15"/>
  <c r="M427" i="3"/>
  <c r="M405" i="3"/>
  <c r="G422" i="3"/>
  <c r="H56" i="14"/>
  <c r="M384" i="3"/>
  <c r="L378" i="3"/>
  <c r="M381" i="3"/>
  <c r="M380" i="3"/>
  <c r="M137" i="3"/>
  <c r="M138" i="3"/>
  <c r="F36" i="14"/>
  <c r="P28" i="15"/>
  <c r="F28" i="15"/>
  <c r="N25" i="15"/>
  <c r="Q28" i="15"/>
  <c r="E33" i="14"/>
  <c r="M123" i="3"/>
  <c r="N26" i="15"/>
  <c r="F33" i="14"/>
  <c r="M121" i="3"/>
  <c r="Q37" i="15"/>
  <c r="G37" i="15" s="1"/>
  <c r="N37" i="15" s="1"/>
  <c r="G167" i="3"/>
  <c r="M120" i="3"/>
  <c r="M118" i="3"/>
  <c r="F32" i="14"/>
  <c r="L110" i="3"/>
  <c r="M110" i="3" s="1"/>
  <c r="Q22" i="15"/>
  <c r="G22" i="15" s="1"/>
  <c r="F31" i="14"/>
  <c r="M104" i="3"/>
  <c r="M101" i="3"/>
  <c r="M100" i="3"/>
  <c r="J167" i="3"/>
  <c r="H25" i="14"/>
  <c r="H22" i="14" s="1"/>
  <c r="M95" i="3"/>
  <c r="F30" i="14"/>
  <c r="L74" i="3"/>
  <c r="F29" i="14"/>
  <c r="M74" i="3"/>
  <c r="D11" i="16"/>
  <c r="N17" i="15"/>
  <c r="G25" i="14"/>
  <c r="G22" i="14" s="1"/>
  <c r="F26" i="14"/>
  <c r="F28" i="14"/>
  <c r="E52" i="3"/>
  <c r="M52" i="3" s="1"/>
  <c r="M56" i="3"/>
  <c r="D10" i="16"/>
  <c r="M22" i="3"/>
  <c r="M25" i="3"/>
  <c r="L63" i="15"/>
  <c r="L67" i="15"/>
  <c r="F132" i="15"/>
  <c r="B5381" i="3"/>
  <c r="J23" i="15"/>
  <c r="J48" i="15" s="1"/>
  <c r="F117" i="15"/>
  <c r="F118" i="15" s="1"/>
  <c r="P118" i="15"/>
  <c r="N14" i="15"/>
  <c r="G56" i="14"/>
  <c r="F57" i="14"/>
  <c r="N36" i="15"/>
  <c r="Q9" i="15"/>
  <c r="J9" i="15"/>
  <c r="N9" i="15"/>
  <c r="L9" i="15"/>
  <c r="N1027" i="3"/>
  <c r="C910" i="3"/>
  <c r="N4807" i="3"/>
  <c r="C4690" i="3"/>
  <c r="G28" i="15"/>
  <c r="N27" i="15"/>
  <c r="I68" i="14"/>
  <c r="G108" i="15"/>
  <c r="Q110" i="15"/>
  <c r="I77" i="14"/>
  <c r="C1330" i="3"/>
  <c r="N1447" i="3"/>
  <c r="C2870" i="3"/>
  <c r="N2987" i="3"/>
  <c r="F89" i="14"/>
  <c r="N2847" i="3"/>
  <c r="C2730" i="3"/>
  <c r="L95" i="15"/>
  <c r="L101" i="15" s="1"/>
  <c r="N92" i="15"/>
  <c r="G68" i="14"/>
  <c r="F74" i="14"/>
  <c r="F82" i="14"/>
  <c r="J56" i="15"/>
  <c r="O54" i="16"/>
  <c r="E53" i="16"/>
  <c r="O53" i="16" s="1"/>
  <c r="F80" i="14"/>
  <c r="H77" i="14"/>
  <c r="P110" i="15"/>
  <c r="F108" i="15"/>
  <c r="F110" i="15" s="1"/>
  <c r="F75" i="14"/>
  <c r="J95" i="15"/>
  <c r="J8" i="17"/>
  <c r="J35" i="17" s="1"/>
  <c r="J5" i="17" s="1"/>
  <c r="D35" i="17"/>
  <c r="D5" i="17" s="1"/>
  <c r="C4830" i="3"/>
  <c r="C4970" i="3"/>
  <c r="B4121" i="3"/>
  <c r="B5101" i="3"/>
  <c r="B5236" i="3"/>
  <c r="B5521" i="3"/>
  <c r="B6496" i="3"/>
  <c r="B6641" i="3"/>
  <c r="B6216" i="3"/>
  <c r="C630" i="3"/>
  <c r="L214" i="3" s="1"/>
  <c r="B1176" i="3"/>
  <c r="N6067" i="3"/>
  <c r="B761" i="3"/>
  <c r="B2996" i="3"/>
  <c r="B4676" i="3"/>
  <c r="B4956" i="3"/>
  <c r="B6501" i="3"/>
  <c r="B3696" i="3"/>
  <c r="B1596" i="3"/>
  <c r="B5796" i="3"/>
  <c r="B6636" i="3"/>
  <c r="B1736" i="3"/>
  <c r="M1700" i="3" l="1"/>
  <c r="M2692" i="3"/>
  <c r="M2552" i="3"/>
  <c r="F127" i="15"/>
  <c r="M1944" i="3"/>
  <c r="M6056" i="3"/>
  <c r="M5466" i="3"/>
  <c r="M6564" i="3"/>
  <c r="P95" i="15"/>
  <c r="N18" i="15"/>
  <c r="M6708" i="3"/>
  <c r="M2701" i="3"/>
  <c r="M3624" i="3"/>
  <c r="M6621" i="3"/>
  <c r="M4728" i="3"/>
  <c r="M1938" i="3"/>
  <c r="D43" i="16"/>
  <c r="M2218" i="3"/>
  <c r="M1397" i="3"/>
  <c r="I23" i="15"/>
  <c r="I48" i="15" s="1"/>
  <c r="P114" i="15"/>
  <c r="M3940" i="3"/>
  <c r="D64" i="16"/>
  <c r="M4232" i="3"/>
  <c r="I120" i="15"/>
  <c r="M1117" i="3"/>
  <c r="F88" i="14"/>
  <c r="F86" i="14" s="1"/>
  <c r="F45" i="15"/>
  <c r="F46" i="15" s="1"/>
  <c r="P46" i="15"/>
  <c r="M1126" i="3"/>
  <c r="M4512" i="3"/>
  <c r="M4412" i="3"/>
  <c r="P105" i="15"/>
  <c r="F105" i="15" s="1"/>
  <c r="L23" i="15"/>
  <c r="Q105" i="15"/>
  <c r="G105" i="15" s="1"/>
  <c r="L422" i="3"/>
  <c r="Q79" i="15" s="1"/>
  <c r="Q81" i="15" s="1"/>
  <c r="M464" i="3"/>
  <c r="M5718" i="3"/>
  <c r="M3116" i="3"/>
  <c r="E37" i="14"/>
  <c r="M4608" i="3"/>
  <c r="T15" i="11"/>
  <c r="T17" i="11"/>
  <c r="T28" i="11"/>
  <c r="T27" i="11"/>
  <c r="T25" i="11"/>
  <c r="T149" i="11"/>
  <c r="T150" i="11"/>
  <c r="T26" i="11"/>
  <c r="T152" i="11"/>
  <c r="T23" i="11"/>
  <c r="T14" i="11"/>
  <c r="T19" i="11"/>
  <c r="T24" i="11"/>
  <c r="T151" i="11"/>
  <c r="T21" i="11"/>
  <c r="T153" i="11"/>
  <c r="T29" i="11"/>
  <c r="T18" i="11"/>
  <c r="T22" i="11"/>
  <c r="T148" i="11"/>
  <c r="T154" i="11"/>
  <c r="T12" i="11"/>
  <c r="T16" i="11"/>
  <c r="T20" i="11"/>
  <c r="T13" i="11"/>
  <c r="M5428" i="3"/>
  <c r="P127" i="15"/>
  <c r="M5877" i="3"/>
  <c r="M952" i="3"/>
  <c r="M1012" i="3"/>
  <c r="M6612" i="3"/>
  <c r="F91" i="15"/>
  <c r="F95" i="15" s="1"/>
  <c r="M4644" i="3"/>
  <c r="M4421" i="3"/>
  <c r="M4656" i="3"/>
  <c r="M993" i="3"/>
  <c r="Q35" i="15"/>
  <c r="G35" i="15" s="1"/>
  <c r="N35" i="15" s="1"/>
  <c r="M6101" i="3"/>
  <c r="M6272" i="3"/>
  <c r="M5076" i="3"/>
  <c r="M3357" i="3"/>
  <c r="M818" i="3"/>
  <c r="M534" i="3"/>
  <c r="F58" i="14"/>
  <c r="P104" i="15"/>
  <c r="D15" i="16"/>
  <c r="L2710" i="3"/>
  <c r="M5781" i="3"/>
  <c r="L3270" i="3"/>
  <c r="M812" i="3"/>
  <c r="M4878" i="3"/>
  <c r="M2832" i="3"/>
  <c r="M409" i="3"/>
  <c r="M3888" i="3"/>
  <c r="E87" i="14"/>
  <c r="E86" i="14" s="1"/>
  <c r="E36" i="14"/>
  <c r="M5395" i="3"/>
  <c r="M4617" i="3"/>
  <c r="M4168" i="3"/>
  <c r="M481" i="3"/>
  <c r="M2806" i="3"/>
  <c r="M6184" i="3"/>
  <c r="M2072" i="3"/>
  <c r="M713" i="3"/>
  <c r="D49" i="16"/>
  <c r="D52" i="16"/>
  <c r="M3401" i="3"/>
  <c r="M1804" i="3"/>
  <c r="M158" i="3"/>
  <c r="M4448" i="3"/>
  <c r="I33" i="17"/>
  <c r="I35" i="17" s="1"/>
  <c r="I5" i="17" s="1"/>
  <c r="C35" i="17"/>
  <c r="C5" i="17" s="1"/>
  <c r="E15" i="16"/>
  <c r="O15" i="16" s="1"/>
  <c r="L2150" i="3"/>
  <c r="M5681" i="3"/>
  <c r="M828" i="3"/>
  <c r="E600" i="3"/>
  <c r="M65" i="3"/>
  <c r="M5492" i="3"/>
  <c r="M4346" i="3"/>
  <c r="L3130" i="3"/>
  <c r="M6284" i="3"/>
  <c r="Q127" i="15"/>
  <c r="M4796" i="3"/>
  <c r="E422" i="3"/>
  <c r="M422" i="3" s="1"/>
  <c r="F77" i="14"/>
  <c r="M6652" i="3"/>
  <c r="M4312" i="3"/>
  <c r="M2508" i="3"/>
  <c r="M5998" i="3"/>
  <c r="M2666" i="3"/>
  <c r="M1104" i="3"/>
  <c r="M1798" i="3"/>
  <c r="G95" i="15"/>
  <c r="M2228" i="3"/>
  <c r="L120" i="15"/>
  <c r="M1686" i="3"/>
  <c r="M61" i="3"/>
  <c r="L4670" i="3"/>
  <c r="E432" i="3"/>
  <c r="P80" i="15" s="1"/>
  <c r="F80" i="15" s="1"/>
  <c r="G104" i="15"/>
  <c r="N104" i="15" s="1"/>
  <c r="Q106" i="15"/>
  <c r="E2010" i="3"/>
  <c r="L2850" i="3"/>
  <c r="M6375" i="3"/>
  <c r="M2540" i="3"/>
  <c r="N91" i="15"/>
  <c r="M4872" i="3"/>
  <c r="M3472" i="3"/>
  <c r="E76" i="14"/>
  <c r="D38" i="16"/>
  <c r="M706" i="3"/>
  <c r="E16" i="16"/>
  <c r="O16" i="16" s="1"/>
  <c r="E48" i="16"/>
  <c r="O48" i="16" s="1"/>
  <c r="H66" i="14"/>
  <c r="L48" i="15"/>
  <c r="M515" i="3"/>
  <c r="N89" i="15"/>
  <c r="M4044" i="3"/>
  <c r="M3870" i="3"/>
  <c r="M5952" i="3"/>
  <c r="M4415" i="3"/>
  <c r="E167" i="3"/>
  <c r="D8" i="16" s="1"/>
  <c r="M4732" i="3"/>
  <c r="M1248" i="3"/>
  <c r="E23" i="14"/>
  <c r="L5090" i="3"/>
  <c r="P13" i="15"/>
  <c r="M6008" i="3"/>
  <c r="M2644" i="3"/>
  <c r="M720" i="3"/>
  <c r="E3830" i="3"/>
  <c r="G23" i="15"/>
  <c r="M968" i="3"/>
  <c r="M4598" i="3"/>
  <c r="M4652" i="3"/>
  <c r="M668" i="3"/>
  <c r="I101" i="15"/>
  <c r="I84" i="15" s="1"/>
  <c r="L600" i="3"/>
  <c r="E36" i="16" s="1"/>
  <c r="O36" i="16" s="1"/>
  <c r="M2348" i="3"/>
  <c r="M688" i="3"/>
  <c r="M547" i="3"/>
  <c r="J244" i="3"/>
  <c r="M6688" i="3"/>
  <c r="M3752" i="3"/>
  <c r="E58" i="14"/>
  <c r="E56" i="14" s="1"/>
  <c r="M594" i="3"/>
  <c r="E32" i="14"/>
  <c r="M1052" i="3"/>
  <c r="M1436" i="3"/>
  <c r="M4290" i="3"/>
  <c r="M6568" i="3"/>
  <c r="M2836" i="3"/>
  <c r="M364" i="3"/>
  <c r="M2526" i="3"/>
  <c r="M1581" i="3"/>
  <c r="M1098" i="3"/>
  <c r="M2824" i="3"/>
  <c r="M589" i="3"/>
  <c r="G116" i="15"/>
  <c r="Q118" i="15"/>
  <c r="E4810" i="3"/>
  <c r="L6350" i="3"/>
  <c r="M4766" i="3"/>
  <c r="M1108" i="3"/>
  <c r="J120" i="15"/>
  <c r="E71" i="14"/>
  <c r="E68" i="14" s="1"/>
  <c r="M500" i="3"/>
  <c r="M3768" i="3"/>
  <c r="M2498" i="3"/>
  <c r="M1512" i="3"/>
  <c r="P106" i="15"/>
  <c r="F104" i="15"/>
  <c r="J89" i="15"/>
  <c r="J101" i="15" s="1"/>
  <c r="M415" i="3"/>
  <c r="M2368" i="3"/>
  <c r="M3926" i="3"/>
  <c r="M6453" i="3"/>
  <c r="M2632" i="3"/>
  <c r="M724" i="3"/>
  <c r="M506" i="3"/>
  <c r="G97" i="15"/>
  <c r="Q99" i="15"/>
  <c r="Q101" i="15" s="1"/>
  <c r="G209" i="3"/>
  <c r="I289" i="3"/>
  <c r="G280" i="3"/>
  <c r="G202" i="3"/>
  <c r="M1201" i="3"/>
  <c r="L3410" i="3"/>
  <c r="M5401" i="3"/>
  <c r="M4324" i="3"/>
  <c r="M2276" i="3"/>
  <c r="M1792" i="3"/>
  <c r="M1546" i="3"/>
  <c r="H206" i="3"/>
  <c r="K248" i="3"/>
  <c r="E25" i="14"/>
  <c r="M1524" i="3"/>
  <c r="M106" i="3"/>
  <c r="E31" i="14"/>
  <c r="J271" i="3"/>
  <c r="M915" i="3"/>
  <c r="M1350" i="3"/>
  <c r="M3541" i="3"/>
  <c r="M1284" i="3"/>
  <c r="M1092" i="3"/>
  <c r="I231" i="3"/>
  <c r="F206" i="3"/>
  <c r="J208" i="3"/>
  <c r="G66" i="14"/>
  <c r="E3690" i="3"/>
  <c r="M3556" i="3" s="1"/>
  <c r="M3608" i="3"/>
  <c r="L5930" i="3"/>
  <c r="M5776" i="3"/>
  <c r="M4975" i="3"/>
  <c r="M4328" i="3"/>
  <c r="L750" i="3"/>
  <c r="M6241" i="3"/>
  <c r="M3676" i="3"/>
  <c r="M2106" i="3"/>
  <c r="M672" i="3"/>
  <c r="E289" i="3"/>
  <c r="L193" i="3"/>
  <c r="M6604" i="3"/>
  <c r="M5746" i="3"/>
  <c r="D17" i="16"/>
  <c r="M149" i="3"/>
  <c r="M2964" i="3"/>
  <c r="M837" i="3"/>
  <c r="M3217" i="3"/>
  <c r="M6472" i="3"/>
  <c r="G213" i="3"/>
  <c r="J229" i="3"/>
  <c r="E294" i="3"/>
  <c r="I200" i="3"/>
  <c r="M6437" i="3"/>
  <c r="M6661" i="3"/>
  <c r="M3261" i="3"/>
  <c r="M2386" i="3"/>
  <c r="M1000" i="3"/>
  <c r="F212" i="3"/>
  <c r="G114" i="15"/>
  <c r="N112" i="15"/>
  <c r="N114" i="15" s="1"/>
  <c r="E5230" i="3"/>
  <c r="M5111" i="3" s="1"/>
  <c r="M6306" i="3"/>
  <c r="M3904" i="3"/>
  <c r="M2281" i="3"/>
  <c r="O44" i="16"/>
  <c r="E43" i="16"/>
  <c r="O43" i="16" s="1"/>
  <c r="G201" i="3"/>
  <c r="J276" i="3"/>
  <c r="H222" i="3"/>
  <c r="H224" i="3"/>
  <c r="L200" i="3"/>
  <c r="H212" i="3"/>
  <c r="Q120" i="15"/>
  <c r="M2750" i="3"/>
  <c r="M3581" i="3"/>
  <c r="L6210" i="3"/>
  <c r="L4530" i="3"/>
  <c r="E4670" i="3"/>
  <c r="M3892" i="3"/>
  <c r="M3104" i="3"/>
  <c r="P99" i="15"/>
  <c r="P101" i="15" s="1"/>
  <c r="F97" i="15"/>
  <c r="F99" i="15" s="1"/>
  <c r="F101" i="15" s="1"/>
  <c r="H266" i="3"/>
  <c r="G304" i="3"/>
  <c r="G448" i="3" s="1"/>
  <c r="F208" i="3"/>
  <c r="J216" i="3"/>
  <c r="J277" i="3"/>
  <c r="J235" i="3"/>
  <c r="L295" i="3"/>
  <c r="Q70" i="15" s="1"/>
  <c r="G70" i="15" s="1"/>
  <c r="N70" i="15" s="1"/>
  <c r="M6704" i="3"/>
  <c r="E6770" i="3"/>
  <c r="M4477" i="3"/>
  <c r="M3506" i="3"/>
  <c r="M697" i="3"/>
  <c r="H248" i="3"/>
  <c r="F68" i="14"/>
  <c r="M6166" i="3"/>
  <c r="E6210" i="3"/>
  <c r="M6381" i="3"/>
  <c r="E6490" i="3"/>
  <c r="M5675" i="3"/>
  <c r="M2772" i="3"/>
  <c r="K231" i="3"/>
  <c r="K220" i="3"/>
  <c r="E219" i="3"/>
  <c r="E4250" i="3"/>
  <c r="M5821" i="3"/>
  <c r="M5812" i="3"/>
  <c r="E5930" i="3"/>
  <c r="M5808" i="3" s="1"/>
  <c r="M3030" i="3"/>
  <c r="E3130" i="3"/>
  <c r="M3005" i="3" s="1"/>
  <c r="L1450" i="3"/>
  <c r="L292" i="3"/>
  <c r="N22" i="15"/>
  <c r="H195" i="3"/>
  <c r="G188" i="3"/>
  <c r="E299" i="3"/>
  <c r="P62" i="15" s="1"/>
  <c r="F62" i="15" s="1"/>
  <c r="F288" i="3"/>
  <c r="F225" i="3"/>
  <c r="E189" i="3"/>
  <c r="J255" i="3"/>
  <c r="H280" i="3"/>
  <c r="P120" i="15"/>
  <c r="E2150" i="3"/>
  <c r="M2016" i="3" s="1"/>
  <c r="L6070" i="3"/>
  <c r="M5992" i="3"/>
  <c r="H209" i="3"/>
  <c r="E213" i="3"/>
  <c r="L6630" i="3"/>
  <c r="M4184" i="3"/>
  <c r="E1450" i="3"/>
  <c r="M1335" i="3"/>
  <c r="H207" i="3"/>
  <c r="E5370" i="3"/>
  <c r="M5955" i="3"/>
  <c r="E6070" i="3"/>
  <c r="M5392" i="3"/>
  <c r="E5510" i="3"/>
  <c r="J297" i="3"/>
  <c r="H53" i="14" s="1"/>
  <c r="F282" i="3"/>
  <c r="J192" i="3"/>
  <c r="G257" i="3"/>
  <c r="I256" i="3"/>
  <c r="K191" i="3"/>
  <c r="M1895" i="3"/>
  <c r="M3575" i="3"/>
  <c r="E5790" i="3"/>
  <c r="M5624" i="3"/>
  <c r="L4810" i="3"/>
  <c r="M4135" i="3"/>
  <c r="H200" i="3"/>
  <c r="E6350" i="3"/>
  <c r="M5760" i="3"/>
  <c r="E228" i="3"/>
  <c r="K193" i="3"/>
  <c r="H293" i="3"/>
  <c r="E198" i="3"/>
  <c r="J286" i="3"/>
  <c r="K214" i="3"/>
  <c r="Q23" i="15"/>
  <c r="M846" i="3"/>
  <c r="E2430" i="3"/>
  <c r="L6770" i="3"/>
  <c r="M4981" i="3"/>
  <c r="E5090" i="3"/>
  <c r="M4954" i="3" s="1"/>
  <c r="M4132" i="3"/>
  <c r="E3270" i="3"/>
  <c r="M632" i="3"/>
  <c r="E750" i="3"/>
  <c r="M3256" i="3"/>
  <c r="E6630" i="3"/>
  <c r="M6511" i="3" s="1"/>
  <c r="M6515" i="3"/>
  <c r="L6490" i="3"/>
  <c r="M6390" i="3"/>
  <c r="M5690" i="3"/>
  <c r="L5790" i="3"/>
  <c r="E5650" i="3"/>
  <c r="M5525" i="3" s="1"/>
  <c r="M5535" i="3"/>
  <c r="L5650" i="3"/>
  <c r="M5532" i="3"/>
  <c r="M5410" i="3"/>
  <c r="L5510" i="3"/>
  <c r="M5255" i="3"/>
  <c r="M5252" i="3"/>
  <c r="L5370" i="3"/>
  <c r="M5148" i="3"/>
  <c r="M5121" i="3"/>
  <c r="L5230" i="3"/>
  <c r="M5096" i="3"/>
  <c r="M5104" i="3"/>
  <c r="M4850" i="3"/>
  <c r="E4950" i="3"/>
  <c r="L4950" i="3"/>
  <c r="M4832" i="3"/>
  <c r="M4686" i="3"/>
  <c r="M4676" i="3"/>
  <c r="M4684" i="3"/>
  <c r="M4811" i="3"/>
  <c r="M4682" i="3"/>
  <c r="M4681" i="3"/>
  <c r="M4678" i="3"/>
  <c r="M4679" i="3"/>
  <c r="M4677" i="3"/>
  <c r="M4674" i="3"/>
  <c r="M4810" i="3"/>
  <c r="M4812" i="3"/>
  <c r="M4689" i="3"/>
  <c r="M4690" i="3"/>
  <c r="M4687" i="3"/>
  <c r="M4688" i="3"/>
  <c r="M4675" i="3"/>
  <c r="M4685" i="3"/>
  <c r="M4813" i="3"/>
  <c r="M4683" i="3"/>
  <c r="M4691" i="3"/>
  <c r="M4680" i="3"/>
  <c r="M4673" i="3"/>
  <c r="M4543" i="3"/>
  <c r="M4551" i="3"/>
  <c r="M4540" i="3"/>
  <c r="M4546" i="3"/>
  <c r="M4536" i="3"/>
  <c r="M4544" i="3"/>
  <c r="M4671" i="3"/>
  <c r="M4542" i="3"/>
  <c r="M4541" i="3"/>
  <c r="M4538" i="3"/>
  <c r="M4539" i="3"/>
  <c r="M4534" i="3"/>
  <c r="M4670" i="3"/>
  <c r="M4672" i="3"/>
  <c r="M4537" i="3"/>
  <c r="M4549" i="3"/>
  <c r="M4550" i="3"/>
  <c r="M4547" i="3"/>
  <c r="M4548" i="3"/>
  <c r="M4535" i="3"/>
  <c r="M4545" i="3"/>
  <c r="E4530" i="3"/>
  <c r="M4430" i="3"/>
  <c r="E4390" i="3"/>
  <c r="M4281" i="3"/>
  <c r="M4275" i="3"/>
  <c r="M4272" i="3"/>
  <c r="L4390" i="3"/>
  <c r="M4150" i="3"/>
  <c r="L4250" i="3"/>
  <c r="E4110" i="3"/>
  <c r="M4066" i="3"/>
  <c r="L4110" i="3"/>
  <c r="E3970" i="3"/>
  <c r="M3844" i="3" s="1"/>
  <c r="L3970" i="3"/>
  <c r="L3830" i="3"/>
  <c r="M3709" i="3"/>
  <c r="M3710" i="3"/>
  <c r="M3707" i="3"/>
  <c r="M3708" i="3"/>
  <c r="M3695" i="3"/>
  <c r="M3705" i="3"/>
  <c r="M3833" i="3"/>
  <c r="M3703" i="3"/>
  <c r="M3711" i="3"/>
  <c r="M3700" i="3"/>
  <c r="M3706" i="3"/>
  <c r="M3696" i="3"/>
  <c r="M3697" i="3"/>
  <c r="M3704" i="3"/>
  <c r="M3831" i="3"/>
  <c r="M3702" i="3"/>
  <c r="M3701" i="3"/>
  <c r="M3698" i="3"/>
  <c r="M3699" i="3"/>
  <c r="M3694" i="3"/>
  <c r="M3830" i="3"/>
  <c r="M3832" i="3"/>
  <c r="L3690" i="3"/>
  <c r="M3571" i="3"/>
  <c r="M3560" i="3"/>
  <c r="M3566" i="3"/>
  <c r="M3693" i="3"/>
  <c r="M3564" i="3"/>
  <c r="M3691" i="3"/>
  <c r="M3562" i="3"/>
  <c r="M3561" i="3"/>
  <c r="M3558" i="3"/>
  <c r="M3559" i="3"/>
  <c r="M3557" i="3"/>
  <c r="M3554" i="3"/>
  <c r="M3690" i="3"/>
  <c r="M3692" i="3"/>
  <c r="M3570" i="3"/>
  <c r="M3567" i="3"/>
  <c r="M3568" i="3"/>
  <c r="M3563" i="3"/>
  <c r="M3555" i="3"/>
  <c r="M3565" i="3"/>
  <c r="E3550" i="3"/>
  <c r="M3430" i="3" s="1"/>
  <c r="L3550" i="3"/>
  <c r="M3435" i="3"/>
  <c r="E3410" i="3"/>
  <c r="M3288" i="3" s="1"/>
  <c r="E2990" i="3"/>
  <c r="M2991" i="3" s="1"/>
  <c r="M2890" i="3"/>
  <c r="L2990" i="3"/>
  <c r="E2850" i="3"/>
  <c r="M2731" i="3" s="1"/>
  <c r="M2592" i="3"/>
  <c r="E2710" i="3"/>
  <c r="M2470" i="3"/>
  <c r="E2570" i="3"/>
  <c r="M2452" i="3"/>
  <c r="L2570" i="3"/>
  <c r="L2430" i="3"/>
  <c r="M2312" i="3"/>
  <c r="M2181" i="3"/>
  <c r="E2290" i="3"/>
  <c r="L2290" i="3"/>
  <c r="M2172" i="3"/>
  <c r="M2026" i="3"/>
  <c r="M2018" i="3"/>
  <c r="M2150" i="3"/>
  <c r="M2152" i="3"/>
  <c r="M1901" i="3"/>
  <c r="L2010" i="3"/>
  <c r="M1877" i="3"/>
  <c r="M1874" i="3"/>
  <c r="M2010" i="3"/>
  <c r="M2012" i="3"/>
  <c r="M1889" i="3"/>
  <c r="M1890" i="3"/>
  <c r="M1887" i="3"/>
  <c r="M1888" i="3"/>
  <c r="M1875" i="3"/>
  <c r="M1885" i="3"/>
  <c r="M2013" i="3"/>
  <c r="M1883" i="3"/>
  <c r="M1891" i="3"/>
  <c r="M1880" i="3"/>
  <c r="M1886" i="3"/>
  <c r="M1876" i="3"/>
  <c r="M1884" i="3"/>
  <c r="M2011" i="3"/>
  <c r="M1882" i="3"/>
  <c r="M1881" i="3"/>
  <c r="M1878" i="3"/>
  <c r="M1879" i="3"/>
  <c r="E1870" i="3"/>
  <c r="M1747" i="3" s="1"/>
  <c r="M1761" i="3"/>
  <c r="L1870" i="3"/>
  <c r="M1755" i="3"/>
  <c r="E1730" i="3"/>
  <c r="M1607" i="3" s="1"/>
  <c r="L1730" i="3"/>
  <c r="M1615" i="3"/>
  <c r="E1590" i="3"/>
  <c r="M1475" i="3"/>
  <c r="L1590" i="3"/>
  <c r="E1310" i="3"/>
  <c r="L1310" i="3"/>
  <c r="M1195" i="3"/>
  <c r="E1170" i="3"/>
  <c r="M1055" i="3"/>
  <c r="L1170" i="3"/>
  <c r="E1030" i="3"/>
  <c r="M921" i="3"/>
  <c r="L1030" i="3"/>
  <c r="M912" i="3"/>
  <c r="M790" i="3"/>
  <c r="E890" i="3"/>
  <c r="M781" i="3"/>
  <c r="M775" i="3"/>
  <c r="I77" i="15"/>
  <c r="L77" i="15"/>
  <c r="L83" i="15" s="1"/>
  <c r="L141" i="15" s="1"/>
  <c r="L138" i="15" s="1"/>
  <c r="J77" i="15"/>
  <c r="J83" i="15" s="1"/>
  <c r="M772" i="3"/>
  <c r="L890" i="3"/>
  <c r="E64" i="16"/>
  <c r="O64" i="16" s="1"/>
  <c r="G131" i="15"/>
  <c r="G132" i="15" s="1"/>
  <c r="N95" i="15"/>
  <c r="F56" i="14"/>
  <c r="Q46" i="15"/>
  <c r="Q48" i="15" s="1"/>
  <c r="G45" i="15"/>
  <c r="N28" i="15"/>
  <c r="F25" i="14"/>
  <c r="F22" i="14" s="1"/>
  <c r="E11" i="16"/>
  <c r="O11" i="16" s="1"/>
  <c r="L167" i="3"/>
  <c r="E8" i="16" s="1"/>
  <c r="O8" i="16" s="1"/>
  <c r="E22" i="14"/>
  <c r="P23" i="15"/>
  <c r="P48" i="15" s="1"/>
  <c r="F13" i="15"/>
  <c r="F23" i="15" s="1"/>
  <c r="H208" i="3"/>
  <c r="F257" i="3"/>
  <c r="I245" i="3"/>
  <c r="L221" i="3"/>
  <c r="F209" i="3"/>
  <c r="F210" i="3"/>
  <c r="J282" i="3"/>
  <c r="G249" i="3"/>
  <c r="F277" i="3"/>
  <c r="E254" i="3"/>
  <c r="G219" i="3"/>
  <c r="I251" i="3"/>
  <c r="H267" i="3"/>
  <c r="F256" i="3"/>
  <c r="K198" i="3"/>
  <c r="G276" i="3"/>
  <c r="G244" i="3"/>
  <c r="K283" i="3"/>
  <c r="G297" i="3"/>
  <c r="L282" i="3"/>
  <c r="H285" i="3"/>
  <c r="J292" i="3"/>
  <c r="J289" i="3"/>
  <c r="H229" i="3"/>
  <c r="L245" i="3"/>
  <c r="I304" i="3"/>
  <c r="I448" i="3" s="1"/>
  <c r="H283" i="3"/>
  <c r="H269" i="3"/>
  <c r="J298" i="3"/>
  <c r="I242" i="3"/>
  <c r="H299" i="3"/>
  <c r="K202" i="3"/>
  <c r="K229" i="3"/>
  <c r="F224" i="3"/>
  <c r="G250" i="3"/>
  <c r="F254" i="3"/>
  <c r="E234" i="3"/>
  <c r="H286" i="3"/>
  <c r="I232" i="3"/>
  <c r="K270" i="3"/>
  <c r="K294" i="3"/>
  <c r="F193" i="3"/>
  <c r="L220" i="3"/>
  <c r="L191" i="3"/>
  <c r="F195" i="3"/>
  <c r="I286" i="3"/>
  <c r="F297" i="3"/>
  <c r="H289" i="3"/>
  <c r="G215" i="3"/>
  <c r="I199" i="3"/>
  <c r="F292" i="3"/>
  <c r="H282" i="3"/>
  <c r="E222" i="3"/>
  <c r="F214" i="3"/>
  <c r="K253" i="3"/>
  <c r="I299" i="3"/>
  <c r="G54" i="14" s="1"/>
  <c r="I216" i="3"/>
  <c r="L244" i="3"/>
  <c r="F192" i="3"/>
  <c r="K232" i="3"/>
  <c r="L226" i="3"/>
  <c r="G265" i="3"/>
  <c r="L217" i="3"/>
  <c r="I283" i="3"/>
  <c r="F211" i="3"/>
  <c r="N124" i="15"/>
  <c r="N127" i="15" s="1"/>
  <c r="G127" i="15"/>
  <c r="G295" i="3"/>
  <c r="J202" i="3"/>
  <c r="L246" i="3"/>
  <c r="G194" i="3"/>
  <c r="J224" i="3"/>
  <c r="F226" i="3"/>
  <c r="J266" i="3"/>
  <c r="I192" i="3"/>
  <c r="L189" i="3"/>
  <c r="L254" i="3"/>
  <c r="J200" i="3"/>
  <c r="I234" i="3"/>
  <c r="F250" i="3"/>
  <c r="L188" i="3"/>
  <c r="G189" i="3"/>
  <c r="E235" i="3"/>
  <c r="L247" i="3"/>
  <c r="H253" i="3"/>
  <c r="J241" i="3"/>
  <c r="J189" i="3"/>
  <c r="H244" i="3"/>
  <c r="F221" i="3"/>
  <c r="K297" i="3"/>
  <c r="I53" i="14" s="1"/>
  <c r="H281" i="3"/>
  <c r="L213" i="3"/>
  <c r="G263" i="3"/>
  <c r="I198" i="3"/>
  <c r="F281" i="3"/>
  <c r="J248" i="3"/>
  <c r="E293" i="3"/>
  <c r="J198" i="3"/>
  <c r="K217" i="3"/>
  <c r="J265" i="3"/>
  <c r="I295" i="3"/>
  <c r="E264" i="3"/>
  <c r="L198" i="3"/>
  <c r="L293" i="3"/>
  <c r="F229" i="3"/>
  <c r="E266" i="3"/>
  <c r="H202" i="3"/>
  <c r="F264" i="3"/>
  <c r="H215" i="3"/>
  <c r="J222" i="3"/>
  <c r="G198" i="3"/>
  <c r="F191" i="3"/>
  <c r="E220" i="3"/>
  <c r="F218" i="3"/>
  <c r="H191" i="3"/>
  <c r="J247" i="3"/>
  <c r="G217" i="3"/>
  <c r="L227" i="3"/>
  <c r="E273" i="3"/>
  <c r="L239" i="3"/>
  <c r="H287" i="3"/>
  <c r="G274" i="3"/>
  <c r="H239" i="3"/>
  <c r="I278" i="3"/>
  <c r="L205" i="3"/>
  <c r="E238" i="3"/>
  <c r="K300" i="3"/>
  <c r="I55" i="14" s="1"/>
  <c r="K261" i="3"/>
  <c r="F291" i="3"/>
  <c r="F204" i="3"/>
  <c r="E196" i="3"/>
  <c r="K273" i="3"/>
  <c r="G296" i="3"/>
  <c r="F272" i="3"/>
  <c r="K187" i="3"/>
  <c r="I40" i="14" s="1"/>
  <c r="J236" i="3"/>
  <c r="H290" i="3"/>
  <c r="I296" i="3"/>
  <c r="G52" i="14" s="1"/>
  <c r="H227" i="3"/>
  <c r="I239" i="3"/>
  <c r="E223" i="3"/>
  <c r="I205" i="3"/>
  <c r="G252" i="3"/>
  <c r="I204" i="3"/>
  <c r="I300" i="3"/>
  <c r="G55" i="14" s="1"/>
  <c r="K274" i="3"/>
  <c r="F258" i="3"/>
  <c r="F261" i="3"/>
  <c r="G290" i="3"/>
  <c r="J290" i="3"/>
  <c r="E205" i="3"/>
  <c r="H261" i="3"/>
  <c r="G205" i="3"/>
  <c r="L243" i="3"/>
  <c r="Q66" i="15" s="1"/>
  <c r="G66" i="15" s="1"/>
  <c r="N66" i="15" s="1"/>
  <c r="L233" i="3"/>
  <c r="K233" i="3"/>
  <c r="H291" i="3"/>
  <c r="G261" i="3"/>
  <c r="L238" i="3"/>
  <c r="L223" i="3"/>
  <c r="Q53" i="15" s="1"/>
  <c r="G53" i="15" s="1"/>
  <c r="N53" i="15" s="1"/>
  <c r="I233" i="3"/>
  <c r="E272" i="3"/>
  <c r="E204" i="3"/>
  <c r="I238" i="3"/>
  <c r="F260" i="3"/>
  <c r="L273" i="3"/>
  <c r="J196" i="3"/>
  <c r="E190" i="3"/>
  <c r="H273" i="3"/>
  <c r="E300" i="3"/>
  <c r="G196" i="3"/>
  <c r="F278" i="3"/>
  <c r="G187" i="3"/>
  <c r="J243" i="3"/>
  <c r="K190" i="3"/>
  <c r="I41" i="14" s="1"/>
  <c r="G204" i="3"/>
  <c r="J279" i="3"/>
  <c r="I261" i="3"/>
  <c r="K239" i="3"/>
  <c r="F196" i="3"/>
  <c r="J261" i="3"/>
  <c r="F238" i="3"/>
  <c r="K243" i="3"/>
  <c r="E187" i="3"/>
  <c r="J223" i="3"/>
  <c r="G239" i="3"/>
  <c r="J190" i="3"/>
  <c r="H41" i="14" s="1"/>
  <c r="I273" i="3"/>
  <c r="H259" i="3"/>
  <c r="J237" i="3"/>
  <c r="H278" i="3"/>
  <c r="H260" i="3"/>
  <c r="G258" i="3"/>
  <c r="H187" i="3"/>
  <c r="L196" i="3"/>
  <c r="L261" i="3"/>
  <c r="E24" i="16" s="1"/>
  <c r="O24" i="16" s="1"/>
  <c r="J233" i="3"/>
  <c r="H237" i="3"/>
  <c r="I252" i="3"/>
  <c r="G63" i="14" s="1"/>
  <c r="F227" i="3"/>
  <c r="F259" i="3"/>
  <c r="G233" i="3"/>
  <c r="J287" i="3"/>
  <c r="I187" i="3"/>
  <c r="G40" i="14" s="1"/>
  <c r="J258" i="3"/>
  <c r="H204" i="3"/>
  <c r="H268" i="3"/>
  <c r="E268" i="3"/>
  <c r="L300" i="3"/>
  <c r="E279" i="3"/>
  <c r="E237" i="3"/>
  <c r="H296" i="3"/>
  <c r="E258" i="3"/>
  <c r="F205" i="3"/>
  <c r="L274" i="3"/>
  <c r="I279" i="3"/>
  <c r="I237" i="3"/>
  <c r="G268" i="3"/>
  <c r="F287" i="3"/>
  <c r="F273" i="3"/>
  <c r="J278" i="3"/>
  <c r="H223" i="3"/>
  <c r="H243" i="3"/>
  <c r="F268" i="3"/>
  <c r="F279" i="3"/>
  <c r="J275" i="3"/>
  <c r="H51" i="14" s="1"/>
  <c r="E278" i="3"/>
  <c r="H236" i="3"/>
  <c r="K223" i="3"/>
  <c r="F300" i="3"/>
  <c r="I227" i="3"/>
  <c r="J272" i="3"/>
  <c r="G238" i="3"/>
  <c r="K279" i="3"/>
  <c r="F187" i="3"/>
  <c r="E275" i="3"/>
  <c r="L236" i="3"/>
  <c r="L290" i="3"/>
  <c r="L237" i="3"/>
  <c r="K237" i="3"/>
  <c r="L187" i="3"/>
  <c r="I274" i="3"/>
  <c r="H300" i="3"/>
  <c r="J300" i="3"/>
  <c r="H55" i="14" s="1"/>
  <c r="G223" i="3"/>
  <c r="G279" i="3"/>
  <c r="G272" i="3"/>
  <c r="G243" i="3"/>
  <c r="I272" i="3"/>
  <c r="L190" i="3"/>
  <c r="H238" i="3"/>
  <c r="E236" i="3"/>
  <c r="I290" i="3"/>
  <c r="F290" i="3"/>
  <c r="E260" i="3"/>
  <c r="J259" i="3"/>
  <c r="H47" i="14" s="1"/>
  <c r="E259" i="3"/>
  <c r="K275" i="3"/>
  <c r="I51" i="14" s="1"/>
  <c r="G236" i="3"/>
  <c r="K278" i="3"/>
  <c r="F275" i="3"/>
  <c r="G273" i="3"/>
  <c r="G275" i="3"/>
  <c r="E291" i="3"/>
  <c r="E274" i="3"/>
  <c r="F252" i="3"/>
  <c r="L279" i="3"/>
  <c r="E27" i="16" s="1"/>
  <c r="O27" i="16" s="1"/>
  <c r="F190" i="3"/>
  <c r="J268" i="3"/>
  <c r="J274" i="3"/>
  <c r="K205" i="3"/>
  <c r="H275" i="3"/>
  <c r="F274" i="3"/>
  <c r="K259" i="3"/>
  <c r="I47" i="14" s="1"/>
  <c r="G278" i="3"/>
  <c r="H274" i="3"/>
  <c r="J291" i="3"/>
  <c r="H50" i="14" s="1"/>
  <c r="L278" i="3"/>
  <c r="J238" i="3"/>
  <c r="J205" i="3"/>
  <c r="H258" i="3"/>
  <c r="K238" i="3"/>
  <c r="L275" i="3"/>
  <c r="E261" i="3"/>
  <c r="K260" i="3"/>
  <c r="L291" i="3"/>
  <c r="E30" i="16" s="1"/>
  <c r="O30" i="16" s="1"/>
  <c r="K236" i="3"/>
  <c r="G190" i="3"/>
  <c r="I259" i="3"/>
  <c r="G47" i="14" s="1"/>
  <c r="F236" i="3"/>
  <c r="I258" i="3"/>
  <c r="J273" i="3"/>
  <c r="G260" i="3"/>
  <c r="I260" i="3"/>
  <c r="H279" i="3"/>
  <c r="E239" i="3"/>
  <c r="I268" i="3"/>
  <c r="I291" i="3"/>
  <c r="G50" i="14" s="1"/>
  <c r="K268" i="3"/>
  <c r="G287" i="3"/>
  <c r="K227" i="3"/>
  <c r="J187" i="3"/>
  <c r="H40" i="14" s="1"/>
  <c r="H196" i="3"/>
  <c r="H272" i="3"/>
  <c r="L259" i="3"/>
  <c r="G291" i="3"/>
  <c r="H233" i="3"/>
  <c r="J296" i="3"/>
  <c r="H52" i="14" s="1"/>
  <c r="L204" i="3"/>
  <c r="I243" i="3"/>
  <c r="I190" i="3"/>
  <c r="G41" i="14" s="1"/>
  <c r="I275" i="3"/>
  <c r="G51" i="14" s="1"/>
  <c r="L272" i="3"/>
  <c r="L268" i="3"/>
  <c r="E25" i="16" s="1"/>
  <c r="O25" i="16" s="1"/>
  <c r="F239" i="3"/>
  <c r="I287" i="3"/>
  <c r="I196" i="3"/>
  <c r="L260" i="3"/>
  <c r="F223" i="3"/>
  <c r="K272" i="3"/>
  <c r="F243" i="3"/>
  <c r="K196" i="3"/>
  <c r="H205" i="3"/>
  <c r="E287" i="3"/>
  <c r="J239" i="3"/>
  <c r="I236" i="3"/>
  <c r="E243" i="3"/>
  <c r="G227" i="3"/>
  <c r="K290" i="3"/>
  <c r="E227" i="3"/>
  <c r="E296" i="3"/>
  <c r="J227" i="3"/>
  <c r="E233" i="3"/>
  <c r="F233" i="3"/>
  <c r="G259" i="3"/>
  <c r="H252" i="3"/>
  <c r="J260" i="3"/>
  <c r="K204" i="3"/>
  <c r="L258" i="3"/>
  <c r="K287" i="3"/>
  <c r="G237" i="3"/>
  <c r="E252" i="3"/>
  <c r="L296" i="3"/>
  <c r="Q61" i="15" s="1"/>
  <c r="G61" i="15" s="1"/>
  <c r="N61" i="15" s="1"/>
  <c r="F296" i="3"/>
  <c r="F237" i="3"/>
  <c r="J252" i="3"/>
  <c r="H63" i="14" s="1"/>
  <c r="J204" i="3"/>
  <c r="L252" i="3"/>
  <c r="K291" i="3"/>
  <c r="I50" i="14" s="1"/>
  <c r="K258" i="3"/>
  <c r="H190" i="3"/>
  <c r="E290" i="3"/>
  <c r="K252" i="3"/>
  <c r="I63" i="14" s="1"/>
  <c r="K296" i="3"/>
  <c r="I52" i="14" s="1"/>
  <c r="G300" i="3"/>
  <c r="I223" i="3"/>
  <c r="L287" i="3"/>
  <c r="E283" i="3"/>
  <c r="E209" i="3"/>
  <c r="K280" i="3"/>
  <c r="L285" i="3"/>
  <c r="E250" i="3"/>
  <c r="J304" i="3"/>
  <c r="J448" i="3" s="1"/>
  <c r="K216" i="3"/>
  <c r="F240" i="3"/>
  <c r="E193" i="3"/>
  <c r="M193" i="3" s="1"/>
  <c r="E207" i="3"/>
  <c r="E284" i="3"/>
  <c r="G214" i="3"/>
  <c r="E201" i="3"/>
  <c r="K265" i="3"/>
  <c r="F284" i="3"/>
  <c r="E246" i="3"/>
  <c r="F220" i="3"/>
  <c r="I277" i="3"/>
  <c r="I218" i="3"/>
  <c r="K211" i="3"/>
  <c r="F265" i="3"/>
  <c r="H228" i="3"/>
  <c r="L199" i="3"/>
  <c r="K225" i="3"/>
  <c r="J293" i="3"/>
  <c r="H276" i="3"/>
  <c r="F267" i="3"/>
  <c r="L250" i="3"/>
  <c r="G282" i="3"/>
  <c r="G283" i="3"/>
  <c r="J267" i="3"/>
  <c r="F251" i="3"/>
  <c r="J249" i="3"/>
  <c r="E191" i="3"/>
  <c r="M191" i="3" s="1"/>
  <c r="K276" i="3"/>
  <c r="L256" i="3"/>
  <c r="K264" i="3"/>
  <c r="I210" i="3"/>
  <c r="E202" i="3"/>
  <c r="G220" i="3"/>
  <c r="F285" i="3"/>
  <c r="G226" i="3"/>
  <c r="E203" i="3"/>
  <c r="J280" i="3"/>
  <c r="L201" i="3"/>
  <c r="G281" i="3"/>
  <c r="H255" i="3"/>
  <c r="J231" i="3"/>
  <c r="I254" i="3"/>
  <c r="H257" i="3"/>
  <c r="E221" i="3"/>
  <c r="M221" i="3" s="1"/>
  <c r="K213" i="3"/>
  <c r="F244" i="3"/>
  <c r="K224" i="3"/>
  <c r="F286" i="3"/>
  <c r="F203" i="3"/>
  <c r="H288" i="3"/>
  <c r="L216" i="3"/>
  <c r="J195" i="3"/>
  <c r="K188" i="3"/>
  <c r="K219" i="3"/>
  <c r="I191" i="3"/>
  <c r="I267" i="3"/>
  <c r="J254" i="3"/>
  <c r="G288" i="3"/>
  <c r="F293" i="3"/>
  <c r="J201" i="3"/>
  <c r="J230" i="3"/>
  <c r="F231" i="3"/>
  <c r="I214" i="3"/>
  <c r="J210" i="3"/>
  <c r="J214" i="3"/>
  <c r="G267" i="3"/>
  <c r="H271" i="3"/>
  <c r="J281" i="3"/>
  <c r="E295" i="3"/>
  <c r="E231" i="3"/>
  <c r="E244" i="3"/>
  <c r="J221" i="3"/>
  <c r="F289" i="3"/>
  <c r="H284" i="3"/>
  <c r="K245" i="3"/>
  <c r="J219" i="3"/>
  <c r="J194" i="3"/>
  <c r="E195" i="3"/>
  <c r="L211" i="3"/>
  <c r="F200" i="3"/>
  <c r="K244" i="3"/>
  <c r="I265" i="3"/>
  <c r="J288" i="3"/>
  <c r="G269" i="3"/>
  <c r="H201" i="3"/>
  <c r="G247" i="3"/>
  <c r="K197" i="3"/>
  <c r="K263" i="3"/>
  <c r="K212" i="3"/>
  <c r="H198" i="3"/>
  <c r="G262" i="3"/>
  <c r="I222" i="3"/>
  <c r="E245" i="3"/>
  <c r="M245" i="3" s="1"/>
  <c r="H221" i="3"/>
  <c r="H217" i="3"/>
  <c r="J188" i="3"/>
  <c r="L280" i="3"/>
  <c r="I197" i="3"/>
  <c r="H211" i="3"/>
  <c r="I298" i="3"/>
  <c r="L251" i="3"/>
  <c r="G253" i="3"/>
  <c r="L297" i="3"/>
  <c r="E249" i="3"/>
  <c r="I201" i="3"/>
  <c r="K226" i="3"/>
  <c r="K221" i="3"/>
  <c r="G212" i="3"/>
  <c r="H216" i="3"/>
  <c r="I212" i="3"/>
  <c r="L208" i="3"/>
  <c r="E200" i="3"/>
  <c r="M200" i="3" s="1"/>
  <c r="G228" i="3"/>
  <c r="H226" i="3"/>
  <c r="K267" i="3"/>
  <c r="E214" i="3"/>
  <c r="M214" i="3" s="1"/>
  <c r="L240" i="3"/>
  <c r="L286" i="3"/>
  <c r="G293" i="3"/>
  <c r="J215" i="3"/>
  <c r="I293" i="3"/>
  <c r="G271" i="3"/>
  <c r="E270" i="3"/>
  <c r="K286" i="3"/>
  <c r="I285" i="3"/>
  <c r="K292" i="3"/>
  <c r="L212" i="3"/>
  <c r="K285" i="3"/>
  <c r="J285" i="3"/>
  <c r="L219" i="3"/>
  <c r="L267" i="3"/>
  <c r="E216" i="3"/>
  <c r="L264" i="3"/>
  <c r="I193" i="3"/>
  <c r="J262" i="3"/>
  <c r="J257" i="3"/>
  <c r="H219" i="3"/>
  <c r="J242" i="3"/>
  <c r="H246" i="3"/>
  <c r="G222" i="3"/>
  <c r="K277" i="3"/>
  <c r="K242" i="3"/>
  <c r="G195" i="3"/>
  <c r="H218" i="3"/>
  <c r="K256" i="3"/>
  <c r="I281" i="3"/>
  <c r="L194" i="3"/>
  <c r="K262" i="3"/>
  <c r="E255" i="3"/>
  <c r="H245" i="3"/>
  <c r="E247" i="3"/>
  <c r="M247" i="3" s="1"/>
  <c r="I294" i="3"/>
  <c r="J253" i="3"/>
  <c r="F242" i="3"/>
  <c r="F262" i="3"/>
  <c r="G245" i="3"/>
  <c r="I262" i="3"/>
  <c r="L248" i="3"/>
  <c r="H294" i="3"/>
  <c r="J269" i="3"/>
  <c r="L299" i="3"/>
  <c r="Q62" i="15" s="1"/>
  <c r="G62" i="15" s="1"/>
  <c r="N62" i="15" s="1"/>
  <c r="K199" i="3"/>
  <c r="L276" i="3"/>
  <c r="L206" i="3"/>
  <c r="E281" i="3"/>
  <c r="H292" i="3"/>
  <c r="H298" i="3"/>
  <c r="L277" i="3"/>
  <c r="G193" i="3"/>
  <c r="H192" i="3"/>
  <c r="E242" i="3"/>
  <c r="L228" i="3"/>
  <c r="I219" i="3"/>
  <c r="F232" i="3"/>
  <c r="I255" i="3"/>
  <c r="E215" i="3"/>
  <c r="L202" i="3"/>
  <c r="G246" i="3"/>
  <c r="F201" i="3"/>
  <c r="E253" i="3"/>
  <c r="K254" i="3"/>
  <c r="G211" i="3"/>
  <c r="I282" i="3"/>
  <c r="J234" i="3"/>
  <c r="F219" i="3"/>
  <c r="E206" i="3"/>
  <c r="E263" i="3"/>
  <c r="K304" i="3"/>
  <c r="K448" i="3" s="1"/>
  <c r="J199" i="3"/>
  <c r="G200" i="3"/>
  <c r="I270" i="3"/>
  <c r="H220" i="3"/>
  <c r="L262" i="3"/>
  <c r="J212" i="3"/>
  <c r="J193" i="3"/>
  <c r="I225" i="3"/>
  <c r="I271" i="3"/>
  <c r="K282" i="3"/>
  <c r="K192" i="3"/>
  <c r="J251" i="3"/>
  <c r="K241" i="3"/>
  <c r="E230" i="3"/>
  <c r="J218" i="3"/>
  <c r="H250" i="3"/>
  <c r="G207" i="3"/>
  <c r="G298" i="3"/>
  <c r="F245" i="3"/>
  <c r="G197" i="3"/>
  <c r="K281" i="3"/>
  <c r="H203" i="3"/>
  <c r="H247" i="3"/>
  <c r="H234" i="3"/>
  <c r="K222" i="3"/>
  <c r="E265" i="3"/>
  <c r="E262" i="3"/>
  <c r="I266" i="3"/>
  <c r="H264" i="3"/>
  <c r="K234" i="3"/>
  <c r="I220" i="3"/>
  <c r="G229" i="3"/>
  <c r="G192" i="3"/>
  <c r="L209" i="3"/>
  <c r="K240" i="3"/>
  <c r="I264" i="3"/>
  <c r="I249" i="3"/>
  <c r="K194" i="3"/>
  <c r="E208" i="3"/>
  <c r="E192" i="3"/>
  <c r="I246" i="3"/>
  <c r="F276" i="3"/>
  <c r="K255" i="3"/>
  <c r="H251" i="3"/>
  <c r="L270" i="3"/>
  <c r="H241" i="3"/>
  <c r="H188" i="3"/>
  <c r="E212" i="3"/>
  <c r="J209" i="3"/>
  <c r="I244" i="3"/>
  <c r="H262" i="3"/>
  <c r="I284" i="3"/>
  <c r="E304" i="3"/>
  <c r="E248" i="3"/>
  <c r="G254" i="3"/>
  <c r="E194" i="3"/>
  <c r="H230" i="3"/>
  <c r="J232" i="3"/>
  <c r="I228" i="3"/>
  <c r="F294" i="3"/>
  <c r="E276" i="3"/>
  <c r="H256" i="3"/>
  <c r="K295" i="3"/>
  <c r="J240" i="3"/>
  <c r="L257" i="3"/>
  <c r="I206" i="3"/>
  <c r="G299" i="3"/>
  <c r="F269" i="3"/>
  <c r="L284" i="3"/>
  <c r="H297" i="3"/>
  <c r="E210" i="3"/>
  <c r="I217" i="3"/>
  <c r="J213" i="3"/>
  <c r="L234" i="3"/>
  <c r="E271" i="3"/>
  <c r="F188" i="3"/>
  <c r="J207" i="3"/>
  <c r="K250" i="3"/>
  <c r="K247" i="3"/>
  <c r="L192" i="3"/>
  <c r="L229" i="3"/>
  <c r="K257" i="3"/>
  <c r="E277" i="3"/>
  <c r="K207" i="3"/>
  <c r="J226" i="3"/>
  <c r="J220" i="3"/>
  <c r="H235" i="3"/>
  <c r="G256" i="3"/>
  <c r="H213" i="3"/>
  <c r="L271" i="3"/>
  <c r="L255" i="3"/>
  <c r="I235" i="3"/>
  <c r="E218" i="3"/>
  <c r="I211" i="3"/>
  <c r="G216" i="3"/>
  <c r="E269" i="3"/>
  <c r="L253" i="3"/>
  <c r="L224" i="3"/>
  <c r="K200" i="3"/>
  <c r="K284" i="3"/>
  <c r="L263" i="3"/>
  <c r="K289" i="3"/>
  <c r="I224" i="3"/>
  <c r="E232" i="3"/>
  <c r="I263" i="3"/>
  <c r="E256" i="3"/>
  <c r="K189" i="3"/>
  <c r="K209" i="3"/>
  <c r="H225" i="3"/>
  <c r="H194" i="3"/>
  <c r="F222" i="3"/>
  <c r="G235" i="3"/>
  <c r="I202" i="3"/>
  <c r="L203" i="3"/>
  <c r="J256" i="3"/>
  <c r="G266" i="3"/>
  <c r="I213" i="3"/>
  <c r="I250" i="3"/>
  <c r="E251" i="3"/>
  <c r="E229" i="3"/>
  <c r="L265" i="3"/>
  <c r="E226" i="3"/>
  <c r="M226" i="3" s="1"/>
  <c r="E286" i="3"/>
  <c r="G191" i="3"/>
  <c r="G255" i="3"/>
  <c r="J203" i="3"/>
  <c r="L197" i="3"/>
  <c r="K266" i="3"/>
  <c r="J206" i="3"/>
  <c r="I292" i="3"/>
  <c r="L215" i="3"/>
  <c r="F241" i="3"/>
  <c r="J211" i="3"/>
  <c r="F246" i="3"/>
  <c r="E267" i="3"/>
  <c r="M267" i="3" s="1"/>
  <c r="I247" i="3"/>
  <c r="L283" i="3"/>
  <c r="F266" i="3"/>
  <c r="L218" i="3"/>
  <c r="F230" i="3"/>
  <c r="G277" i="3"/>
  <c r="G270" i="3"/>
  <c r="G234" i="3"/>
  <c r="F207" i="3"/>
  <c r="E224" i="3"/>
  <c r="G294" i="3"/>
  <c r="I248" i="3"/>
  <c r="I288" i="3"/>
  <c r="J283" i="3"/>
  <c r="I253" i="3"/>
  <c r="F194" i="3"/>
  <c r="I208" i="3"/>
  <c r="G292" i="3"/>
  <c r="G221" i="3"/>
  <c r="K230" i="3"/>
  <c r="I229" i="3"/>
  <c r="J270" i="3"/>
  <c r="F217" i="3"/>
  <c r="J264" i="3"/>
  <c r="J217" i="3"/>
  <c r="F235" i="3"/>
  <c r="E298" i="3"/>
  <c r="F304" i="3"/>
  <c r="F448" i="3" s="1"/>
  <c r="L222" i="3"/>
  <c r="E225" i="3"/>
  <c r="H265" i="3"/>
  <c r="K218" i="3"/>
  <c r="F234" i="3"/>
  <c r="G199" i="3"/>
  <c r="I221" i="3"/>
  <c r="F295" i="3"/>
  <c r="K206" i="3"/>
  <c r="H193" i="3"/>
  <c r="G225" i="3"/>
  <c r="F197" i="3"/>
  <c r="L195" i="3"/>
  <c r="L235" i="3"/>
  <c r="F253" i="3"/>
  <c r="F198" i="3"/>
  <c r="F215" i="3"/>
  <c r="K293" i="3"/>
  <c r="H189" i="3"/>
  <c r="F213" i="3"/>
  <c r="H214" i="3"/>
  <c r="G289" i="3"/>
  <c r="I194" i="3"/>
  <c r="K251" i="3"/>
  <c r="E297" i="3"/>
  <c r="G285" i="3"/>
  <c r="E288" i="3"/>
  <c r="K228" i="3"/>
  <c r="F299" i="3"/>
  <c r="K195" i="3"/>
  <c r="L269" i="3"/>
  <c r="E211" i="3"/>
  <c r="G248" i="3"/>
  <c r="J245" i="3"/>
  <c r="E199" i="3"/>
  <c r="M199" i="3" s="1"/>
  <c r="K249" i="3"/>
  <c r="G203" i="3"/>
  <c r="J228" i="3"/>
  <c r="L207" i="3"/>
  <c r="F202" i="3"/>
  <c r="J263" i="3"/>
  <c r="I189" i="3"/>
  <c r="J284" i="3"/>
  <c r="H249" i="3"/>
  <c r="J225" i="3"/>
  <c r="E188" i="3"/>
  <c r="M188" i="3" s="1"/>
  <c r="H295" i="3"/>
  <c r="E280" i="3"/>
  <c r="M280" i="3" s="1"/>
  <c r="I188" i="3"/>
  <c r="L241" i="3"/>
  <c r="K271" i="3"/>
  <c r="G240" i="3"/>
  <c r="E282" i="3"/>
  <c r="M282" i="3" s="1"/>
  <c r="I241" i="3"/>
  <c r="H304" i="3"/>
  <c r="H448" i="3" s="1"/>
  <c r="G251" i="3"/>
  <c r="I209" i="3"/>
  <c r="K298" i="3"/>
  <c r="L225" i="3"/>
  <c r="L266" i="3"/>
  <c r="K246" i="3"/>
  <c r="L231" i="3"/>
  <c r="F270" i="3"/>
  <c r="I203" i="3"/>
  <c r="L230" i="3"/>
  <c r="G210" i="3"/>
  <c r="H231" i="3"/>
  <c r="F216" i="3"/>
  <c r="F247" i="3"/>
  <c r="H240" i="3"/>
  <c r="E292" i="3"/>
  <c r="M292" i="3" s="1"/>
  <c r="G218" i="3"/>
  <c r="K203" i="3"/>
  <c r="L281" i="3"/>
  <c r="H242" i="3"/>
  <c r="G206" i="3"/>
  <c r="E285" i="3"/>
  <c r="K215" i="3"/>
  <c r="I230" i="3"/>
  <c r="K288" i="3"/>
  <c r="F283" i="3"/>
  <c r="K235" i="3"/>
  <c r="F298" i="3"/>
  <c r="H263" i="3"/>
  <c r="F280" i="3"/>
  <c r="L289" i="3"/>
  <c r="M289" i="3" s="1"/>
  <c r="F189" i="3"/>
  <c r="I297" i="3"/>
  <c r="G53" i="14" s="1"/>
  <c r="F53" i="14" s="1"/>
  <c r="J246" i="3"/>
  <c r="K208" i="3"/>
  <c r="G284" i="3"/>
  <c r="E197" i="3"/>
  <c r="I207" i="3"/>
  <c r="J299" i="3"/>
  <c r="H54" i="14" s="1"/>
  <c r="F249" i="3"/>
  <c r="L84" i="15"/>
  <c r="I280" i="3"/>
  <c r="I226" i="3"/>
  <c r="G242" i="3"/>
  <c r="J197" i="3"/>
  <c r="H277" i="3"/>
  <c r="K210" i="3"/>
  <c r="G264" i="3"/>
  <c r="G208" i="3"/>
  <c r="I276" i="3"/>
  <c r="L242" i="3"/>
  <c r="F271" i="3"/>
  <c r="J191" i="3"/>
  <c r="E241" i="3"/>
  <c r="G241" i="3"/>
  <c r="L298" i="3"/>
  <c r="I215" i="3"/>
  <c r="L210" i="3"/>
  <c r="K299" i="3"/>
  <c r="I54" i="14" s="1"/>
  <c r="G231" i="3"/>
  <c r="G224" i="3"/>
  <c r="L294" i="3"/>
  <c r="M294" i="3" s="1"/>
  <c r="H270" i="3"/>
  <c r="L232" i="3"/>
  <c r="I257" i="3"/>
  <c r="H197" i="3"/>
  <c r="G110" i="15"/>
  <c r="N108" i="15"/>
  <c r="N110" i="15" s="1"/>
  <c r="I240" i="3"/>
  <c r="K269" i="3"/>
  <c r="F199" i="3"/>
  <c r="I269" i="3"/>
  <c r="J295" i="3"/>
  <c r="G286" i="3"/>
  <c r="G230" i="3"/>
  <c r="K201" i="3"/>
  <c r="I195" i="3"/>
  <c r="L249" i="3"/>
  <c r="F263" i="3"/>
  <c r="H232" i="3"/>
  <c r="F255" i="3"/>
  <c r="E217" i="3"/>
  <c r="G232" i="3"/>
  <c r="L288" i="3"/>
  <c r="J250" i="3"/>
  <c r="E240" i="3"/>
  <c r="F228" i="3"/>
  <c r="H210" i="3"/>
  <c r="J294" i="3"/>
  <c r="E257" i="3"/>
  <c r="M257" i="3" s="1"/>
  <c r="F248" i="3"/>
  <c r="H254" i="3"/>
  <c r="H199" i="3"/>
  <c r="N105" i="15"/>
  <c r="N106" i="15" s="1"/>
  <c r="G106" i="15"/>
  <c r="I66" i="14"/>
  <c r="N23" i="15"/>
  <c r="F66" i="14" l="1"/>
  <c r="G79" i="15"/>
  <c r="G81" i="15" s="1"/>
  <c r="E31" i="16"/>
  <c r="O31" i="16" s="1"/>
  <c r="F48" i="15"/>
  <c r="M2023" i="3"/>
  <c r="M2153" i="3"/>
  <c r="M228" i="3"/>
  <c r="M2025" i="3"/>
  <c r="M2019" i="3"/>
  <c r="I83" i="15"/>
  <c r="I133" i="15" s="1"/>
  <c r="F106" i="15"/>
  <c r="F120" i="15" s="1"/>
  <c r="L449" i="3"/>
  <c r="E449" i="3"/>
  <c r="D36" i="16"/>
  <c r="M5809" i="3"/>
  <c r="M5932" i="3"/>
  <c r="E66" i="14"/>
  <c r="M2027" i="3"/>
  <c r="M3569" i="3"/>
  <c r="M2017" i="3"/>
  <c r="M3132" i="3"/>
  <c r="M5931" i="3"/>
  <c r="M2022" i="3"/>
  <c r="M3130" i="3"/>
  <c r="M2151" i="3"/>
  <c r="J84" i="15"/>
  <c r="J82" i="15" s="1"/>
  <c r="M5807" i="3"/>
  <c r="M5810" i="3"/>
  <c r="M5799" i="3"/>
  <c r="M5798" i="3"/>
  <c r="P79" i="15"/>
  <c r="M5930" i="3"/>
  <c r="M2014" i="3"/>
  <c r="M5109" i="3"/>
  <c r="M2029" i="3"/>
  <c r="M5232" i="3"/>
  <c r="D31" i="16"/>
  <c r="M5103" i="3"/>
  <c r="M5794" i="3"/>
  <c r="M2028" i="3"/>
  <c r="M2020" i="3"/>
  <c r="M3011" i="3"/>
  <c r="M2015" i="3"/>
  <c r="M2031" i="3"/>
  <c r="M3003" i="3"/>
  <c r="M3133" i="3"/>
  <c r="M5802" i="3"/>
  <c r="E54" i="14"/>
  <c r="M219" i="3"/>
  <c r="M5797" i="3"/>
  <c r="P84" i="15"/>
  <c r="M2021" i="3"/>
  <c r="M2024" i="3"/>
  <c r="M5101" i="3"/>
  <c r="M5804" i="3"/>
  <c r="M2030" i="3"/>
  <c r="M3010" i="3"/>
  <c r="M5102" i="3"/>
  <c r="M5796" i="3"/>
  <c r="M3009" i="3"/>
  <c r="M5231" i="3"/>
  <c r="M5806" i="3"/>
  <c r="Q84" i="15"/>
  <c r="M198" i="3"/>
  <c r="N97" i="15"/>
  <c r="N99" i="15" s="1"/>
  <c r="N101" i="15" s="1"/>
  <c r="G99" i="15"/>
  <c r="G101" i="15" s="1"/>
  <c r="M5233" i="3"/>
  <c r="F84" i="15"/>
  <c r="M4957" i="3"/>
  <c r="M5105" i="3"/>
  <c r="M5091" i="3"/>
  <c r="M5095" i="3"/>
  <c r="G118" i="15"/>
  <c r="G120" i="15" s="1"/>
  <c r="N116" i="15"/>
  <c r="N118" i="15" s="1"/>
  <c r="N120" i="15" s="1"/>
  <c r="M2994" i="3"/>
  <c r="M5097" i="3"/>
  <c r="M5108" i="3"/>
  <c r="M5800" i="3"/>
  <c r="M3002" i="3"/>
  <c r="M5099" i="3"/>
  <c r="M5107" i="3"/>
  <c r="M5811" i="3"/>
  <c r="M3000" i="3"/>
  <c r="M5098" i="3"/>
  <c r="M5110" i="3"/>
  <c r="M5803" i="3"/>
  <c r="M3851" i="3"/>
  <c r="M3840" i="3"/>
  <c r="M3841" i="3"/>
  <c r="M3843" i="3"/>
  <c r="M3973" i="3"/>
  <c r="M3845" i="3"/>
  <c r="M3847" i="3"/>
  <c r="M3849" i="3"/>
  <c r="M3971" i="3"/>
  <c r="M3839" i="3"/>
  <c r="M3838" i="3"/>
  <c r="M213" i="3"/>
  <c r="M189" i="3"/>
  <c r="M3131" i="3"/>
  <c r="M3004" i="3"/>
  <c r="M2996" i="3"/>
  <c r="M3006" i="3"/>
  <c r="M2997" i="3"/>
  <c r="M2995" i="3"/>
  <c r="M3972" i="3"/>
  <c r="M4964" i="3"/>
  <c r="M5106" i="3"/>
  <c r="M5230" i="3"/>
  <c r="M5933" i="3"/>
  <c r="M2998" i="3"/>
  <c r="M3008" i="3"/>
  <c r="M3970" i="3"/>
  <c r="M4967" i="3"/>
  <c r="M5100" i="3"/>
  <c r="M5094" i="3"/>
  <c r="M5805" i="3"/>
  <c r="M3001" i="3"/>
  <c r="M3007" i="3"/>
  <c r="M3834" i="3"/>
  <c r="M4970" i="3"/>
  <c r="M5795" i="3"/>
  <c r="M3837" i="3"/>
  <c r="M4969" i="3"/>
  <c r="M2999" i="3"/>
  <c r="M3848" i="3"/>
  <c r="M4971" i="3"/>
  <c r="M5801" i="3"/>
  <c r="M6071" i="3"/>
  <c r="M5942" i="3"/>
  <c r="M5941" i="3"/>
  <c r="M5938" i="3"/>
  <c r="M5939" i="3"/>
  <c r="M5937" i="3"/>
  <c r="M5934" i="3"/>
  <c r="M6070" i="3"/>
  <c r="M6072" i="3"/>
  <c r="M5949" i="3"/>
  <c r="M5950" i="3"/>
  <c r="M5947" i="3"/>
  <c r="M5948" i="3"/>
  <c r="M5935" i="3"/>
  <c r="M5945" i="3"/>
  <c r="M6073" i="3"/>
  <c r="M5943" i="3"/>
  <c r="M5951" i="3"/>
  <c r="M5940" i="3"/>
  <c r="M5946" i="3"/>
  <c r="M5936" i="3"/>
  <c r="M5944" i="3"/>
  <c r="M4963" i="3"/>
  <c r="M4959" i="3"/>
  <c r="M5093" i="3"/>
  <c r="M4958" i="3"/>
  <c r="M4965" i="3"/>
  <c r="M616" i="3"/>
  <c r="M752" i="3"/>
  <c r="M753" i="3"/>
  <c r="M630" i="3"/>
  <c r="M631" i="3"/>
  <c r="M620" i="3"/>
  <c r="M626" i="3"/>
  <c r="M751" i="3"/>
  <c r="M624" i="3"/>
  <c r="M621" i="3"/>
  <c r="M622" i="3"/>
  <c r="M619" i="3"/>
  <c r="M618" i="3"/>
  <c r="M617" i="3"/>
  <c r="M750" i="3"/>
  <c r="M614" i="3"/>
  <c r="M629" i="3"/>
  <c r="M628" i="3"/>
  <c r="M627" i="3"/>
  <c r="M625" i="3"/>
  <c r="M615" i="3"/>
  <c r="M623" i="3"/>
  <c r="M6091" i="3"/>
  <c r="M6080" i="3"/>
  <c r="M6086" i="3"/>
  <c r="M6076" i="3"/>
  <c r="M6084" i="3"/>
  <c r="M6211" i="3"/>
  <c r="M6082" i="3"/>
  <c r="M6081" i="3"/>
  <c r="M6078" i="3"/>
  <c r="M6079" i="3"/>
  <c r="M6077" i="3"/>
  <c r="M6074" i="3"/>
  <c r="M6210" i="3"/>
  <c r="M6212" i="3"/>
  <c r="M6089" i="3"/>
  <c r="M6090" i="3"/>
  <c r="M6087" i="3"/>
  <c r="M6088" i="3"/>
  <c r="M6075" i="3"/>
  <c r="M6085" i="3"/>
  <c r="M6213" i="3"/>
  <c r="M6083" i="3"/>
  <c r="M4961" i="3"/>
  <c r="M4955" i="3"/>
  <c r="M4962" i="3"/>
  <c r="M4968" i="3"/>
  <c r="M3272" i="3"/>
  <c r="M3270" i="3"/>
  <c r="M3137" i="3"/>
  <c r="M3134" i="3"/>
  <c r="M3151" i="3"/>
  <c r="M3138" i="3"/>
  <c r="M3135" i="3"/>
  <c r="M3142" i="3"/>
  <c r="M3144" i="3"/>
  <c r="M3143" i="3"/>
  <c r="M3139" i="3"/>
  <c r="M3146" i="3"/>
  <c r="M3141" i="3"/>
  <c r="M3273" i="3"/>
  <c r="M3271" i="3"/>
  <c r="M3145" i="3"/>
  <c r="M3136" i="3"/>
  <c r="M3140" i="3"/>
  <c r="M3148" i="3"/>
  <c r="M3147" i="3"/>
  <c r="M3150" i="3"/>
  <c r="M3149" i="3"/>
  <c r="M1318" i="3"/>
  <c r="M1319" i="3"/>
  <c r="M1317" i="3"/>
  <c r="M1314" i="3"/>
  <c r="M1450" i="3"/>
  <c r="M1452" i="3"/>
  <c r="M1329" i="3"/>
  <c r="M1330" i="3"/>
  <c r="M1327" i="3"/>
  <c r="M1328" i="3"/>
  <c r="M1315" i="3"/>
  <c r="M1325" i="3"/>
  <c r="M1453" i="3"/>
  <c r="M1323" i="3"/>
  <c r="M1331" i="3"/>
  <c r="M1320" i="3"/>
  <c r="M1326" i="3"/>
  <c r="M1316" i="3"/>
  <c r="M1324" i="3"/>
  <c r="M1451" i="3"/>
  <c r="M1322" i="3"/>
  <c r="M1321" i="3"/>
  <c r="M6214" i="3"/>
  <c r="M6225" i="3"/>
  <c r="M6217" i="3"/>
  <c r="M6215" i="3"/>
  <c r="M6219" i="3"/>
  <c r="M6228" i="3"/>
  <c r="M6218" i="3"/>
  <c r="M6227" i="3"/>
  <c r="M6221" i="3"/>
  <c r="M6352" i="3"/>
  <c r="M6222" i="3"/>
  <c r="M6351" i="3"/>
  <c r="M6350" i="3"/>
  <c r="M6224" i="3"/>
  <c r="M6353" i="3"/>
  <c r="M6216" i="3"/>
  <c r="M6229" i="3"/>
  <c r="M6226" i="3"/>
  <c r="M6223" i="3"/>
  <c r="M6220" i="3"/>
  <c r="M6230" i="3"/>
  <c r="M6231" i="3"/>
  <c r="M4956" i="3"/>
  <c r="M5092" i="3"/>
  <c r="M4966" i="3"/>
  <c r="M5090" i="3"/>
  <c r="M6774" i="3"/>
  <c r="M6646" i="3"/>
  <c r="M6638" i="3"/>
  <c r="M6635" i="3"/>
  <c r="M6641" i="3"/>
  <c r="M6773" i="3"/>
  <c r="M6634" i="3"/>
  <c r="M6651" i="3"/>
  <c r="M6644" i="3"/>
  <c r="M6772" i="3"/>
  <c r="M6648" i="3"/>
  <c r="M6650" i="3"/>
  <c r="M6643" i="3"/>
  <c r="M6645" i="3"/>
  <c r="M6647" i="3"/>
  <c r="M6642" i="3"/>
  <c r="M6640" i="3"/>
  <c r="M6637" i="3"/>
  <c r="M6771" i="3"/>
  <c r="M6639" i="3"/>
  <c r="M6636" i="3"/>
  <c r="M6770" i="3"/>
  <c r="M6649" i="3"/>
  <c r="M3835" i="3"/>
  <c r="M3846" i="3"/>
  <c r="M4960" i="3"/>
  <c r="M6507" i="3"/>
  <c r="M6505" i="3"/>
  <c r="M6503" i="3"/>
  <c r="M6510" i="3"/>
  <c r="M6494" i="3"/>
  <c r="M6498" i="3"/>
  <c r="M6633" i="3"/>
  <c r="M6495" i="3"/>
  <c r="M6509" i="3"/>
  <c r="M6501" i="3"/>
  <c r="M6631" i="3"/>
  <c r="M6500" i="3"/>
  <c r="M6502" i="3"/>
  <c r="M6506" i="3"/>
  <c r="M6630" i="3"/>
  <c r="M6632" i="3"/>
  <c r="M6499" i="3"/>
  <c r="M6508" i="3"/>
  <c r="M6496" i="3"/>
  <c r="M6504" i="3"/>
  <c r="M6497" i="3"/>
  <c r="M6358" i="3"/>
  <c r="M6357" i="3"/>
  <c r="M6491" i="3"/>
  <c r="M6490" i="3"/>
  <c r="M6354" i="3"/>
  <c r="M6369" i="3"/>
  <c r="M6361" i="3"/>
  <c r="M6367" i="3"/>
  <c r="M6492" i="3"/>
  <c r="M6355" i="3"/>
  <c r="M6370" i="3"/>
  <c r="M6359" i="3"/>
  <c r="M6368" i="3"/>
  <c r="M6493" i="3"/>
  <c r="M6365" i="3"/>
  <c r="M6371" i="3"/>
  <c r="M6363" i="3"/>
  <c r="M6366" i="3"/>
  <c r="M6360" i="3"/>
  <c r="M6362" i="3"/>
  <c r="M6364" i="3"/>
  <c r="M6356" i="3"/>
  <c r="M5790" i="3"/>
  <c r="M5792" i="3"/>
  <c r="M5669" i="3"/>
  <c r="M5670" i="3"/>
  <c r="M5667" i="3"/>
  <c r="M5655" i="3"/>
  <c r="M5665" i="3"/>
  <c r="M5662" i="3"/>
  <c r="M5793" i="3"/>
  <c r="M5663" i="3"/>
  <c r="M5661" i="3"/>
  <c r="M5671" i="3"/>
  <c r="M5660" i="3"/>
  <c r="M5666" i="3"/>
  <c r="M5656" i="3"/>
  <c r="M5664" i="3"/>
  <c r="M5791" i="3"/>
  <c r="M5658" i="3"/>
  <c r="M5659" i="3"/>
  <c r="M5668" i="3"/>
  <c r="M5657" i="3"/>
  <c r="M5654" i="3"/>
  <c r="M5518" i="3"/>
  <c r="M5522" i="3"/>
  <c r="M5516" i="3"/>
  <c r="M5531" i="3"/>
  <c r="M5523" i="3"/>
  <c r="M5515" i="3"/>
  <c r="M5527" i="3"/>
  <c r="M5517" i="3"/>
  <c r="M5652" i="3"/>
  <c r="M5521" i="3"/>
  <c r="M5528" i="3"/>
  <c r="M5651" i="3"/>
  <c r="M5530" i="3"/>
  <c r="M5524" i="3"/>
  <c r="M5529" i="3"/>
  <c r="M5526" i="3"/>
  <c r="M5650" i="3"/>
  <c r="M5520" i="3"/>
  <c r="M5514" i="3"/>
  <c r="M5653" i="3"/>
  <c r="M5519" i="3"/>
  <c r="M5377" i="3"/>
  <c r="M5374" i="3"/>
  <c r="M5510" i="3"/>
  <c r="M5512" i="3"/>
  <c r="M5389" i="3"/>
  <c r="M5390" i="3"/>
  <c r="M5387" i="3"/>
  <c r="M5388" i="3"/>
  <c r="M5375" i="3"/>
  <c r="M5385" i="3"/>
  <c r="M5513" i="3"/>
  <c r="M5383" i="3"/>
  <c r="M5391" i="3"/>
  <c r="M5380" i="3"/>
  <c r="M5386" i="3"/>
  <c r="M5376" i="3"/>
  <c r="M5384" i="3"/>
  <c r="M5511" i="3"/>
  <c r="M5382" i="3"/>
  <c r="M5381" i="3"/>
  <c r="M5378" i="3"/>
  <c r="M5379" i="3"/>
  <c r="M5237" i="3"/>
  <c r="M5248" i="3"/>
  <c r="M5247" i="3"/>
  <c r="M5373" i="3"/>
  <c r="M5239" i="3"/>
  <c r="M5245" i="3"/>
  <c r="M5238" i="3"/>
  <c r="M5235" i="3"/>
  <c r="M5241" i="3"/>
  <c r="M5250" i="3"/>
  <c r="M5242" i="3"/>
  <c r="M5249" i="3"/>
  <c r="M5371" i="3"/>
  <c r="M5372" i="3"/>
  <c r="M5244" i="3"/>
  <c r="M5370" i="3"/>
  <c r="M5236" i="3"/>
  <c r="M5234" i="3"/>
  <c r="M5246" i="3"/>
  <c r="M5240" i="3"/>
  <c r="M5251" i="3"/>
  <c r="M5243" i="3"/>
  <c r="M4827" i="3"/>
  <c r="M4828" i="3"/>
  <c r="M4815" i="3"/>
  <c r="M4825" i="3"/>
  <c r="M4953" i="3"/>
  <c r="M4823" i="3"/>
  <c r="M4829" i="3"/>
  <c r="M4831" i="3"/>
  <c r="M4820" i="3"/>
  <c r="M4826" i="3"/>
  <c r="M4816" i="3"/>
  <c r="M4824" i="3"/>
  <c r="M4951" i="3"/>
  <c r="M4952" i="3"/>
  <c r="M4822" i="3"/>
  <c r="M4821" i="3"/>
  <c r="M4818" i="3"/>
  <c r="M4819" i="3"/>
  <c r="M4817" i="3"/>
  <c r="M4814" i="3"/>
  <c r="M4950" i="3"/>
  <c r="M4830" i="3"/>
  <c r="M4394" i="3"/>
  <c r="M4530" i="3"/>
  <c r="M4532" i="3"/>
  <c r="M4409" i="3"/>
  <c r="M4410" i="3"/>
  <c r="M4407" i="3"/>
  <c r="M4408" i="3"/>
  <c r="M4395" i="3"/>
  <c r="M4405" i="3"/>
  <c r="M4533" i="3"/>
  <c r="M4403" i="3"/>
  <c r="M4411" i="3"/>
  <c r="M4400" i="3"/>
  <c r="M4406" i="3"/>
  <c r="M4396" i="3"/>
  <c r="M4404" i="3"/>
  <c r="M4531" i="3"/>
  <c r="M4402" i="3"/>
  <c r="M4401" i="3"/>
  <c r="M4398" i="3"/>
  <c r="M4399" i="3"/>
  <c r="M4397" i="3"/>
  <c r="M4271" i="3"/>
  <c r="M4260" i="3"/>
  <c r="M4266" i="3"/>
  <c r="M4256" i="3"/>
  <c r="M4393" i="3"/>
  <c r="M4264" i="3"/>
  <c r="M4391" i="3"/>
  <c r="M4262" i="3"/>
  <c r="M4261" i="3"/>
  <c r="M4258" i="3"/>
  <c r="M4259" i="3"/>
  <c r="M4263" i="3"/>
  <c r="M4257" i="3"/>
  <c r="M4254" i="3"/>
  <c r="M4390" i="3"/>
  <c r="M4392" i="3"/>
  <c r="M4269" i="3"/>
  <c r="M4270" i="3"/>
  <c r="M4267" i="3"/>
  <c r="M4268" i="3"/>
  <c r="M4255" i="3"/>
  <c r="M4265" i="3"/>
  <c r="M4118" i="3"/>
  <c r="M4119" i="3"/>
  <c r="M4117" i="3"/>
  <c r="M4114" i="3"/>
  <c r="M4250" i="3"/>
  <c r="M4252" i="3"/>
  <c r="M4129" i="3"/>
  <c r="M4130" i="3"/>
  <c r="M4127" i="3"/>
  <c r="M4128" i="3"/>
  <c r="M4115" i="3"/>
  <c r="M4125" i="3"/>
  <c r="M4253" i="3"/>
  <c r="M4123" i="3"/>
  <c r="M4131" i="3"/>
  <c r="M4120" i="3"/>
  <c r="M4126" i="3"/>
  <c r="M4116" i="3"/>
  <c r="M4124" i="3"/>
  <c r="M4251" i="3"/>
  <c r="M4122" i="3"/>
  <c r="M4121" i="3"/>
  <c r="M3987" i="3"/>
  <c r="M3988" i="3"/>
  <c r="M3975" i="3"/>
  <c r="M3985" i="3"/>
  <c r="M4113" i="3"/>
  <c r="M3983" i="3"/>
  <c r="M3991" i="3"/>
  <c r="M3980" i="3"/>
  <c r="M3986" i="3"/>
  <c r="M3976" i="3"/>
  <c r="M3984" i="3"/>
  <c r="M4111" i="3"/>
  <c r="M3982" i="3"/>
  <c r="M3981" i="3"/>
  <c r="M3978" i="3"/>
  <c r="M3979" i="3"/>
  <c r="M3977" i="3"/>
  <c r="M3974" i="3"/>
  <c r="M4110" i="3"/>
  <c r="M4112" i="3"/>
  <c r="M3989" i="3"/>
  <c r="M3990" i="3"/>
  <c r="M3842" i="3"/>
  <c r="M3850" i="3"/>
  <c r="M3836" i="3"/>
  <c r="M3423" i="3"/>
  <c r="M3551" i="3"/>
  <c r="M3427" i="3"/>
  <c r="M3424" i="3"/>
  <c r="M3416" i="3"/>
  <c r="M3414" i="3"/>
  <c r="M3553" i="3"/>
  <c r="M3552" i="3"/>
  <c r="M3415" i="3"/>
  <c r="M3550" i="3"/>
  <c r="M3428" i="3"/>
  <c r="M3422" i="3"/>
  <c r="M3425" i="3"/>
  <c r="M3417" i="3"/>
  <c r="M3419" i="3"/>
  <c r="M3429" i="3"/>
  <c r="M3421" i="3"/>
  <c r="M3426" i="3"/>
  <c r="M3420" i="3"/>
  <c r="M3431" i="3"/>
  <c r="M3418" i="3"/>
  <c r="M3290" i="3"/>
  <c r="M3277" i="3"/>
  <c r="M3279" i="3"/>
  <c r="M3278" i="3"/>
  <c r="M3282" i="3"/>
  <c r="M3411" i="3"/>
  <c r="M3284" i="3"/>
  <c r="M3286" i="3"/>
  <c r="M3280" i="3"/>
  <c r="M3413" i="3"/>
  <c r="M3287" i="3"/>
  <c r="M3276" i="3"/>
  <c r="M3289" i="3"/>
  <c r="M3285" i="3"/>
  <c r="M3412" i="3"/>
  <c r="M3275" i="3"/>
  <c r="M3410" i="3"/>
  <c r="M3291" i="3"/>
  <c r="M3274" i="3"/>
  <c r="M3283" i="3"/>
  <c r="M3281" i="3"/>
  <c r="M2861" i="3"/>
  <c r="M2870" i="3"/>
  <c r="M2867" i="3"/>
  <c r="M2858" i="3"/>
  <c r="M2860" i="3"/>
  <c r="M2864" i="3"/>
  <c r="M2993" i="3"/>
  <c r="M2857" i="3"/>
  <c r="M2869" i="3"/>
  <c r="M2865" i="3"/>
  <c r="M2871" i="3"/>
  <c r="M2862" i="3"/>
  <c r="M2855" i="3"/>
  <c r="M2859" i="3"/>
  <c r="M2990" i="3"/>
  <c r="M2863" i="3"/>
  <c r="M2868" i="3"/>
  <c r="M2854" i="3"/>
  <c r="M2856" i="3"/>
  <c r="M2992" i="3"/>
  <c r="M2866" i="3"/>
  <c r="M2725" i="3"/>
  <c r="M2728" i="3"/>
  <c r="M2727" i="3"/>
  <c r="M2721" i="3"/>
  <c r="M2722" i="3"/>
  <c r="M2715" i="3"/>
  <c r="M2729" i="3"/>
  <c r="M2717" i="3"/>
  <c r="M2719" i="3"/>
  <c r="M2718" i="3"/>
  <c r="M2851" i="3"/>
  <c r="M2723" i="3"/>
  <c r="M2716" i="3"/>
  <c r="M2724" i="3"/>
  <c r="M2730" i="3"/>
  <c r="M2853" i="3"/>
  <c r="M2852" i="3"/>
  <c r="M2726" i="3"/>
  <c r="M2850" i="3"/>
  <c r="M2720" i="3"/>
  <c r="M2714" i="3"/>
  <c r="M2582" i="3"/>
  <c r="M2581" i="3"/>
  <c r="M2578" i="3"/>
  <c r="M2579" i="3"/>
  <c r="M2577" i="3"/>
  <c r="M2574" i="3"/>
  <c r="M2710" i="3"/>
  <c r="M2712" i="3"/>
  <c r="M2589" i="3"/>
  <c r="M2590" i="3"/>
  <c r="M2587" i="3"/>
  <c r="M2588" i="3"/>
  <c r="M2575" i="3"/>
  <c r="M2585" i="3"/>
  <c r="M2713" i="3"/>
  <c r="M2583" i="3"/>
  <c r="M2591" i="3"/>
  <c r="M2580" i="3"/>
  <c r="M2586" i="3"/>
  <c r="M2576" i="3"/>
  <c r="M2584" i="3"/>
  <c r="M2711" i="3"/>
  <c r="M2570" i="3"/>
  <c r="M2572" i="3"/>
  <c r="M2449" i="3"/>
  <c r="M2450" i="3"/>
  <c r="M2447" i="3"/>
  <c r="M2448" i="3"/>
  <c r="M2435" i="3"/>
  <c r="M2445" i="3"/>
  <c r="M2573" i="3"/>
  <c r="M2443" i="3"/>
  <c r="M2451" i="3"/>
  <c r="M2440" i="3"/>
  <c r="M2446" i="3"/>
  <c r="M2436" i="3"/>
  <c r="M2444" i="3"/>
  <c r="M2571" i="3"/>
  <c r="M2442" i="3"/>
  <c r="M2441" i="3"/>
  <c r="M2438" i="3"/>
  <c r="M2439" i="3"/>
  <c r="M2437" i="3"/>
  <c r="M2434" i="3"/>
  <c r="M2311" i="3"/>
  <c r="M2300" i="3"/>
  <c r="M2306" i="3"/>
  <c r="M2296" i="3"/>
  <c r="M2304" i="3"/>
  <c r="M2431" i="3"/>
  <c r="M2302" i="3"/>
  <c r="M2301" i="3"/>
  <c r="M2298" i="3"/>
  <c r="M2299" i="3"/>
  <c r="M2297" i="3"/>
  <c r="M2294" i="3"/>
  <c r="M2430" i="3"/>
  <c r="M2432" i="3"/>
  <c r="M2309" i="3"/>
  <c r="M2310" i="3"/>
  <c r="M2307" i="3"/>
  <c r="M2308" i="3"/>
  <c r="M2295" i="3"/>
  <c r="M2305" i="3"/>
  <c r="M2433" i="3"/>
  <c r="M2303" i="3"/>
  <c r="M2166" i="3"/>
  <c r="M2156" i="3"/>
  <c r="M2164" i="3"/>
  <c r="M2291" i="3"/>
  <c r="M2162" i="3"/>
  <c r="M2161" i="3"/>
  <c r="M2290" i="3"/>
  <c r="M2158" i="3"/>
  <c r="M2159" i="3"/>
  <c r="M2292" i="3"/>
  <c r="M2157" i="3"/>
  <c r="M2154" i="3"/>
  <c r="M2169" i="3"/>
  <c r="M2170" i="3"/>
  <c r="M2167" i="3"/>
  <c r="M2168" i="3"/>
  <c r="M2155" i="3"/>
  <c r="M2165" i="3"/>
  <c r="M2293" i="3"/>
  <c r="M2163" i="3"/>
  <c r="M2171" i="3"/>
  <c r="M2160" i="3"/>
  <c r="M240" i="3"/>
  <c r="M1738" i="3"/>
  <c r="M1751" i="3"/>
  <c r="M1734" i="3"/>
  <c r="M1745" i="3"/>
  <c r="M1739" i="3"/>
  <c r="M1744" i="3"/>
  <c r="M1873" i="3"/>
  <c r="M1742" i="3"/>
  <c r="M1740" i="3"/>
  <c r="M1749" i="3"/>
  <c r="M1741" i="3"/>
  <c r="M1870" i="3"/>
  <c r="M1735" i="3"/>
  <c r="M1872" i="3"/>
  <c r="M1748" i="3"/>
  <c r="M1737" i="3"/>
  <c r="M1746" i="3"/>
  <c r="M1743" i="3"/>
  <c r="M1736" i="3"/>
  <c r="M1871" i="3"/>
  <c r="M1750" i="3"/>
  <c r="Q74" i="15"/>
  <c r="G74" i="15" s="1"/>
  <c r="N74" i="15" s="1"/>
  <c r="M216" i="3"/>
  <c r="M1610" i="3"/>
  <c r="M1731" i="3"/>
  <c r="M1604" i="3"/>
  <c r="M1609" i="3"/>
  <c r="M1596" i="3"/>
  <c r="M1732" i="3"/>
  <c r="M1606" i="3"/>
  <c r="M1730" i="3"/>
  <c r="M1600" i="3"/>
  <c r="M1594" i="3"/>
  <c r="M1611" i="3"/>
  <c r="M1597" i="3"/>
  <c r="M1603" i="3"/>
  <c r="M1599" i="3"/>
  <c r="M1733" i="3"/>
  <c r="M1598" i="3"/>
  <c r="M1605" i="3"/>
  <c r="M1601" i="3"/>
  <c r="M1595" i="3"/>
  <c r="M1602" i="3"/>
  <c r="M1608" i="3"/>
  <c r="M244" i="3"/>
  <c r="M248" i="3"/>
  <c r="M1460" i="3"/>
  <c r="M1465" i="3"/>
  <c r="M1470" i="3"/>
  <c r="M1454" i="3"/>
  <c r="M1458" i="3"/>
  <c r="M1464" i="3"/>
  <c r="M1471" i="3"/>
  <c r="M1455" i="3"/>
  <c r="M1456" i="3"/>
  <c r="M1469" i="3"/>
  <c r="M1461" i="3"/>
  <c r="M1463" i="3"/>
  <c r="M1468" i="3"/>
  <c r="M1592" i="3"/>
  <c r="M1457" i="3"/>
  <c r="M1462" i="3"/>
  <c r="M1591" i="3"/>
  <c r="M1466" i="3"/>
  <c r="M1593" i="3"/>
  <c r="M1467" i="3"/>
  <c r="M1590" i="3"/>
  <c r="M1459" i="3"/>
  <c r="M1177" i="3"/>
  <c r="M1174" i="3"/>
  <c r="M1175" i="3"/>
  <c r="M1310" i="3"/>
  <c r="M1312" i="3"/>
  <c r="M1185" i="3"/>
  <c r="M1189" i="3"/>
  <c r="M1190" i="3"/>
  <c r="M1187" i="3"/>
  <c r="M1188" i="3"/>
  <c r="M1313" i="3"/>
  <c r="M1183" i="3"/>
  <c r="M1179" i="3"/>
  <c r="M1191" i="3"/>
  <c r="M1180" i="3"/>
  <c r="M1186" i="3"/>
  <c r="M1176" i="3"/>
  <c r="M1178" i="3"/>
  <c r="M1184" i="3"/>
  <c r="M1311" i="3"/>
  <c r="M1182" i="3"/>
  <c r="M1181" i="3"/>
  <c r="M285" i="3"/>
  <c r="M1038" i="3"/>
  <c r="M1046" i="3"/>
  <c r="M1036" i="3"/>
  <c r="M1047" i="3"/>
  <c r="M1041" i="3"/>
  <c r="M1049" i="3"/>
  <c r="M1042" i="3"/>
  <c r="M1050" i="3"/>
  <c r="M1171" i="3"/>
  <c r="M1172" i="3"/>
  <c r="M1044" i="3"/>
  <c r="M1170" i="3"/>
  <c r="M1040" i="3"/>
  <c r="M1034" i="3"/>
  <c r="M1051" i="3"/>
  <c r="M1037" i="3"/>
  <c r="M1043" i="3"/>
  <c r="M1039" i="3"/>
  <c r="M1173" i="3"/>
  <c r="M1045" i="3"/>
  <c r="M1048" i="3"/>
  <c r="M1035" i="3"/>
  <c r="L304" i="3"/>
  <c r="E19" i="16" s="1"/>
  <c r="M902" i="3"/>
  <c r="M901" i="3"/>
  <c r="M904" i="3"/>
  <c r="M898" i="3"/>
  <c r="M899" i="3"/>
  <c r="M1031" i="3"/>
  <c r="M897" i="3"/>
  <c r="M894" i="3"/>
  <c r="M1030" i="3"/>
  <c r="M1032" i="3"/>
  <c r="M909" i="3"/>
  <c r="M910" i="3"/>
  <c r="M907" i="3"/>
  <c r="M908" i="3"/>
  <c r="M895" i="3"/>
  <c r="M905" i="3"/>
  <c r="M1033" i="3"/>
  <c r="M903" i="3"/>
  <c r="M911" i="3"/>
  <c r="M900" i="3"/>
  <c r="M906" i="3"/>
  <c r="M896" i="3"/>
  <c r="I43" i="14"/>
  <c r="M246" i="3"/>
  <c r="F41" i="14"/>
  <c r="M239" i="3"/>
  <c r="G42" i="14"/>
  <c r="G39" i="14" s="1"/>
  <c r="M220" i="3"/>
  <c r="M251" i="3"/>
  <c r="M256" i="3"/>
  <c r="M233" i="3"/>
  <c r="M206" i="3"/>
  <c r="M194" i="3"/>
  <c r="M241" i="3"/>
  <c r="M293" i="3"/>
  <c r="G48" i="14"/>
  <c r="M197" i="3"/>
  <c r="M211" i="3"/>
  <c r="M286" i="3"/>
  <c r="M208" i="3"/>
  <c r="M262" i="3"/>
  <c r="M764" i="3"/>
  <c r="M759" i="3"/>
  <c r="M757" i="3"/>
  <c r="M769" i="3"/>
  <c r="M893" i="3"/>
  <c r="M891" i="3"/>
  <c r="M761" i="3"/>
  <c r="M766" i="3"/>
  <c r="M771" i="3"/>
  <c r="M892" i="3"/>
  <c r="M762" i="3"/>
  <c r="M770" i="3"/>
  <c r="M758" i="3"/>
  <c r="M755" i="3"/>
  <c r="M768" i="3"/>
  <c r="M754" i="3"/>
  <c r="M765" i="3"/>
  <c r="M763" i="3"/>
  <c r="M890" i="3"/>
  <c r="M760" i="3"/>
  <c r="M767" i="3"/>
  <c r="M756" i="3"/>
  <c r="M224" i="3"/>
  <c r="M276" i="3"/>
  <c r="M229" i="3"/>
  <c r="M212" i="3"/>
  <c r="N131" i="15"/>
  <c r="N132" i="15" s="1"/>
  <c r="N45" i="15"/>
  <c r="N46" i="15" s="1"/>
  <c r="N48" i="15" s="1"/>
  <c r="G46" i="15"/>
  <c r="G48" i="15" s="1"/>
  <c r="H44" i="14"/>
  <c r="M274" i="3"/>
  <c r="E23" i="16"/>
  <c r="O23" i="16" s="1"/>
  <c r="M238" i="3"/>
  <c r="I42" i="14"/>
  <c r="I39" i="14" s="1"/>
  <c r="F50" i="14"/>
  <c r="M225" i="3"/>
  <c r="M218" i="3"/>
  <c r="M255" i="3"/>
  <c r="H48" i="14"/>
  <c r="M259" i="3"/>
  <c r="E47" i="14"/>
  <c r="H49" i="14"/>
  <c r="Q51" i="15"/>
  <c r="L140" i="15"/>
  <c r="L137" i="15" s="1"/>
  <c r="L133" i="15"/>
  <c r="L82" i="15"/>
  <c r="E53" i="14"/>
  <c r="M297" i="3"/>
  <c r="M232" i="3"/>
  <c r="P58" i="15"/>
  <c r="D29" i="16"/>
  <c r="M290" i="3"/>
  <c r="H43" i="14"/>
  <c r="M268" i="3"/>
  <c r="E48" i="14"/>
  <c r="D25" i="16"/>
  <c r="P54" i="15"/>
  <c r="F54" i="15" s="1"/>
  <c r="M187" i="3"/>
  <c r="E40" i="14"/>
  <c r="H45" i="14"/>
  <c r="G49" i="14"/>
  <c r="M242" i="3"/>
  <c r="M270" i="3"/>
  <c r="M299" i="3"/>
  <c r="Q69" i="15"/>
  <c r="M243" i="3"/>
  <c r="P66" i="15"/>
  <c r="F66" i="15" s="1"/>
  <c r="G46" i="14"/>
  <c r="M260" i="3"/>
  <c r="G44" i="14"/>
  <c r="Q55" i="15"/>
  <c r="G55" i="15" s="1"/>
  <c r="N55" i="15" s="1"/>
  <c r="M264" i="3"/>
  <c r="M254" i="3"/>
  <c r="M298" i="3"/>
  <c r="M202" i="3"/>
  <c r="M250" i="3"/>
  <c r="I46" i="14"/>
  <c r="G45" i="14"/>
  <c r="E26" i="16"/>
  <c r="O26" i="16" s="1"/>
  <c r="Q59" i="15"/>
  <c r="G59" i="15" s="1"/>
  <c r="N59" i="15" s="1"/>
  <c r="E55" i="14"/>
  <c r="M300" i="3"/>
  <c r="F54" i="14"/>
  <c r="P52" i="15"/>
  <c r="F52" i="15" s="1"/>
  <c r="M217" i="3"/>
  <c r="E448" i="3"/>
  <c r="E601" i="3" s="1"/>
  <c r="D19" i="16"/>
  <c r="D34" i="16" s="1"/>
  <c r="D35" i="16" s="1"/>
  <c r="I44" i="14"/>
  <c r="F47" i="14"/>
  <c r="Q54" i="15"/>
  <c r="G54" i="15" s="1"/>
  <c r="N54" i="15" s="1"/>
  <c r="H46" i="14"/>
  <c r="F55" i="14"/>
  <c r="M192" i="3"/>
  <c r="M253" i="3"/>
  <c r="Q73" i="15"/>
  <c r="D28" i="16"/>
  <c r="P60" i="15"/>
  <c r="F60" i="15" s="1"/>
  <c r="M287" i="3"/>
  <c r="F51" i="14"/>
  <c r="D30" i="16"/>
  <c r="E50" i="14"/>
  <c r="M291" i="3"/>
  <c r="E45" i="14"/>
  <c r="M236" i="3"/>
  <c r="D23" i="16"/>
  <c r="F40" i="14"/>
  <c r="E41" i="14"/>
  <c r="M190" i="3"/>
  <c r="M271" i="3"/>
  <c r="J141" i="15"/>
  <c r="J138" i="15" s="1"/>
  <c r="M209" i="3"/>
  <c r="I48" i="14"/>
  <c r="I45" i="14"/>
  <c r="E49" i="14"/>
  <c r="P59" i="15"/>
  <c r="F59" i="15" s="1"/>
  <c r="D26" i="16"/>
  <c r="M278" i="3"/>
  <c r="H42" i="14"/>
  <c r="H39" i="14" s="1"/>
  <c r="M196" i="3"/>
  <c r="E42" i="14"/>
  <c r="P55" i="15"/>
  <c r="F55" i="15" s="1"/>
  <c r="M273" i="3"/>
  <c r="M222" i="3"/>
  <c r="M265" i="3"/>
  <c r="M230" i="3"/>
  <c r="M231" i="3"/>
  <c r="M201" i="3"/>
  <c r="M283" i="3"/>
  <c r="Q58" i="15"/>
  <c r="E29" i="16"/>
  <c r="O29" i="16" s="1"/>
  <c r="G43" i="14"/>
  <c r="E22" i="16"/>
  <c r="Q65" i="15"/>
  <c r="M281" i="3"/>
  <c r="M295" i="3"/>
  <c r="P70" i="15"/>
  <c r="F70" i="15" s="1"/>
  <c r="Q60" i="15"/>
  <c r="G60" i="15" s="1"/>
  <c r="N60" i="15" s="1"/>
  <c r="E28" i="16"/>
  <c r="O28" i="16" s="1"/>
  <c r="P69" i="15"/>
  <c r="M258" i="3"/>
  <c r="E46" i="14"/>
  <c r="P53" i="15"/>
  <c r="F53" i="15" s="1"/>
  <c r="M223" i="3"/>
  <c r="Q52" i="15"/>
  <c r="G52" i="15" s="1"/>
  <c r="N52" i="15" s="1"/>
  <c r="M269" i="3"/>
  <c r="M215" i="3"/>
  <c r="M249" i="3"/>
  <c r="M284" i="3"/>
  <c r="M261" i="3"/>
  <c r="D24" i="16"/>
  <c r="I49" i="14"/>
  <c r="M275" i="3"/>
  <c r="E51" i="14"/>
  <c r="P74" i="15"/>
  <c r="F74" i="15" s="1"/>
  <c r="M277" i="3"/>
  <c r="M210" i="3"/>
  <c r="M263" i="3"/>
  <c r="M207" i="3"/>
  <c r="P61" i="15"/>
  <c r="F61" i="15" s="1"/>
  <c r="M296" i="3"/>
  <c r="E52" i="14"/>
  <c r="M237" i="3"/>
  <c r="F63" i="14"/>
  <c r="M204" i="3"/>
  <c r="E43" i="14"/>
  <c r="P51" i="15"/>
  <c r="M205" i="3"/>
  <c r="M266" i="3"/>
  <c r="M235" i="3"/>
  <c r="M234" i="3"/>
  <c r="M288" i="3"/>
  <c r="M195" i="3"/>
  <c r="M203" i="3"/>
  <c r="P73" i="15"/>
  <c r="E63" i="14"/>
  <c r="M252" i="3"/>
  <c r="M227" i="3"/>
  <c r="P65" i="15"/>
  <c r="E44" i="14"/>
  <c r="D22" i="16"/>
  <c r="D27" i="16"/>
  <c r="M279" i="3"/>
  <c r="M272" i="3"/>
  <c r="F52" i="14"/>
  <c r="N79" i="15" l="1"/>
  <c r="N81" i="15" s="1"/>
  <c r="I82" i="15"/>
  <c r="I141" i="15"/>
  <c r="I138" i="15" s="1"/>
  <c r="I140" i="15"/>
  <c r="I137" i="15" s="1"/>
  <c r="J133" i="15"/>
  <c r="J140" i="15"/>
  <c r="J137" i="15" s="1"/>
  <c r="P81" i="15"/>
  <c r="F79" i="15"/>
  <c r="F81" i="15" s="1"/>
  <c r="N84" i="15"/>
  <c r="G84" i="15"/>
  <c r="L448" i="3"/>
  <c r="L601" i="3" s="1"/>
  <c r="L450" i="3" s="1"/>
  <c r="F45" i="14"/>
  <c r="F43" i="14"/>
  <c r="F48" i="14"/>
  <c r="F42" i="14"/>
  <c r="F39" i="14" s="1"/>
  <c r="H38" i="14"/>
  <c r="H64" i="14" s="1"/>
  <c r="H65" i="14" s="1"/>
  <c r="G38" i="14"/>
  <c r="G64" i="14" s="1"/>
  <c r="G65" i="14" s="1"/>
  <c r="O22" i="16"/>
  <c r="E21" i="16"/>
  <c r="O21" i="16" s="1"/>
  <c r="F65" i="15"/>
  <c r="F67" i="15" s="1"/>
  <c r="P67" i="15"/>
  <c r="F51" i="15"/>
  <c r="F56" i="15" s="1"/>
  <c r="P56" i="15"/>
  <c r="F46" i="14"/>
  <c r="Q63" i="15"/>
  <c r="G58" i="15"/>
  <c r="D601" i="3"/>
  <c r="E450" i="3"/>
  <c r="D450" i="3" s="1"/>
  <c r="Q56" i="15"/>
  <c r="G51" i="15"/>
  <c r="Q71" i="15"/>
  <c r="G69" i="15"/>
  <c r="F73" i="15"/>
  <c r="F75" i="15" s="1"/>
  <c r="P75" i="15"/>
  <c r="F69" i="15"/>
  <c r="F71" i="15" s="1"/>
  <c r="P71" i="15"/>
  <c r="Q75" i="15"/>
  <c r="G73" i="15"/>
  <c r="I38" i="14"/>
  <c r="I64" i="14" s="1"/>
  <c r="F49" i="14"/>
  <c r="O19" i="16"/>
  <c r="O34" i="16" s="1"/>
  <c r="O35" i="16" s="1"/>
  <c r="E34" i="16"/>
  <c r="E35" i="16" s="1"/>
  <c r="F58" i="15"/>
  <c r="F63" i="15" s="1"/>
  <c r="P63" i="15"/>
  <c r="D21" i="16"/>
  <c r="G65" i="15"/>
  <c r="Q67" i="15"/>
  <c r="F44" i="14"/>
  <c r="E39" i="14"/>
  <c r="E38" i="14" s="1"/>
  <c r="E64" i="14" s="1"/>
  <c r="G105" i="14" l="1"/>
  <c r="H105" i="14"/>
  <c r="F38" i="14"/>
  <c r="F64" i="14" s="1"/>
  <c r="F105" i="14" s="1"/>
  <c r="E105" i="14"/>
  <c r="E65" i="14"/>
  <c r="G75" i="15"/>
  <c r="N73" i="15"/>
  <c r="N75" i="15" s="1"/>
  <c r="N58" i="15"/>
  <c r="N63" i="15" s="1"/>
  <c r="G63" i="15"/>
  <c r="G67" i="15"/>
  <c r="N65" i="15"/>
  <c r="N67" i="15" s="1"/>
  <c r="F77" i="15"/>
  <c r="F83" i="15" s="1"/>
  <c r="G71" i="15"/>
  <c r="N69" i="15"/>
  <c r="N71" i="15" s="1"/>
  <c r="P77" i="15"/>
  <c r="P83" i="15" s="1"/>
  <c r="G56" i="15"/>
  <c r="N51" i="15"/>
  <c r="N56" i="15" s="1"/>
  <c r="Q77" i="15"/>
  <c r="Q83" i="15" s="1"/>
  <c r="I105" i="14"/>
  <c r="I65" i="14"/>
  <c r="F65" i="14" l="1"/>
  <c r="B105" i="14" s="1"/>
  <c r="G77" i="15"/>
  <c r="G83" i="15" s="1"/>
  <c r="G140" i="15" s="1"/>
  <c r="G137" i="15" s="1"/>
  <c r="N77" i="15"/>
  <c r="N83" i="15" s="1"/>
  <c r="N82" i="15" s="1"/>
  <c r="P140" i="15"/>
  <c r="P137" i="15" s="1"/>
  <c r="P133" i="15"/>
  <c r="P141" i="15"/>
  <c r="P138" i="15" s="1"/>
  <c r="P82" i="15"/>
  <c r="F141" i="15"/>
  <c r="F138" i="15" s="1"/>
  <c r="F133" i="15"/>
  <c r="F82" i="15"/>
  <c r="F140" i="15"/>
  <c r="F137" i="15" s="1"/>
  <c r="Q82" i="15"/>
  <c r="Q140" i="15"/>
  <c r="Q137" i="15" s="1"/>
  <c r="Q141" i="15"/>
  <c r="Q138" i="15" s="1"/>
  <c r="Q133" i="15"/>
  <c r="B65" i="14" l="1"/>
  <c r="G133" i="15"/>
  <c r="G141" i="15"/>
  <c r="G138" i="15" s="1"/>
  <c r="N140" i="15"/>
  <c r="N137" i="15" s="1"/>
  <c r="N141" i="15"/>
  <c r="N138" i="15" s="1"/>
  <c r="G82" i="15"/>
  <c r="B82" i="15" s="1"/>
  <c r="N133" i="15"/>
  <c r="B133" i="15" l="1"/>
</calcChain>
</file>

<file path=xl/comments1.xml><?xml version="1.0" encoding="utf-8"?>
<comments xmlns="http://schemas.openxmlformats.org/spreadsheetml/2006/main">
  <authors>
    <author>Никола Павлов</author>
    <author>npavlov</author>
  </authors>
  <commentList>
    <comment ref="T2"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8" authorId="0" shapeId="0">
      <text>
        <r>
          <rPr>
            <sz val="11"/>
            <color indexed="81"/>
            <rFont val="Times New Roman"/>
            <family val="1"/>
            <charset val="204"/>
          </rPr>
          <t xml:space="preserve">Тази таблица съдържа информация </t>
        </r>
        <r>
          <rPr>
            <b/>
            <i/>
            <sz val="11"/>
            <color indexed="81"/>
            <rFont val="Times New Roman"/>
            <family val="1"/>
            <charset val="204"/>
          </rPr>
          <t>в левове</t>
        </r>
        <r>
          <rPr>
            <sz val="11"/>
            <color indexed="81"/>
            <rFont val="Times New Roman"/>
            <family val="1"/>
            <charset val="204"/>
          </rPr>
          <t xml:space="preserve"> по съответните позиции за целите на изготвяне на касовия отчет по </t>
        </r>
        <r>
          <rPr>
            <b/>
            <i/>
            <sz val="11"/>
            <color indexed="18"/>
            <rFont val="Times New Roman"/>
            <family val="1"/>
            <charset val="204"/>
          </rPr>
          <t>т. 1.3</t>
        </r>
        <r>
          <rPr>
            <sz val="11"/>
            <color indexed="81"/>
            <rFont val="Times New Roman"/>
            <family val="1"/>
            <charset val="204"/>
          </rPr>
          <t xml:space="preserve"> от </t>
        </r>
        <r>
          <rPr>
            <b/>
            <i/>
            <sz val="11"/>
            <color indexed="18"/>
            <rFont val="Times New Roman"/>
            <family val="1"/>
            <charset val="204"/>
          </rPr>
          <t>Заповед № ЗМФ-1338/22.12.2015 г.</t>
        </r>
        <r>
          <rPr>
            <sz val="11"/>
            <color indexed="18"/>
            <rFont val="Times New Roman"/>
            <family val="1"/>
            <charset val="204"/>
          </rPr>
          <t xml:space="preserve"> </t>
        </r>
        <r>
          <rPr>
            <sz val="11"/>
            <color indexed="81"/>
            <rFont val="Times New Roman"/>
            <family val="1"/>
            <charset val="204"/>
          </rPr>
          <t xml:space="preserve">на министъра на финансите - елемент от годишния финансов отчет </t>
        </r>
        <r>
          <rPr>
            <b/>
            <i/>
            <u/>
            <sz val="11"/>
            <color indexed="20"/>
            <rFont val="Times New Roman"/>
            <family val="1"/>
            <charset val="204"/>
          </rPr>
          <t>за 2025 г</t>
        </r>
        <r>
          <rPr>
            <sz val="11"/>
            <color indexed="81"/>
            <rFont val="Times New Roman"/>
            <family val="1"/>
            <charset val="204"/>
          </rPr>
          <t>.</t>
        </r>
      </text>
    </comment>
    <comment ref="C134" authorId="1" shapeId="0">
      <text>
        <r>
          <rPr>
            <sz val="10"/>
            <color indexed="81"/>
            <rFont val="Times New Roman"/>
            <family val="1"/>
            <charset val="204"/>
          </rPr>
          <t xml:space="preserve">Датата  на изготвяне се  въвежда във формат  </t>
        </r>
        <r>
          <rPr>
            <b/>
            <i/>
            <sz val="10"/>
            <color indexed="12"/>
            <rFont val="Times New Roman"/>
            <family val="1"/>
            <charset val="204"/>
          </rPr>
          <t>ДД</t>
        </r>
        <r>
          <rPr>
            <b/>
            <i/>
            <sz val="10"/>
            <color indexed="10"/>
            <rFont val="Times New Roman"/>
            <family val="1"/>
            <charset val="204"/>
          </rPr>
          <t>ММ</t>
        </r>
        <r>
          <rPr>
            <b/>
            <i/>
            <sz val="10"/>
            <color indexed="16"/>
            <rFont val="Times New Roman"/>
            <family val="1"/>
            <charset val="204"/>
          </rPr>
          <t>ГГГГ</t>
        </r>
        <r>
          <rPr>
            <sz val="10"/>
            <color indexed="81"/>
            <rFont val="Times New Roman"/>
            <family val="1"/>
            <charset val="204"/>
          </rPr>
          <t xml:space="preserve">.
</t>
        </r>
      </text>
    </comment>
  </commentList>
</comments>
</file>

<file path=xl/comments2.xml><?xml version="1.0" encoding="utf-8"?>
<comments xmlns="http://schemas.openxmlformats.org/spreadsheetml/2006/main">
  <authors>
    <author>Никола Павлов</author>
  </authors>
  <commentList>
    <comment ref="I11"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List>
</comments>
</file>

<file path=xl/comments3.xml><?xml version="1.0" encoding="utf-8"?>
<comments xmlns="http://schemas.openxmlformats.org/spreadsheetml/2006/main">
  <authors>
    <author>Никола Павлов</author>
    <author>DBoyadzhieva</author>
    <author>Мариан Георгиев</author>
    <author>PKyuchukov</author>
    <author>npavlov</author>
  </authors>
  <commentList>
    <comment ref="I9"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123" authorId="1" shapeId="0">
      <text>
        <r>
          <rPr>
            <i/>
            <u/>
            <sz val="9"/>
            <color indexed="81"/>
            <rFont val="Tahoma"/>
            <family val="2"/>
            <charset val="204"/>
          </rPr>
          <t>Забележка:</t>
        </r>
        <r>
          <rPr>
            <sz val="9"/>
            <color indexed="81"/>
            <rFont val="Tahoma"/>
            <family val="2"/>
            <charset val="204"/>
          </rPr>
          <t xml:space="preserve"> 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
</t>
        </r>
      </text>
    </comment>
    <comment ref="D168" authorId="2" shapeId="0">
      <text>
        <r>
          <rPr>
            <b/>
            <sz val="12"/>
            <color indexed="81"/>
            <rFont val="Tahoma"/>
            <family val="2"/>
            <charset val="204"/>
          </rPr>
          <t>забележка:</t>
        </r>
        <r>
          <rPr>
            <sz val="12"/>
            <color indexed="81"/>
            <rFont val="Tahoma"/>
            <family val="2"/>
            <charset val="204"/>
          </rPr>
          <t xml:space="preserve"> Въвежда се само стойността на данъка върху таксиметров превоз на пътници</t>
        </r>
        <r>
          <rPr>
            <sz val="9"/>
            <color indexed="81"/>
            <rFont val="Tahoma"/>
            <family val="2"/>
            <charset val="204"/>
          </rPr>
          <t xml:space="preserve">
</t>
        </r>
      </text>
    </comment>
    <comment ref="D216" authorId="0" shapeId="0">
      <text>
        <r>
          <rPr>
            <sz val="10"/>
            <color indexed="81"/>
            <rFont val="Times New Roman"/>
            <family val="1"/>
            <charset val="204"/>
          </rPr>
          <t xml:space="preserve">използва се от разпоредители с представителства в чужбина 
</t>
        </r>
      </text>
    </comment>
    <comment ref="D220" authorId="0" shapeId="0">
      <text>
        <r>
          <rPr>
            <sz val="10"/>
            <color indexed="81"/>
            <rFont val="Times New Roman"/>
            <family val="1"/>
            <charset val="204"/>
          </rPr>
          <t>тук се отчитат разходите за СБКО, неотчетени по други позиции на ЕБК</t>
        </r>
      </text>
    </comment>
    <comment ref="D221"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9"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0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71" authorId="2" shapeId="0">
      <text>
        <r>
          <rPr>
            <b/>
            <sz val="11"/>
            <color indexed="81"/>
            <rFont val="Tahoma"/>
            <family val="2"/>
            <charset val="204"/>
          </rPr>
          <t xml:space="preserve">Забележка: </t>
        </r>
        <r>
          <rPr>
            <sz val="11"/>
            <color indexed="81"/>
            <rFont val="Tahoma"/>
            <family val="2"/>
            <charset val="204"/>
          </rPr>
          <t xml:space="preserve">§ 72-00 включва и възмездна финансова помощ, при която не се дължи лихва.
</t>
        </r>
      </text>
    </comment>
    <comment ref="D535" authorId="1" shapeId="0">
      <text>
        <r>
          <rPr>
            <i/>
            <u/>
            <sz val="9"/>
            <color indexed="81"/>
            <rFont val="Tahoma"/>
            <family val="2"/>
            <charset val="204"/>
          </rPr>
          <t>Забележка:</t>
        </r>
        <r>
          <rPr>
            <sz val="9"/>
            <color indexed="81"/>
            <rFont val="Tahoma"/>
            <family val="2"/>
            <charset val="204"/>
          </rPr>
          <t xml:space="preserve"> § 89-01 се използва само от ЦБ, НОИ, НЗОК и НАП.</t>
        </r>
      </text>
    </comment>
    <comment ref="D565" authorId="1" shapeId="0">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D566" authorId="1" shapeId="0">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C589" authorId="0" shapeId="0">
      <text>
        <r>
          <rPr>
            <i/>
            <u/>
            <sz val="9"/>
            <color indexed="81"/>
            <rFont val="Times New Roman"/>
            <family val="1"/>
            <charset val="204"/>
          </rPr>
          <t>Забележки:</t>
        </r>
        <r>
          <rPr>
            <sz val="9"/>
            <color indexed="81"/>
            <rFont val="Times New Roman"/>
            <family val="1"/>
            <charset val="204"/>
          </rPr>
          <t xml:space="preserve"> 
    1. В отчетите за касовото изпълнение на ЦБ сумите по § 96-00 се посочват с обратен знак.</t>
        </r>
        <r>
          <rPr>
            <sz val="9"/>
            <color indexed="81"/>
            <rFont val="Tahoma"/>
            <family val="2"/>
            <charset val="204"/>
          </rPr>
          <t xml:space="preserve">
   </t>
        </r>
        <r>
          <rPr>
            <sz val="10"/>
            <color indexed="81"/>
            <rFont val="Times New Roman"/>
            <family val="1"/>
            <charset val="204"/>
          </rPr>
          <t xml:space="preserve"> 2. § 96-00 не се прилага за банковите сметки 6301 на министерствата и ведомствата в БНБ.</t>
        </r>
      </text>
    </comment>
    <comment ref="C594" authorId="1" shapeId="0">
      <text>
        <r>
          <rPr>
            <i/>
            <u/>
            <sz val="9"/>
            <color indexed="81"/>
            <rFont val="Tahoma"/>
            <family val="2"/>
            <charset val="204"/>
          </rPr>
          <t>З</t>
        </r>
        <r>
          <rPr>
            <i/>
            <u/>
            <sz val="10"/>
            <color indexed="81"/>
            <rFont val="Times New Roman"/>
            <family val="1"/>
            <charset val="204"/>
          </rPr>
          <t>абележка:</t>
        </r>
        <r>
          <rPr>
            <sz val="10"/>
            <color indexed="81"/>
            <rFont val="Times New Roman"/>
            <family val="1"/>
            <charset val="204"/>
          </rPr>
          <t xml:space="preserve"> Всеки подпараграф на § 98-00 следва да е равен на нула, с изключение на § 98-90.</t>
        </r>
      </text>
    </comment>
    <comment ref="B608" authorId="4" shapeId="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 ref="D661" authorId="0" shapeId="0">
      <text>
        <r>
          <rPr>
            <sz val="10"/>
            <color indexed="81"/>
            <rFont val="Times New Roman"/>
            <family val="1"/>
            <charset val="204"/>
          </rPr>
          <t xml:space="preserve">използва се от разпоредители с представителства в чужбина 
</t>
        </r>
      </text>
    </comment>
    <comment ref="D665" authorId="0" shapeId="0">
      <text>
        <r>
          <rPr>
            <sz val="10"/>
            <color indexed="81"/>
            <rFont val="Times New Roman"/>
            <family val="1"/>
            <charset val="204"/>
          </rPr>
          <t>тук се отчитат разходите за СБКО, неотчетени по други позиции на ЕБК</t>
        </r>
      </text>
    </comment>
    <comment ref="D6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01" authorId="0" shapeId="0">
      <text>
        <r>
          <rPr>
            <sz val="10"/>
            <color indexed="81"/>
            <rFont val="Times New Roman"/>
            <family val="1"/>
            <charset val="204"/>
          </rPr>
          <t xml:space="preserve">използва се от разпоредители с представителства в чужбина 
</t>
        </r>
      </text>
    </comment>
    <comment ref="D805" authorId="0" shapeId="0">
      <text>
        <r>
          <rPr>
            <sz val="10"/>
            <color indexed="81"/>
            <rFont val="Times New Roman"/>
            <family val="1"/>
            <charset val="204"/>
          </rPr>
          <t>тук се отчитат разходите за СБКО, неотчетени по други позиции на ЕБК</t>
        </r>
      </text>
    </comment>
    <comment ref="D8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41" authorId="0" shapeId="0">
      <text>
        <r>
          <rPr>
            <sz val="10"/>
            <color indexed="81"/>
            <rFont val="Times New Roman"/>
            <family val="1"/>
            <charset val="204"/>
          </rPr>
          <t xml:space="preserve">използва се от разпоредители с представителства в чужбина 
</t>
        </r>
      </text>
    </comment>
    <comment ref="D945" authorId="0" shapeId="0">
      <text>
        <r>
          <rPr>
            <sz val="10"/>
            <color indexed="81"/>
            <rFont val="Times New Roman"/>
            <family val="1"/>
            <charset val="204"/>
          </rPr>
          <t>тук се отчитат разходите за СБКО, неотчетени по други позиции на ЕБК</t>
        </r>
      </text>
    </comment>
    <comment ref="D9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81" authorId="0" shapeId="0">
      <text>
        <r>
          <rPr>
            <sz val="10"/>
            <color indexed="81"/>
            <rFont val="Times New Roman"/>
            <family val="1"/>
            <charset val="204"/>
          </rPr>
          <t xml:space="preserve">използва се от разпоредители с представителства в чужбина 
</t>
        </r>
      </text>
    </comment>
    <comment ref="D1085" authorId="0" shapeId="0">
      <text>
        <r>
          <rPr>
            <sz val="10"/>
            <color indexed="81"/>
            <rFont val="Times New Roman"/>
            <family val="1"/>
            <charset val="204"/>
          </rPr>
          <t>тук се отчитат разходите за СБКО, неотчетени по други позиции на ЕБК</t>
        </r>
      </text>
    </comment>
    <comment ref="D10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21" authorId="0" shapeId="0">
      <text>
        <r>
          <rPr>
            <sz val="10"/>
            <color indexed="81"/>
            <rFont val="Times New Roman"/>
            <family val="1"/>
            <charset val="204"/>
          </rPr>
          <t xml:space="preserve">използва се от разпоредители с представителства в чужбина 
</t>
        </r>
      </text>
    </comment>
    <comment ref="D1225" authorId="0" shapeId="0">
      <text>
        <r>
          <rPr>
            <sz val="10"/>
            <color indexed="81"/>
            <rFont val="Times New Roman"/>
            <family val="1"/>
            <charset val="204"/>
          </rPr>
          <t>тук се отчитат разходите за СБКО, неотчетени по други позиции на ЕБК</t>
        </r>
      </text>
    </comment>
    <comment ref="D12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3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3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3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361" authorId="0" shapeId="0">
      <text>
        <r>
          <rPr>
            <sz val="10"/>
            <color indexed="81"/>
            <rFont val="Times New Roman"/>
            <family val="1"/>
            <charset val="204"/>
          </rPr>
          <t xml:space="preserve">използва се от разпоредители с представителства в чужбина 
</t>
        </r>
      </text>
    </comment>
    <comment ref="D1365" authorId="0" shapeId="0">
      <text>
        <r>
          <rPr>
            <sz val="10"/>
            <color indexed="81"/>
            <rFont val="Times New Roman"/>
            <family val="1"/>
            <charset val="204"/>
          </rPr>
          <t>тук се отчитат разходите за СБКО, неотчетени по други позиции на ЕБК</t>
        </r>
      </text>
    </comment>
    <comment ref="D13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3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4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4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4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501" authorId="0" shapeId="0">
      <text>
        <r>
          <rPr>
            <sz val="10"/>
            <color indexed="81"/>
            <rFont val="Times New Roman"/>
            <family val="1"/>
            <charset val="204"/>
          </rPr>
          <t xml:space="preserve">използва се от разпоредители с представителства в чужбина 
</t>
        </r>
      </text>
    </comment>
    <comment ref="D1505" authorId="0" shapeId="0">
      <text>
        <r>
          <rPr>
            <sz val="10"/>
            <color indexed="81"/>
            <rFont val="Times New Roman"/>
            <family val="1"/>
            <charset val="204"/>
          </rPr>
          <t>тук се отчитат разходите за СБКО, неотчетени по други позиции на ЕБК</t>
        </r>
      </text>
    </comment>
    <comment ref="D15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5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5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5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5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641" authorId="0" shapeId="0">
      <text>
        <r>
          <rPr>
            <sz val="10"/>
            <color indexed="81"/>
            <rFont val="Times New Roman"/>
            <family val="1"/>
            <charset val="204"/>
          </rPr>
          <t xml:space="preserve">използва се от разпоредители с представителства в чужбина 
</t>
        </r>
      </text>
    </comment>
    <comment ref="D1645" authorId="0" shapeId="0">
      <text>
        <r>
          <rPr>
            <sz val="10"/>
            <color indexed="81"/>
            <rFont val="Times New Roman"/>
            <family val="1"/>
            <charset val="204"/>
          </rPr>
          <t>тук се отчитат разходите за СБКО, неотчетени по други позиции на ЕБК</t>
        </r>
      </text>
    </comment>
    <comment ref="D16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6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7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7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7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781" authorId="0" shapeId="0">
      <text>
        <r>
          <rPr>
            <sz val="10"/>
            <color indexed="81"/>
            <rFont val="Times New Roman"/>
            <family val="1"/>
            <charset val="204"/>
          </rPr>
          <t xml:space="preserve">използва се от разпоредители с представителства в чужбина 
</t>
        </r>
      </text>
    </comment>
    <comment ref="D1785" authorId="0" shapeId="0">
      <text>
        <r>
          <rPr>
            <sz val="10"/>
            <color indexed="81"/>
            <rFont val="Times New Roman"/>
            <family val="1"/>
            <charset val="204"/>
          </rPr>
          <t>тук се отчитат разходите за СБКО, неотчетени по други позиции на ЕБК</t>
        </r>
      </text>
    </comment>
    <comment ref="D17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8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8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8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8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921" authorId="0" shapeId="0">
      <text>
        <r>
          <rPr>
            <sz val="10"/>
            <color indexed="81"/>
            <rFont val="Times New Roman"/>
            <family val="1"/>
            <charset val="204"/>
          </rPr>
          <t xml:space="preserve">използва се от разпоредители с представителства в чужбина 
</t>
        </r>
      </text>
    </comment>
    <comment ref="D1925" authorId="0" shapeId="0">
      <text>
        <r>
          <rPr>
            <sz val="10"/>
            <color indexed="81"/>
            <rFont val="Times New Roman"/>
            <family val="1"/>
            <charset val="204"/>
          </rPr>
          <t>тук се отчитат разходите за СБКО, неотчетени по други позиции на ЕБК</t>
        </r>
      </text>
    </comment>
    <comment ref="D19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9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0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0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0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061" authorId="0" shapeId="0">
      <text>
        <r>
          <rPr>
            <sz val="10"/>
            <color indexed="81"/>
            <rFont val="Times New Roman"/>
            <family val="1"/>
            <charset val="204"/>
          </rPr>
          <t xml:space="preserve">използва се от разпоредители с представителства в чужбина 
</t>
        </r>
      </text>
    </comment>
    <comment ref="D2065" authorId="0" shapeId="0">
      <text>
        <r>
          <rPr>
            <sz val="10"/>
            <color indexed="81"/>
            <rFont val="Times New Roman"/>
            <family val="1"/>
            <charset val="204"/>
          </rPr>
          <t>тук се отчитат разходите за СБКО, неотчетени по други позиции на ЕБК</t>
        </r>
      </text>
    </comment>
    <comment ref="D20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0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1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1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1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201" authorId="0" shapeId="0">
      <text>
        <r>
          <rPr>
            <sz val="10"/>
            <color indexed="81"/>
            <rFont val="Times New Roman"/>
            <family val="1"/>
            <charset val="204"/>
          </rPr>
          <t xml:space="preserve">използва се от разпоредители с представителства в чужбина 
</t>
        </r>
      </text>
    </comment>
    <comment ref="D2205" authorId="0" shapeId="0">
      <text>
        <r>
          <rPr>
            <sz val="10"/>
            <color indexed="81"/>
            <rFont val="Times New Roman"/>
            <family val="1"/>
            <charset val="204"/>
          </rPr>
          <t>тук се отчитат разходите за СБКО, неотчетени по други позиции на ЕБК</t>
        </r>
      </text>
    </comment>
    <comment ref="D22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2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2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2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2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341" authorId="0" shapeId="0">
      <text>
        <r>
          <rPr>
            <sz val="10"/>
            <color indexed="81"/>
            <rFont val="Times New Roman"/>
            <family val="1"/>
            <charset val="204"/>
          </rPr>
          <t xml:space="preserve">използва се от разпоредители с представителства в чужбина 
</t>
        </r>
      </text>
    </comment>
    <comment ref="D2345" authorId="0" shapeId="0">
      <text>
        <r>
          <rPr>
            <sz val="10"/>
            <color indexed="81"/>
            <rFont val="Times New Roman"/>
            <family val="1"/>
            <charset val="204"/>
          </rPr>
          <t>тук се отчитат разходите за СБКО, неотчетени по други позиции на ЕБК</t>
        </r>
      </text>
    </comment>
    <comment ref="D23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3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4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4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4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481" authorId="0" shapeId="0">
      <text>
        <r>
          <rPr>
            <sz val="10"/>
            <color indexed="81"/>
            <rFont val="Times New Roman"/>
            <family val="1"/>
            <charset val="204"/>
          </rPr>
          <t xml:space="preserve">използва се от разпоредители с представителства в чужбина 
</t>
        </r>
      </text>
    </comment>
    <comment ref="D2485" authorId="0" shapeId="0">
      <text>
        <r>
          <rPr>
            <sz val="10"/>
            <color indexed="81"/>
            <rFont val="Times New Roman"/>
            <family val="1"/>
            <charset val="204"/>
          </rPr>
          <t>тук се отчитат разходите за СБКО, неотчетени по други позиции на ЕБК</t>
        </r>
      </text>
    </comment>
    <comment ref="D24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5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5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5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5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621" authorId="0" shapeId="0">
      <text>
        <r>
          <rPr>
            <sz val="10"/>
            <color indexed="81"/>
            <rFont val="Times New Roman"/>
            <family val="1"/>
            <charset val="204"/>
          </rPr>
          <t xml:space="preserve">използва се от разпоредители с представителства в чужбина 
</t>
        </r>
      </text>
    </comment>
    <comment ref="D2625" authorId="0" shapeId="0">
      <text>
        <r>
          <rPr>
            <sz val="10"/>
            <color indexed="81"/>
            <rFont val="Times New Roman"/>
            <family val="1"/>
            <charset val="204"/>
          </rPr>
          <t>тук се отчитат разходите за СБКО, неотчетени по други позиции на ЕБК</t>
        </r>
      </text>
    </comment>
    <comment ref="D26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6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7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7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7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761" authorId="0" shapeId="0">
      <text>
        <r>
          <rPr>
            <sz val="10"/>
            <color indexed="81"/>
            <rFont val="Times New Roman"/>
            <family val="1"/>
            <charset val="204"/>
          </rPr>
          <t xml:space="preserve">използва се от разпоредители с представителства в чужбина 
</t>
        </r>
      </text>
    </comment>
    <comment ref="D2765" authorId="0" shapeId="0">
      <text>
        <r>
          <rPr>
            <sz val="10"/>
            <color indexed="81"/>
            <rFont val="Times New Roman"/>
            <family val="1"/>
            <charset val="204"/>
          </rPr>
          <t>тук се отчитат разходите за СБКО, неотчетени по други позиции на ЕБК</t>
        </r>
      </text>
    </comment>
    <comment ref="D27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7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8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8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8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901" authorId="0" shapeId="0">
      <text>
        <r>
          <rPr>
            <sz val="10"/>
            <color indexed="81"/>
            <rFont val="Times New Roman"/>
            <family val="1"/>
            <charset val="204"/>
          </rPr>
          <t xml:space="preserve">използва се от разпоредители с представителства в чужбина 
</t>
        </r>
      </text>
    </comment>
    <comment ref="D2905" authorId="0" shapeId="0">
      <text>
        <r>
          <rPr>
            <sz val="10"/>
            <color indexed="81"/>
            <rFont val="Times New Roman"/>
            <family val="1"/>
            <charset val="204"/>
          </rPr>
          <t>тук се отчитат разходите за СБКО, неотчетени по други позиции на ЕБК</t>
        </r>
      </text>
    </comment>
    <comment ref="D29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9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9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9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041" authorId="0" shapeId="0">
      <text>
        <r>
          <rPr>
            <sz val="10"/>
            <color indexed="81"/>
            <rFont val="Times New Roman"/>
            <family val="1"/>
            <charset val="204"/>
          </rPr>
          <t xml:space="preserve">използва се от разпоредители с представителства в чужбина 
</t>
        </r>
      </text>
    </comment>
    <comment ref="D3045" authorId="0" shapeId="0">
      <text>
        <r>
          <rPr>
            <sz val="10"/>
            <color indexed="81"/>
            <rFont val="Times New Roman"/>
            <family val="1"/>
            <charset val="204"/>
          </rPr>
          <t>тук се отчитат разходите за СБКО, неотчетени по други позиции на ЕБК</t>
        </r>
      </text>
    </comment>
    <comment ref="D30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0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1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1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1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181" authorId="0" shapeId="0">
      <text>
        <r>
          <rPr>
            <sz val="10"/>
            <color indexed="81"/>
            <rFont val="Times New Roman"/>
            <family val="1"/>
            <charset val="204"/>
          </rPr>
          <t xml:space="preserve">използва се от разпоредители с представителства в чужбина 
</t>
        </r>
      </text>
    </comment>
    <comment ref="D3185" authorId="0" shapeId="0">
      <text>
        <r>
          <rPr>
            <sz val="10"/>
            <color indexed="81"/>
            <rFont val="Times New Roman"/>
            <family val="1"/>
            <charset val="204"/>
          </rPr>
          <t>тук се отчитат разходите за СБКО, неотчетени по други позиции на ЕБК</t>
        </r>
      </text>
    </comment>
    <comment ref="D31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2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2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2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2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321" authorId="0" shapeId="0">
      <text>
        <r>
          <rPr>
            <sz val="10"/>
            <color indexed="81"/>
            <rFont val="Times New Roman"/>
            <family val="1"/>
            <charset val="204"/>
          </rPr>
          <t xml:space="preserve">използва се от разпоредители с представителства в чужбина 
</t>
        </r>
      </text>
    </comment>
    <comment ref="D3325" authorId="0" shapeId="0">
      <text>
        <r>
          <rPr>
            <sz val="10"/>
            <color indexed="81"/>
            <rFont val="Times New Roman"/>
            <family val="1"/>
            <charset val="204"/>
          </rPr>
          <t>тук се отчитат разходите за СБКО, неотчетени по други позиции на ЕБК</t>
        </r>
      </text>
    </comment>
    <comment ref="D33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3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4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4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4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461" authorId="0" shapeId="0">
      <text>
        <r>
          <rPr>
            <sz val="10"/>
            <color indexed="81"/>
            <rFont val="Times New Roman"/>
            <family val="1"/>
            <charset val="204"/>
          </rPr>
          <t xml:space="preserve">използва се от разпоредители с представителства в чужбина 
</t>
        </r>
      </text>
    </comment>
    <comment ref="D3465" authorId="0" shapeId="0">
      <text>
        <r>
          <rPr>
            <sz val="10"/>
            <color indexed="81"/>
            <rFont val="Times New Roman"/>
            <family val="1"/>
            <charset val="204"/>
          </rPr>
          <t>тук се отчитат разходите за СБКО, неотчетени по други позиции на ЕБК</t>
        </r>
      </text>
    </comment>
    <comment ref="D34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4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5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5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5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601" authorId="0" shapeId="0">
      <text>
        <r>
          <rPr>
            <sz val="10"/>
            <color indexed="81"/>
            <rFont val="Times New Roman"/>
            <family val="1"/>
            <charset val="204"/>
          </rPr>
          <t xml:space="preserve">използва се от разпоредители с представителства в чужбина 
</t>
        </r>
      </text>
    </comment>
    <comment ref="D3605" authorId="0" shapeId="0">
      <text>
        <r>
          <rPr>
            <sz val="10"/>
            <color indexed="81"/>
            <rFont val="Times New Roman"/>
            <family val="1"/>
            <charset val="204"/>
          </rPr>
          <t>тук се отчитат разходите за СБКО, неотчетени по други позиции на ЕБК</t>
        </r>
      </text>
    </comment>
    <comment ref="D36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6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6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6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6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741" authorId="0" shapeId="0">
      <text>
        <r>
          <rPr>
            <sz val="10"/>
            <color indexed="81"/>
            <rFont val="Times New Roman"/>
            <family val="1"/>
            <charset val="204"/>
          </rPr>
          <t xml:space="preserve">използва се от разпоредители с представителства в чужбина 
</t>
        </r>
      </text>
    </comment>
    <comment ref="D3745" authorId="0" shapeId="0">
      <text>
        <r>
          <rPr>
            <sz val="10"/>
            <color indexed="81"/>
            <rFont val="Times New Roman"/>
            <family val="1"/>
            <charset val="204"/>
          </rPr>
          <t>тук се отчитат разходите за СБКО, неотчетени по други позиции на ЕБК</t>
        </r>
      </text>
    </comment>
    <comment ref="D37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7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8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8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8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881" authorId="0" shapeId="0">
      <text>
        <r>
          <rPr>
            <sz val="10"/>
            <color indexed="81"/>
            <rFont val="Times New Roman"/>
            <family val="1"/>
            <charset val="204"/>
          </rPr>
          <t xml:space="preserve">използва се от разпоредители с представителства в чужбина 
</t>
        </r>
      </text>
    </comment>
    <comment ref="D3885" authorId="0" shapeId="0">
      <text>
        <r>
          <rPr>
            <sz val="10"/>
            <color indexed="81"/>
            <rFont val="Times New Roman"/>
            <family val="1"/>
            <charset val="204"/>
          </rPr>
          <t>тук се отчитат разходите за СБКО, неотчетени по други позиции на ЕБК</t>
        </r>
      </text>
    </comment>
    <comment ref="D38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9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9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9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9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021" authorId="0" shapeId="0">
      <text>
        <r>
          <rPr>
            <sz val="10"/>
            <color indexed="81"/>
            <rFont val="Times New Roman"/>
            <family val="1"/>
            <charset val="204"/>
          </rPr>
          <t xml:space="preserve">използва се от разпоредители с представителства в чужбина 
</t>
        </r>
      </text>
    </comment>
    <comment ref="D4025" authorId="0" shapeId="0">
      <text>
        <r>
          <rPr>
            <sz val="10"/>
            <color indexed="81"/>
            <rFont val="Times New Roman"/>
            <family val="1"/>
            <charset val="204"/>
          </rPr>
          <t>тук се отчитат разходите за СБКО, неотчетени по други позиции на ЕБК</t>
        </r>
      </text>
    </comment>
    <comment ref="D40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0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1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1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1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161" authorId="0" shapeId="0">
      <text>
        <r>
          <rPr>
            <sz val="10"/>
            <color indexed="81"/>
            <rFont val="Times New Roman"/>
            <family val="1"/>
            <charset val="204"/>
          </rPr>
          <t xml:space="preserve">използва се от разпоредители с представителства в чужбина 
</t>
        </r>
      </text>
    </comment>
    <comment ref="D4165" authorId="0" shapeId="0">
      <text>
        <r>
          <rPr>
            <sz val="10"/>
            <color indexed="81"/>
            <rFont val="Times New Roman"/>
            <family val="1"/>
            <charset val="204"/>
          </rPr>
          <t>тук се отчитат разходите за СБКО, неотчетени по други позиции на ЕБК</t>
        </r>
      </text>
    </comment>
    <comment ref="D41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1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2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2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2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301" authorId="0" shapeId="0">
      <text>
        <r>
          <rPr>
            <sz val="10"/>
            <color indexed="81"/>
            <rFont val="Times New Roman"/>
            <family val="1"/>
            <charset val="204"/>
          </rPr>
          <t xml:space="preserve">използва се от разпоредители с представителства в чужбина 
</t>
        </r>
      </text>
    </comment>
    <comment ref="D4305" authorId="0" shapeId="0">
      <text>
        <r>
          <rPr>
            <sz val="10"/>
            <color indexed="81"/>
            <rFont val="Times New Roman"/>
            <family val="1"/>
            <charset val="204"/>
          </rPr>
          <t>тук се отчитат разходите за СБКО, неотчетени по други позиции на ЕБК</t>
        </r>
      </text>
    </comment>
    <comment ref="D43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3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3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3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3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441" authorId="0" shapeId="0">
      <text>
        <r>
          <rPr>
            <sz val="10"/>
            <color indexed="81"/>
            <rFont val="Times New Roman"/>
            <family val="1"/>
            <charset val="204"/>
          </rPr>
          <t xml:space="preserve">използва се от разпоредители с представителства в чужбина 
</t>
        </r>
      </text>
    </comment>
    <comment ref="D4445" authorId="0" shapeId="0">
      <text>
        <r>
          <rPr>
            <sz val="10"/>
            <color indexed="81"/>
            <rFont val="Times New Roman"/>
            <family val="1"/>
            <charset val="204"/>
          </rPr>
          <t>тук се отчитат разходите за СБКО, неотчетени по други позиции на ЕБК</t>
        </r>
      </text>
    </comment>
    <comment ref="D44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4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5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5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5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581" authorId="0" shapeId="0">
      <text>
        <r>
          <rPr>
            <sz val="10"/>
            <color indexed="81"/>
            <rFont val="Times New Roman"/>
            <family val="1"/>
            <charset val="204"/>
          </rPr>
          <t xml:space="preserve">използва се от разпоредители с представителства в чужбина 
</t>
        </r>
      </text>
    </comment>
    <comment ref="D4585" authorId="0" shapeId="0">
      <text>
        <r>
          <rPr>
            <sz val="10"/>
            <color indexed="81"/>
            <rFont val="Times New Roman"/>
            <family val="1"/>
            <charset val="204"/>
          </rPr>
          <t>тук се отчитат разходите за СБКО, неотчетени по други позиции на ЕБК</t>
        </r>
      </text>
    </comment>
    <comment ref="D45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6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6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6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6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721" authorId="0" shapeId="0">
      <text>
        <r>
          <rPr>
            <sz val="10"/>
            <color indexed="81"/>
            <rFont val="Times New Roman"/>
            <family val="1"/>
            <charset val="204"/>
          </rPr>
          <t xml:space="preserve">използва се от разпоредители с представителства в чужбина 
</t>
        </r>
      </text>
    </comment>
    <comment ref="D4725" authorId="0" shapeId="0">
      <text>
        <r>
          <rPr>
            <sz val="10"/>
            <color indexed="81"/>
            <rFont val="Times New Roman"/>
            <family val="1"/>
            <charset val="204"/>
          </rPr>
          <t>тук се отчитат разходите за СБКО, неотчетени по други позиции на ЕБК</t>
        </r>
      </text>
    </comment>
    <comment ref="D47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7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8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8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8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861" authorId="0" shapeId="0">
      <text>
        <r>
          <rPr>
            <sz val="10"/>
            <color indexed="81"/>
            <rFont val="Times New Roman"/>
            <family val="1"/>
            <charset val="204"/>
          </rPr>
          <t xml:space="preserve">използва се от разпоредители с представителства в чужбина 
</t>
        </r>
      </text>
    </comment>
    <comment ref="D4865" authorId="0" shapeId="0">
      <text>
        <r>
          <rPr>
            <sz val="10"/>
            <color indexed="81"/>
            <rFont val="Times New Roman"/>
            <family val="1"/>
            <charset val="204"/>
          </rPr>
          <t>тук се отчитат разходите за СБКО, неотчетени по други позиции на ЕБК</t>
        </r>
      </text>
    </comment>
    <comment ref="D48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8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9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9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9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001" authorId="0" shapeId="0">
      <text>
        <r>
          <rPr>
            <sz val="10"/>
            <color indexed="81"/>
            <rFont val="Times New Roman"/>
            <family val="1"/>
            <charset val="204"/>
          </rPr>
          <t xml:space="preserve">използва се от разпоредители с представителства в чужбина 
</t>
        </r>
      </text>
    </comment>
    <comment ref="D5005" authorId="0" shapeId="0">
      <text>
        <r>
          <rPr>
            <sz val="10"/>
            <color indexed="81"/>
            <rFont val="Times New Roman"/>
            <family val="1"/>
            <charset val="204"/>
          </rPr>
          <t>тук се отчитат разходите за СБКО, неотчетени по други позиции на ЕБК</t>
        </r>
      </text>
    </comment>
    <comment ref="D50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0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0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0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0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141" authorId="0" shapeId="0">
      <text>
        <r>
          <rPr>
            <sz val="10"/>
            <color indexed="81"/>
            <rFont val="Times New Roman"/>
            <family val="1"/>
            <charset val="204"/>
          </rPr>
          <t xml:space="preserve">използва се от разпоредители с представителства в чужбина 
</t>
        </r>
      </text>
    </comment>
    <comment ref="D5145" authorId="0" shapeId="0">
      <text>
        <r>
          <rPr>
            <sz val="10"/>
            <color indexed="81"/>
            <rFont val="Times New Roman"/>
            <family val="1"/>
            <charset val="204"/>
          </rPr>
          <t>тук се отчитат разходите за СБКО, неотчетени по други позиции на ЕБК</t>
        </r>
      </text>
    </comment>
    <comment ref="D51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1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2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2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2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281" authorId="0" shapeId="0">
      <text>
        <r>
          <rPr>
            <sz val="10"/>
            <color indexed="81"/>
            <rFont val="Times New Roman"/>
            <family val="1"/>
            <charset val="204"/>
          </rPr>
          <t xml:space="preserve">използва се от разпоредители с представителства в чужбина 
</t>
        </r>
      </text>
    </comment>
    <comment ref="D5285" authorId="0" shapeId="0">
      <text>
        <r>
          <rPr>
            <sz val="10"/>
            <color indexed="81"/>
            <rFont val="Times New Roman"/>
            <family val="1"/>
            <charset val="204"/>
          </rPr>
          <t>тук се отчитат разходите за СБКО, неотчетени по други позиции на ЕБК</t>
        </r>
      </text>
    </comment>
    <comment ref="D52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3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3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3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3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421" authorId="0" shapeId="0">
      <text>
        <r>
          <rPr>
            <sz val="10"/>
            <color indexed="81"/>
            <rFont val="Times New Roman"/>
            <family val="1"/>
            <charset val="204"/>
          </rPr>
          <t xml:space="preserve">използва се от разпоредители с представителства в чужбина 
</t>
        </r>
      </text>
    </comment>
    <comment ref="D5425" authorId="0" shapeId="0">
      <text>
        <r>
          <rPr>
            <sz val="10"/>
            <color indexed="81"/>
            <rFont val="Times New Roman"/>
            <family val="1"/>
            <charset val="204"/>
          </rPr>
          <t>тук се отчитат разходите за СБКО, неотчетени по други позиции на ЕБК</t>
        </r>
      </text>
    </comment>
    <comment ref="D54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4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5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5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5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561" authorId="0" shapeId="0">
      <text>
        <r>
          <rPr>
            <sz val="10"/>
            <color indexed="81"/>
            <rFont val="Times New Roman"/>
            <family val="1"/>
            <charset val="204"/>
          </rPr>
          <t xml:space="preserve">използва се от разпоредители с представителства в чужбина 
</t>
        </r>
      </text>
    </comment>
    <comment ref="D5565" authorId="0" shapeId="0">
      <text>
        <r>
          <rPr>
            <sz val="10"/>
            <color indexed="81"/>
            <rFont val="Times New Roman"/>
            <family val="1"/>
            <charset val="204"/>
          </rPr>
          <t>тук се отчитат разходите за СБКО, неотчетени по други позиции на ЕБК</t>
        </r>
      </text>
    </comment>
    <comment ref="D55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5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6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6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6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701" authorId="0" shapeId="0">
      <text>
        <r>
          <rPr>
            <sz val="10"/>
            <color indexed="81"/>
            <rFont val="Times New Roman"/>
            <family val="1"/>
            <charset val="204"/>
          </rPr>
          <t xml:space="preserve">използва се от разпоредители с представителства в чужбина 
</t>
        </r>
      </text>
    </comment>
    <comment ref="D5705" authorId="0" shapeId="0">
      <text>
        <r>
          <rPr>
            <sz val="10"/>
            <color indexed="81"/>
            <rFont val="Times New Roman"/>
            <family val="1"/>
            <charset val="204"/>
          </rPr>
          <t>тук се отчитат разходите за СБКО, неотчетени по други позиции на ЕБК</t>
        </r>
      </text>
    </comment>
    <comment ref="D57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7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7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7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7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841" authorId="0" shapeId="0">
      <text>
        <r>
          <rPr>
            <sz val="10"/>
            <color indexed="81"/>
            <rFont val="Times New Roman"/>
            <family val="1"/>
            <charset val="204"/>
          </rPr>
          <t xml:space="preserve">използва се от разпоредители с представителства в чужбина 
</t>
        </r>
      </text>
    </comment>
    <comment ref="D5845" authorId="0" shapeId="0">
      <text>
        <r>
          <rPr>
            <sz val="10"/>
            <color indexed="81"/>
            <rFont val="Times New Roman"/>
            <family val="1"/>
            <charset val="204"/>
          </rPr>
          <t>тук се отчитат разходите за СБКО, неотчетени по други позиции на ЕБК</t>
        </r>
      </text>
    </comment>
    <comment ref="D58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8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9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9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9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981" authorId="0" shapeId="0">
      <text>
        <r>
          <rPr>
            <sz val="10"/>
            <color indexed="81"/>
            <rFont val="Times New Roman"/>
            <family val="1"/>
            <charset val="204"/>
          </rPr>
          <t xml:space="preserve">използва се от разпоредители с представителства в чужбина 
</t>
        </r>
      </text>
    </comment>
    <comment ref="D5985" authorId="0" shapeId="0">
      <text>
        <r>
          <rPr>
            <sz val="10"/>
            <color indexed="81"/>
            <rFont val="Times New Roman"/>
            <family val="1"/>
            <charset val="204"/>
          </rPr>
          <t>тук се отчитат разходите за СБКО, неотчетени по други позиции на ЕБК</t>
        </r>
      </text>
    </comment>
    <comment ref="D59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0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0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0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0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121" authorId="0" shapeId="0">
      <text>
        <r>
          <rPr>
            <sz val="10"/>
            <color indexed="81"/>
            <rFont val="Times New Roman"/>
            <family val="1"/>
            <charset val="204"/>
          </rPr>
          <t xml:space="preserve">използва се от разпоредители с представителства в чужбина 
</t>
        </r>
      </text>
    </comment>
    <comment ref="D6125" authorId="0" shapeId="0">
      <text>
        <r>
          <rPr>
            <sz val="10"/>
            <color indexed="81"/>
            <rFont val="Times New Roman"/>
            <family val="1"/>
            <charset val="204"/>
          </rPr>
          <t>тук се отчитат разходите за СБКО, неотчетени по други позиции на ЕБК</t>
        </r>
      </text>
    </comment>
    <comment ref="D61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1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2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2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2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261" authorId="0" shapeId="0">
      <text>
        <r>
          <rPr>
            <sz val="10"/>
            <color indexed="81"/>
            <rFont val="Times New Roman"/>
            <family val="1"/>
            <charset val="204"/>
          </rPr>
          <t xml:space="preserve">използва се от разпоредители с представителства в чужбина 
</t>
        </r>
      </text>
    </comment>
    <comment ref="D6265" authorId="0" shapeId="0">
      <text>
        <r>
          <rPr>
            <sz val="10"/>
            <color indexed="81"/>
            <rFont val="Times New Roman"/>
            <family val="1"/>
            <charset val="204"/>
          </rPr>
          <t>тук се отчитат разходите за СБКО, неотчетени по други позиции на ЕБК</t>
        </r>
      </text>
    </comment>
    <comment ref="D62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2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3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3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3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401" authorId="0" shapeId="0">
      <text>
        <r>
          <rPr>
            <sz val="10"/>
            <color indexed="81"/>
            <rFont val="Times New Roman"/>
            <family val="1"/>
            <charset val="204"/>
          </rPr>
          <t xml:space="preserve">използва се от разпоредители с представителства в чужбина 
</t>
        </r>
      </text>
    </comment>
    <comment ref="D6405" authorId="0" shapeId="0">
      <text>
        <r>
          <rPr>
            <sz val="10"/>
            <color indexed="81"/>
            <rFont val="Times New Roman"/>
            <family val="1"/>
            <charset val="204"/>
          </rPr>
          <t>тук се отчитат разходите за СБКО, неотчетени по други позиции на ЕБК</t>
        </r>
      </text>
    </comment>
    <comment ref="D64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4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4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4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4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541" authorId="0" shapeId="0">
      <text>
        <r>
          <rPr>
            <sz val="10"/>
            <color indexed="81"/>
            <rFont val="Times New Roman"/>
            <family val="1"/>
            <charset val="204"/>
          </rPr>
          <t xml:space="preserve">използва се от разпоредители с представителства в чужбина 
</t>
        </r>
      </text>
    </comment>
    <comment ref="D6545" authorId="0" shapeId="0">
      <text>
        <r>
          <rPr>
            <sz val="10"/>
            <color indexed="81"/>
            <rFont val="Times New Roman"/>
            <family val="1"/>
            <charset val="204"/>
          </rPr>
          <t>тук се отчитат разходите за СБКО, неотчетени по други позиции на ЕБК</t>
        </r>
      </text>
    </comment>
    <comment ref="D65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5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6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6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6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681" authorId="0" shapeId="0">
      <text>
        <r>
          <rPr>
            <sz val="10"/>
            <color indexed="81"/>
            <rFont val="Times New Roman"/>
            <family val="1"/>
            <charset val="204"/>
          </rPr>
          <t xml:space="preserve">използва се от разпоредители с представителства в чужбина 
</t>
        </r>
      </text>
    </comment>
    <comment ref="D6685" authorId="0" shapeId="0">
      <text>
        <r>
          <rPr>
            <sz val="10"/>
            <color indexed="81"/>
            <rFont val="Times New Roman"/>
            <family val="1"/>
            <charset val="204"/>
          </rPr>
          <t>тук се отчитат разходите за СБКО, неотчетени по други позиции на ЕБК</t>
        </r>
      </text>
    </comment>
    <comment ref="D66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7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7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7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7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comments4.xml><?xml version="1.0" encoding="utf-8"?>
<comments xmlns="http://schemas.openxmlformats.org/spreadsheetml/2006/main">
  <authors>
    <author>npavlov</author>
    <author>NPavlov</author>
  </authors>
  <commentList>
    <comment ref="B338"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1"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2"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4"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08/2009 г.</t>
        </r>
      </text>
    </comment>
    <comment ref="A345" authorId="0" shapeId="0">
      <text>
        <r>
          <rPr>
            <sz val="10"/>
            <color indexed="8"/>
            <rFont val="Times New Roman"/>
            <family val="1"/>
            <charset val="204"/>
          </rPr>
          <t xml:space="preserve">Допълнено с </t>
        </r>
        <r>
          <rPr>
            <b/>
            <sz val="10"/>
            <color indexed="8"/>
            <rFont val="Times New Roman"/>
            <family val="1"/>
            <charset val="204"/>
          </rPr>
          <t>ДДС № 08/2009 г.</t>
        </r>
      </text>
    </comment>
    <comment ref="B345"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46" authorId="0" shapeId="0">
      <text>
        <r>
          <rPr>
            <sz val="10"/>
            <color indexed="8"/>
            <rFont val="Times New Roman"/>
            <family val="1"/>
            <charset val="204"/>
          </rPr>
          <t xml:space="preserve">Допълнено с </t>
        </r>
        <r>
          <rPr>
            <b/>
            <sz val="10"/>
            <color indexed="8"/>
            <rFont val="Times New Roman"/>
            <family val="1"/>
            <charset val="204"/>
          </rPr>
          <t>ДДС № 08/2009 г.</t>
        </r>
      </text>
    </comment>
    <comment ref="B346"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74" authorId="0" shapeId="0">
      <text>
        <r>
          <rPr>
            <sz val="10"/>
            <color indexed="8"/>
            <rFont val="Times New Roman"/>
            <family val="1"/>
            <charset val="204"/>
          </rPr>
          <t xml:space="preserve">Допълнено с
 </t>
        </r>
        <r>
          <rPr>
            <b/>
            <sz val="10"/>
            <color indexed="8"/>
            <rFont val="Times New Roman"/>
            <family val="1"/>
            <charset val="204"/>
          </rPr>
          <t>ДДС № 08/2013 г.</t>
        </r>
      </text>
    </comment>
    <comment ref="A375" authorId="0" shapeId="0">
      <text>
        <r>
          <rPr>
            <sz val="10"/>
            <color indexed="8"/>
            <rFont val="Times New Roman"/>
            <family val="1"/>
            <charset val="204"/>
          </rPr>
          <t xml:space="preserve">Допълнено с
 </t>
        </r>
        <r>
          <rPr>
            <b/>
            <sz val="10"/>
            <color indexed="8"/>
            <rFont val="Times New Roman"/>
            <family val="1"/>
            <charset val="204"/>
          </rPr>
          <t>ДДС № 08/2013 г.</t>
        </r>
      </text>
    </comment>
    <comment ref="A582" authorId="1" shapeId="0">
      <text>
        <r>
          <rPr>
            <sz val="10"/>
            <color indexed="8"/>
            <rFont val="Times New Roman Cyr"/>
            <family val="1"/>
            <charset val="204"/>
          </rPr>
          <t xml:space="preserve">Открит съгласно </t>
        </r>
        <r>
          <rPr>
            <b/>
            <sz val="10"/>
            <color indexed="8"/>
            <rFont val="Times New Roman Cyr"/>
            <family val="1"/>
            <charset val="204"/>
          </rPr>
          <t>т. 6.1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 ref="A599" authorId="1" shapeId="0">
      <text>
        <r>
          <rPr>
            <sz val="10"/>
            <color indexed="8"/>
            <rFont val="Times New Roman Cyr"/>
            <family val="1"/>
            <charset val="204"/>
          </rPr>
          <t xml:space="preserve">Открит съгласно </t>
        </r>
        <r>
          <rPr>
            <b/>
            <sz val="10"/>
            <color indexed="8"/>
            <rFont val="Times New Roman Cyr"/>
            <family val="1"/>
            <charset val="204"/>
          </rPr>
          <t>т. 1.1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List>
</comments>
</file>

<file path=xl/comments5.xml><?xml version="1.0" encoding="utf-8"?>
<comments xmlns="http://schemas.openxmlformats.org/spreadsheetml/2006/main">
  <authors>
    <author>Никола Павлов</author>
    <author>DBoyadzhieva</author>
    <author>Мариан Георгиев</author>
    <author>PKyuchukov</author>
  </authors>
  <commentList>
    <comment ref="K59" authorId="0" shapeId="0">
      <text>
        <r>
          <rPr>
            <sz val="10"/>
            <color indexed="81"/>
            <rFont val="Times New Roman"/>
            <family val="1"/>
            <charset val="204"/>
          </rPr>
          <t xml:space="preserve">използва се от разпоредители с представителства в чужбина 
</t>
        </r>
      </text>
    </comment>
    <comment ref="K63" authorId="0" shapeId="0">
      <text>
        <r>
          <rPr>
            <sz val="10"/>
            <color indexed="81"/>
            <rFont val="Times New Roman"/>
            <family val="1"/>
            <charset val="204"/>
          </rPr>
          <t>тук се отчитат разходите за СБКО, неотчетени по други позиции на ЕБК</t>
        </r>
      </text>
    </comment>
    <comment ref="K64"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K92"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K142"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J14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J14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sharedStrings.xml><?xml version="1.0" encoding="utf-8"?>
<sst xmlns="http://schemas.openxmlformats.org/spreadsheetml/2006/main" count="8734" uniqueCount="2190">
  <si>
    <t>388 Международни програми и споразумения, дарения и помощи от чужбина</t>
  </si>
  <si>
    <t>389 Други дейности по образованието</t>
  </si>
  <si>
    <t>401 Управление, контрол и регулиране на дейности по здравеопазването</t>
  </si>
  <si>
    <t xml:space="preserve">412 Многопрофилни болници за активно лечение </t>
  </si>
  <si>
    <t xml:space="preserve">415 Домове за медико-социални грижи </t>
  </si>
  <si>
    <t>418 Психиатрични болници</t>
  </si>
  <si>
    <t>429 Центрове за спешна медицинска помощ</t>
  </si>
  <si>
    <t>433 Рехабилитация</t>
  </si>
  <si>
    <t>436 Национални центрове</t>
  </si>
  <si>
    <t>437 Здравен кабинет в детски градини и училища</t>
  </si>
  <si>
    <t>450 Преобразувани лечебни заведения</t>
  </si>
  <si>
    <t>451 Плащания за първична извънболнична медицинска помощ</t>
  </si>
  <si>
    <t>452 Плащания за специализирана извънболнична медицинска помощ</t>
  </si>
  <si>
    <t>453 Плащания за дентална помощ</t>
  </si>
  <si>
    <t>454 Плащания за медико-диагностична дейност</t>
  </si>
  <si>
    <t>456 Плащания за болнична медицинска помощ</t>
  </si>
  <si>
    <t>465 Приложни научни изследвания в областта на здравеопазването</t>
  </si>
  <si>
    <t>467 Национални програми</t>
  </si>
  <si>
    <t>468 Международни програми и споразумения, дарения и помощи от чужбина</t>
  </si>
  <si>
    <t>469 Други дейности по здравеопазването</t>
  </si>
  <si>
    <t>501 Пенсии</t>
  </si>
  <si>
    <t>511 Помощи по Закона за семейните помощи за деца</t>
  </si>
  <si>
    <t>512 Помощи по Закона за социално подпомагане</t>
  </si>
  <si>
    <r>
      <t xml:space="preserve">погашения </t>
    </r>
    <r>
      <rPr>
        <sz val="12"/>
        <rFont val="Times New Roman CYR"/>
        <family val="1"/>
        <charset val="204"/>
      </rPr>
      <t>по</t>
    </r>
    <r>
      <rPr>
        <b/>
        <i/>
        <sz val="12"/>
        <rFont val="Times New Roman CYR"/>
        <family val="1"/>
        <charset val="204"/>
      </rPr>
      <t xml:space="preserve"> дългосрочни</t>
    </r>
    <r>
      <rPr>
        <sz val="12"/>
        <rFont val="Times New Roman CYR"/>
        <family val="1"/>
        <charset val="204"/>
      </rPr>
      <t xml:space="preserve"> ДЦК (ОбЦК) емитирани на международните капиталови пазари (-)</t>
    </r>
  </si>
  <si>
    <t>Получени погашения по предоставени кредити на други държави (+)</t>
  </si>
  <si>
    <r>
      <t>получени краткосрочни заеми</t>
    </r>
    <r>
      <rPr>
        <sz val="12"/>
        <rFont val="Times New Roman CYR"/>
        <family val="1"/>
        <charset val="204"/>
      </rPr>
      <t xml:space="preserve"> от банки в страната (+)</t>
    </r>
  </si>
  <si>
    <r>
      <t xml:space="preserve">получени дългосрочни заеми </t>
    </r>
    <r>
      <rPr>
        <sz val="12"/>
        <rFont val="Times New Roman CYR"/>
        <family val="1"/>
        <charset val="204"/>
      </rPr>
      <t>от банки в страната (+)</t>
    </r>
  </si>
  <si>
    <r>
      <t xml:space="preserve">погашения </t>
    </r>
    <r>
      <rPr>
        <sz val="12"/>
        <rFont val="Times New Roman CYR"/>
        <family val="1"/>
        <charset val="204"/>
      </rPr>
      <t>по</t>
    </r>
    <r>
      <rPr>
        <b/>
        <i/>
        <sz val="12"/>
        <rFont val="Times New Roman CYR"/>
        <family val="1"/>
        <charset val="204"/>
      </rPr>
      <t xml:space="preserve"> краткосрочни заеми</t>
    </r>
    <r>
      <rPr>
        <sz val="12"/>
        <rFont val="Times New Roman CYR"/>
        <family val="1"/>
        <charset val="204"/>
      </rPr>
      <t xml:space="preserve"> от банки в страната (-)</t>
    </r>
  </si>
  <si>
    <r>
      <t xml:space="preserve">погашения </t>
    </r>
    <r>
      <rPr>
        <sz val="12"/>
        <rFont val="Times New Roman CYR"/>
        <family val="1"/>
        <charset val="204"/>
      </rPr>
      <t>по</t>
    </r>
    <r>
      <rPr>
        <b/>
        <i/>
        <sz val="12"/>
        <rFont val="Times New Roman CYR"/>
        <family val="1"/>
        <charset val="204"/>
      </rPr>
      <t xml:space="preserve"> дългосрочни заеми </t>
    </r>
    <r>
      <rPr>
        <sz val="12"/>
        <rFont val="Times New Roman CYR"/>
        <family val="1"/>
        <charset val="204"/>
      </rPr>
      <t>от банки в страната (-)</t>
    </r>
  </si>
  <si>
    <t>получени краткосрочни заеми от други лица  в страната (+)</t>
  </si>
  <si>
    <t>получени дългосрочни заеми от други лица в страната (+)</t>
  </si>
  <si>
    <t>погашения по краткосрочни заеми от други лица в страната (-)</t>
  </si>
  <si>
    <t>погашения по дългосрочни заеми от други лица в страната (-)</t>
  </si>
  <si>
    <t>Емисии на държавни (общински) ценни книжа (+)</t>
  </si>
  <si>
    <r>
      <t xml:space="preserve">емисии на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</si>
  <si>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</si>
  <si>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r>
      <t>целеви</t>
    </r>
    <r>
      <rPr>
        <sz val="12"/>
        <rFont val="Times New Roman CYR"/>
        <family val="1"/>
        <charset val="204"/>
      </rPr>
      <t xml:space="preserve"> 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</si>
  <si>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t>Погашения на държавни (общински) ценни книжа (-)</t>
  </si>
  <si>
    <r>
      <t xml:space="preserve">погашения по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</si>
  <si>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дългосрочни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</si>
  <si>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целеви емисии на дългосрочни</t>
    </r>
    <r>
      <rPr>
        <sz val="12"/>
        <rFont val="Times New Roman CYR"/>
        <family val="1"/>
        <charset val="204"/>
      </rPr>
      <t xml:space="preserve"> държавни (общински) ценни книжа (-)</t>
    </r>
  </si>
  <si>
    <t xml:space="preserve">2.1 Приходи и доходи от собственост </t>
  </si>
  <si>
    <t xml:space="preserve">             приходи от наеми на имущество и земя </t>
  </si>
  <si>
    <t>2.2 Приходи от такси</t>
  </si>
  <si>
    <t>866 Общински пазари и тържища</t>
  </si>
  <si>
    <t>867 Реклама и маркетинг</t>
  </si>
  <si>
    <t>868 Информационно-изчислителни центрове</t>
  </si>
  <si>
    <t>869 Издателска дейност и печатни бази</t>
  </si>
  <si>
    <t>871 Помощни стопанства, столове и други спомагателни дейности</t>
  </si>
  <si>
    <t xml:space="preserve">II. РАЗХОДИ </t>
  </si>
  <si>
    <t xml:space="preserve">2. Други трансфери </t>
  </si>
  <si>
    <t>§§ 70 - 98</t>
  </si>
  <si>
    <t>1. Външно финансиране</t>
  </si>
  <si>
    <t xml:space="preserve">            получени външни заеми </t>
  </si>
  <si>
    <t xml:space="preserve">            погашения по външни заеми </t>
  </si>
  <si>
    <t xml:space="preserve">            държавни /общински/ ЦК емитирани на м/нар. капиталови пазари </t>
  </si>
  <si>
    <t xml:space="preserve">            операции с др. ЦК и финансови активи </t>
  </si>
  <si>
    <t xml:space="preserve">2. Придобиване на дялове, акции, съучастия и др, финансови активи </t>
  </si>
  <si>
    <t xml:space="preserve">            наличности  в лв. равн.по валутни сметки и каса в чужб. в кр.на периода </t>
  </si>
  <si>
    <t>3. Възмездни средства</t>
  </si>
  <si>
    <t xml:space="preserve">            предоставени </t>
  </si>
  <si>
    <t xml:space="preserve">            възстановени</t>
  </si>
  <si>
    <t>§§</t>
  </si>
  <si>
    <t xml:space="preserve">            друго финансиране </t>
  </si>
  <si>
    <t>§ 98</t>
  </si>
  <si>
    <t>2.5  Постъпления от продажба на нефинансови активи</t>
  </si>
  <si>
    <t>§§ 05 и 08</t>
  </si>
  <si>
    <t>§;00-98</t>
  </si>
  <si>
    <t>в т. ч. плащания за попълване на държавния резерв</t>
  </si>
  <si>
    <t xml:space="preserve">в т. ч. външни </t>
  </si>
  <si>
    <t>§§ 80 - 82; 92-01; 95-21/95-22; 95-28/95-29 и 95-49</t>
  </si>
  <si>
    <t>§§ 71 - 73 и 79</t>
  </si>
  <si>
    <t>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t>
  </si>
  <si>
    <t>Комисия за защита от дискриминация</t>
  </si>
  <si>
    <t>Комисия за защита на личните данни</t>
  </si>
  <si>
    <t>Комисия за отнемане на незаконно придобито имущество</t>
  </si>
  <si>
    <t>Национална служба за охрана</t>
  </si>
  <si>
    <t>Омбудсман</t>
  </si>
  <si>
    <t>Национален статистически институт</t>
  </si>
  <si>
    <t>Комисия за защита на конкуренцията</t>
  </si>
  <si>
    <t>Комисия за регулиране на съобщенията</t>
  </si>
  <si>
    <t>Съвет за електронни медии</t>
  </si>
  <si>
    <t>Агенция за ядрено регулиране</t>
  </si>
  <si>
    <t>Комисия за финансов надзор</t>
  </si>
  <si>
    <t>Държавна комисия по сигурността на информацията</t>
  </si>
  <si>
    <t>Държавна агенция "Държавен резерв и военновременни запаси"</t>
  </si>
  <si>
    <t>Българска национална телевизия</t>
  </si>
  <si>
    <t>Българско национално радио</t>
  </si>
  <si>
    <t>Българска телеграфна агенция</t>
  </si>
  <si>
    <t>755 Приложни и научни изследвания  в областта на опазване на културата</t>
  </si>
  <si>
    <t>758 Международни програми и споразумения, дарения и помощи от чужбина</t>
  </si>
  <si>
    <t>759 Други дейности по културата</t>
  </si>
  <si>
    <t>761 Контрол и регулиране на дейностите по религиозно дело</t>
  </si>
  <si>
    <t>762 Субсидии и други разходи за дейности по религиозно дело</t>
  </si>
  <si>
    <t>768 Международни програми и споразумения, дарения и помощи от чужбина</t>
  </si>
  <si>
    <t>801 Управление, контрол и регулиране на минното дело и дейностите по енергетиката</t>
  </si>
  <si>
    <t>802 Изследвания, измервания и анализи на горивата и енергията</t>
  </si>
  <si>
    <t>803 Безопасност и съхраняване на радиоактивни отпадъци</t>
  </si>
  <si>
    <t>804 Извеждане на ядрени съоръжения от експлоатация</t>
  </si>
  <si>
    <t>805 Приложни и научни изследвания  в областта на минното дело, горивата и енергията</t>
  </si>
  <si>
    <t>807 Международни програми и споразумения, дарения и помощи от чужбина</t>
  </si>
  <si>
    <t>808 Други дейности по минното дело</t>
  </si>
  <si>
    <t>809 Други дейности по горивата и енергията</t>
  </si>
  <si>
    <t>811 Управление, контрол и регулиране на дейностите по растениевъдство</t>
  </si>
  <si>
    <t>813 Областни земеделски служби</t>
  </si>
  <si>
    <t>814 Управление, контрол и регулиране на дейностите по горското стопанство</t>
  </si>
  <si>
    <t>815 Управление, контрол и регулиране на дейностите по лова и риболова</t>
  </si>
  <si>
    <t>816 Машинно-изпитателни центрове и контролно технически инспекции</t>
  </si>
  <si>
    <t>817 Ветеринарно-медицински служби</t>
  </si>
  <si>
    <t>821 Други служби по поземлената реформа</t>
  </si>
  <si>
    <t>824 Национални доплащания и съфинансиране към директните плащания за земеделски производители</t>
  </si>
  <si>
    <t>825 Приложни и научни изследвания  в областта на земеделието и горите</t>
  </si>
  <si>
    <t>826 Рибарство</t>
  </si>
  <si>
    <t>827 Развитие на селските райони</t>
  </si>
  <si>
    <t>828 Международни програми и споразумения, дарения и помощи от чужбина</t>
  </si>
  <si>
    <t>829 Други дейности по селско и горско стопанство, лов и риболов</t>
  </si>
  <si>
    <t>831 Управление,контрол и регулиране на дейностите по транспорта и пътищата</t>
  </si>
  <si>
    <t>832 Служби и дейности по поддържане, ремонт и изграждане на пътищата</t>
  </si>
  <si>
    <t>833 Проучвания, измервания и анализи на пътната мрежа</t>
  </si>
  <si>
    <t>834 Дейности по автомобилния транспорт</t>
  </si>
  <si>
    <t>край на дейност</t>
  </si>
  <si>
    <t>Осигурителни вноски</t>
  </si>
  <si>
    <r>
      <t>клирингови разчети - п</t>
    </r>
    <r>
      <rPr>
        <b/>
        <i/>
        <sz val="12"/>
        <rFont val="Times New Roman CYR"/>
        <family val="1"/>
        <charset val="204"/>
      </rPr>
      <t>асивни и активни салда</t>
    </r>
    <r>
      <rPr>
        <sz val="12"/>
        <rFont val="Times New Roman CYR"/>
        <family val="1"/>
        <charset val="204"/>
      </rPr>
      <t xml:space="preserve"> (-/+)</t>
    </r>
  </si>
  <si>
    <r>
      <t xml:space="preserve">корпоративен данък от </t>
    </r>
    <r>
      <rPr>
        <b/>
        <i/>
        <sz val="12"/>
        <rFont val="Times New Roman CYR"/>
        <family val="1"/>
        <charset val="204"/>
      </rPr>
      <t>финансови институции</t>
    </r>
  </si>
  <si>
    <r>
      <t xml:space="preserve">корпоративен данък от </t>
    </r>
    <r>
      <rPr>
        <b/>
        <i/>
        <sz val="12"/>
        <rFont val="Times New Roman CYR"/>
        <family val="1"/>
        <charset val="204"/>
      </rPr>
      <t>юридически лица с нестопанска цел</t>
    </r>
  </si>
  <si>
    <r>
      <t xml:space="preserve">корпоративен данък от </t>
    </r>
    <r>
      <rPr>
        <b/>
        <i/>
        <sz val="12"/>
        <rFont val="Times New Roman CYR"/>
        <family val="1"/>
        <charset val="204"/>
      </rPr>
      <t>застрахователни дружества</t>
    </r>
  </si>
  <si>
    <t>Данъци върху дивидентите, ликвидационните дялове и доходите на местни и чуждестранни лица:</t>
  </si>
  <si>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 xml:space="preserve">ликвидационните дялове </t>
    </r>
    <r>
      <rPr>
        <sz val="12"/>
        <rFont val="Times New Roman CYR"/>
        <family val="1"/>
        <charset val="204"/>
      </rPr>
      <t xml:space="preserve">на </t>
    </r>
    <r>
      <rPr>
        <b/>
        <i/>
        <sz val="12"/>
        <rFont val="Times New Roman CYR"/>
        <family val="1"/>
        <charset val="204"/>
      </rPr>
      <t>местни юридически лица</t>
    </r>
  </si>
  <si>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ликвидационните дялове</t>
    </r>
    <r>
      <rPr>
        <sz val="12"/>
        <rFont val="Times New Roman CYR"/>
        <family val="1"/>
        <charset val="204"/>
      </rPr>
      <t xml:space="preserve"> на </t>
    </r>
    <r>
      <rPr>
        <b/>
        <i/>
        <sz val="12"/>
        <rFont val="Times New Roman CYR"/>
        <family val="1"/>
        <charset val="204"/>
      </rPr>
      <t>бюджетни предприятия</t>
    </r>
  </si>
  <si>
    <r>
      <t xml:space="preserve">вноски за работници и служители </t>
    </r>
    <r>
      <rPr>
        <b/>
        <i/>
        <sz val="12"/>
        <rFont val="Times New Roman CYR"/>
        <family val="1"/>
        <charset val="204"/>
      </rPr>
      <t>от работодатели</t>
    </r>
  </si>
  <si>
    <r>
      <t xml:space="preserve">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</si>
  <si>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вноски от </t>
    </r>
    <r>
      <rPr>
        <b/>
        <i/>
        <sz val="12"/>
        <rFont val="Times New Roman CYR"/>
        <family val="1"/>
        <charset val="204"/>
      </rPr>
      <t>самонаети лица</t>
    </r>
    <r>
      <rPr>
        <sz val="12"/>
        <rFont val="Times New Roman CYR"/>
        <family val="1"/>
        <charset val="204"/>
      </rPr>
      <t xml:space="preserve"> (самоосигуряващи се лица) </t>
    </r>
  </si>
  <si>
    <r>
      <t>вноски  за</t>
    </r>
    <r>
      <rPr>
        <b/>
        <i/>
        <sz val="12"/>
        <rFont val="Times New Roman CYR"/>
        <charset val="204"/>
      </rPr>
      <t xml:space="preserve"> други категории </t>
    </r>
    <r>
      <rPr>
        <sz val="12"/>
        <rFont val="Times New Roman CYR"/>
        <family val="1"/>
        <charset val="204"/>
      </rPr>
      <t>осигурени лица</t>
    </r>
  </si>
  <si>
    <t>Здравно-осигурителни вноски</t>
  </si>
  <si>
    <r>
      <t xml:space="preserve">здравно-осигурителни вноски за работници и служители </t>
    </r>
    <r>
      <rPr>
        <b/>
        <i/>
        <sz val="12"/>
        <rFont val="Times New Roman CYR"/>
        <family val="1"/>
        <charset val="204"/>
      </rPr>
      <t>от работодатели</t>
    </r>
  </si>
  <si>
    <r>
      <t xml:space="preserve">здравно-осигурителни 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</si>
  <si>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здравно-осигурителни вноски от самонаети </t>
    </r>
    <r>
      <rPr>
        <b/>
        <i/>
        <sz val="12"/>
        <rFont val="Times New Roman CYR"/>
        <family val="1"/>
        <charset val="204"/>
      </rPr>
      <t>(самоосигуряващи се лица)</t>
    </r>
    <r>
      <rPr>
        <sz val="12"/>
        <rFont val="Times New Roman CYR"/>
        <family val="1"/>
        <charset val="204"/>
      </rPr>
      <t xml:space="preserve"> </t>
    </r>
  </si>
  <si>
    <r>
      <t xml:space="preserve">здравно-осигур.вноски  за </t>
    </r>
    <r>
      <rPr>
        <b/>
        <i/>
        <sz val="12"/>
        <rFont val="Times New Roman CYR"/>
        <family val="1"/>
        <charset val="204"/>
      </rPr>
      <t>други категории</t>
    </r>
    <r>
      <rPr>
        <sz val="12"/>
        <rFont val="Times New Roman CYR"/>
        <family val="1"/>
        <charset val="204"/>
      </rPr>
      <t xml:space="preserve"> осигурени лица</t>
    </r>
  </si>
  <si>
    <t>Имуществени и други местни данъци :</t>
  </si>
  <si>
    <r>
      <t xml:space="preserve">данък върху </t>
    </r>
    <r>
      <rPr>
        <b/>
        <i/>
        <sz val="12"/>
        <rFont val="Times New Roman CYR"/>
        <family val="1"/>
        <charset val="204"/>
      </rPr>
      <t>недвижими имоти</t>
    </r>
  </si>
  <si>
    <r>
      <t xml:space="preserve">данък върху </t>
    </r>
    <r>
      <rPr>
        <b/>
        <i/>
        <sz val="12"/>
        <rFont val="Times New Roman CYR"/>
        <family val="1"/>
        <charset val="204"/>
      </rPr>
      <t>наследствата</t>
    </r>
  </si>
  <si>
    <r>
      <t xml:space="preserve">данък върху </t>
    </r>
    <r>
      <rPr>
        <b/>
        <i/>
        <sz val="12"/>
        <rFont val="Times New Roman CYR"/>
        <family val="1"/>
        <charset val="204"/>
      </rPr>
      <t>превозните средства</t>
    </r>
  </si>
  <si>
    <r>
      <t xml:space="preserve">данък при придобиване на имущество по </t>
    </r>
    <r>
      <rPr>
        <b/>
        <i/>
        <sz val="12"/>
        <rFont val="Times New Roman CYR"/>
        <family val="1"/>
        <charset val="204"/>
      </rPr>
      <t>дарения и възмезден начин</t>
    </r>
  </si>
  <si>
    <t>туристически данък</t>
  </si>
  <si>
    <t>Данък върху добавената стойност</t>
  </si>
  <si>
    <r>
      <t xml:space="preserve">данък върху добавената стойност при </t>
    </r>
    <r>
      <rPr>
        <b/>
        <i/>
        <sz val="12"/>
        <rFont val="Times New Roman CYR"/>
        <family val="1"/>
        <charset val="204"/>
      </rPr>
      <t>сделки в страната</t>
    </r>
  </si>
  <si>
    <r>
      <t xml:space="preserve">данък върху добавената стойност при </t>
    </r>
    <r>
      <rPr>
        <b/>
        <i/>
        <sz val="12"/>
        <rFont val="Times New Roman CYR"/>
        <family val="1"/>
        <charset val="204"/>
      </rPr>
      <t>внос</t>
    </r>
  </si>
  <si>
    <t xml:space="preserve">Акцизи </t>
  </si>
  <si>
    <r>
      <t>акциз</t>
    </r>
    <r>
      <rPr>
        <sz val="12"/>
        <rFont val="Times New Roman CYR"/>
        <family val="1"/>
        <charset val="204"/>
      </rPr>
      <t xml:space="preserve"> при сделки </t>
    </r>
    <r>
      <rPr>
        <b/>
        <i/>
        <sz val="12"/>
        <rFont val="Times New Roman CYR"/>
        <family val="1"/>
        <charset val="204"/>
      </rPr>
      <t>в страната</t>
    </r>
  </si>
  <si>
    <r>
      <t>акциз</t>
    </r>
    <r>
      <rPr>
        <sz val="12"/>
        <rFont val="Times New Roman CYR"/>
        <family val="1"/>
        <charset val="204"/>
      </rPr>
      <t xml:space="preserve"> при </t>
    </r>
    <r>
      <rPr>
        <b/>
        <i/>
        <sz val="12"/>
        <rFont val="Times New Roman CYR"/>
        <family val="1"/>
        <charset val="204"/>
      </rPr>
      <t>внос</t>
    </r>
  </si>
  <si>
    <t>Данък върху застрахователните премии</t>
  </si>
  <si>
    <t>Други данъци по Закона за корпоративното подоходно облагане:</t>
  </si>
  <si>
    <r>
      <t xml:space="preserve">данък върху </t>
    </r>
    <r>
      <rPr>
        <b/>
        <i/>
        <sz val="12"/>
        <rFont val="Times New Roman CYR"/>
        <family val="1"/>
        <charset val="204"/>
      </rPr>
      <t>представителните</t>
    </r>
    <r>
      <rPr>
        <sz val="12"/>
        <rFont val="Times New Roman CYR"/>
        <family val="1"/>
        <charset val="204"/>
      </rPr>
      <t xml:space="preserve"> разходи</t>
    </r>
  </si>
  <si>
    <r>
      <t xml:space="preserve">данък върху разходите за </t>
    </r>
    <r>
      <rPr>
        <b/>
        <i/>
        <sz val="12"/>
        <rFont val="Times New Roman CYR"/>
        <family val="1"/>
        <charset val="204"/>
      </rPr>
      <t>превозни средства</t>
    </r>
  </si>
  <si>
    <r>
      <t xml:space="preserve">данък върху </t>
    </r>
    <r>
      <rPr>
        <b/>
        <i/>
        <sz val="12"/>
        <rFont val="Times New Roman CYR"/>
        <charset val="204"/>
      </rPr>
      <t xml:space="preserve">дейността от опериране на </t>
    </r>
    <r>
      <rPr>
        <sz val="12"/>
        <rFont val="Times New Roman CYR"/>
        <family val="1"/>
        <charset val="204"/>
      </rPr>
      <t>кораби</t>
    </r>
  </si>
  <si>
    <r>
      <t xml:space="preserve">данък върху приходите на </t>
    </r>
    <r>
      <rPr>
        <b/>
        <i/>
        <sz val="12"/>
        <rFont val="Times New Roman CYR"/>
        <charset val="204"/>
      </rPr>
      <t>бюджетните предприятия</t>
    </r>
  </si>
  <si>
    <t>Други данъци</t>
  </si>
  <si>
    <t>Приходи и доходи от собственост</t>
  </si>
  <si>
    <r>
      <t>вноски</t>
    </r>
    <r>
      <rPr>
        <sz val="12"/>
        <rFont val="Times New Roman CYR"/>
        <family val="1"/>
        <charset val="204"/>
      </rPr>
      <t xml:space="preserve"> от приходи на държавни (общински) предприятия и институции</t>
    </r>
  </si>
  <si>
    <r>
      <t xml:space="preserve">превишение на приходите над разходите на </t>
    </r>
    <r>
      <rPr>
        <b/>
        <i/>
        <sz val="12"/>
        <rFont val="Times New Roman CYR"/>
        <family val="1"/>
        <charset val="204"/>
      </rPr>
      <t>БНБ</t>
    </r>
  </si>
  <si>
    <r>
      <t xml:space="preserve">нетни приходи от продажби на </t>
    </r>
    <r>
      <rPr>
        <b/>
        <i/>
        <sz val="12"/>
        <rFont val="Times New Roman CYR"/>
        <family val="1"/>
        <charset val="204"/>
      </rPr>
      <t>услуги, стоки и продукция</t>
    </r>
  </si>
  <si>
    <r>
      <t xml:space="preserve">приходи от </t>
    </r>
    <r>
      <rPr>
        <b/>
        <i/>
        <sz val="12"/>
        <rFont val="Times New Roman CYR"/>
        <family val="1"/>
        <charset val="204"/>
      </rPr>
      <t>наеми на имущество</t>
    </r>
  </si>
  <si>
    <r>
      <t xml:space="preserve">приходи от </t>
    </r>
    <r>
      <rPr>
        <b/>
        <i/>
        <sz val="12"/>
        <rFont val="Times New Roman CYR"/>
        <family val="1"/>
        <charset val="204"/>
      </rPr>
      <t>наеми на земя</t>
    </r>
  </si>
  <si>
    <r>
      <t xml:space="preserve">приходи от </t>
    </r>
    <r>
      <rPr>
        <b/>
        <i/>
        <sz val="12"/>
        <rFont val="Times New Roman CYR"/>
        <family val="1"/>
        <charset val="204"/>
      </rPr>
      <t>дивиденти</t>
    </r>
  </si>
  <si>
    <t>Трансфери за поети осигурителни вноски за здравно осигуряване</t>
  </si>
  <si>
    <t>a</t>
  </si>
  <si>
    <t>b</t>
  </si>
  <si>
    <t>c</t>
  </si>
  <si>
    <t>d</t>
  </si>
  <si>
    <t>e</t>
  </si>
  <si>
    <t>f</t>
  </si>
  <si>
    <t>(1)</t>
  </si>
  <si>
    <t>(2)</t>
  </si>
  <si>
    <t>§§ 01 - 48</t>
  </si>
  <si>
    <t xml:space="preserve">§§ 46 - 48  </t>
  </si>
  <si>
    <t>III. Трансфери</t>
  </si>
  <si>
    <t xml:space="preserve">1. Трансфери от/за ЦБ за/от други бюджети </t>
  </si>
  <si>
    <t>§§ 87; 88 и 93</t>
  </si>
  <si>
    <t/>
  </si>
  <si>
    <r>
      <t>Предприятие за управление на дейностите по опазване на околната среда (ПУДООС)                    - ч</t>
    </r>
    <r>
      <rPr>
        <b/>
        <sz val="12"/>
        <rFont val="Times New Roman CYR"/>
      </rPr>
      <t>л. 60 от ЗООС</t>
    </r>
  </si>
  <si>
    <r>
      <t xml:space="preserve">Национална компания "Стратегически инфраструктурни проекти"                                                      - </t>
    </r>
    <r>
      <rPr>
        <b/>
        <sz val="12"/>
        <rFont val="Times New Roman CYR"/>
      </rPr>
      <t>чл. 28a от Закона за пътищата</t>
    </r>
  </si>
  <si>
    <t>такси и лицензии с данъчен характер</t>
  </si>
  <si>
    <t>Съдебни такси</t>
  </si>
  <si>
    <t>Общински такси</t>
  </si>
  <si>
    <r>
      <t xml:space="preserve">за ползване на </t>
    </r>
    <r>
      <rPr>
        <b/>
        <i/>
        <sz val="12"/>
        <rFont val="Times New Roman CYR"/>
        <family val="1"/>
        <charset val="204"/>
      </rPr>
      <t>лагери</t>
    </r>
    <r>
      <rPr>
        <sz val="12"/>
        <rFont val="Times New Roman CYR"/>
        <family val="1"/>
        <charset val="204"/>
      </rPr>
      <t xml:space="preserve"> и други по социалния отдих</t>
    </r>
  </si>
  <si>
    <r>
      <t xml:space="preserve">за ползване на </t>
    </r>
    <r>
      <rPr>
        <b/>
        <i/>
        <sz val="12"/>
        <rFont val="Times New Roman CYR"/>
        <family val="1"/>
        <charset val="204"/>
      </rPr>
      <t>домашен социален патронаж</t>
    </r>
    <r>
      <rPr>
        <sz val="12"/>
        <rFont val="Times New Roman CYR"/>
        <family val="1"/>
        <charset val="204"/>
      </rPr>
      <t xml:space="preserve"> и други общински </t>
    </r>
    <r>
      <rPr>
        <b/>
        <i/>
        <sz val="12"/>
        <rFont val="Times New Roman CYR"/>
        <family val="1"/>
        <charset val="204"/>
      </rPr>
      <t>социални услуги</t>
    </r>
  </si>
  <si>
    <r>
      <t xml:space="preserve">за ползване на </t>
    </r>
    <r>
      <rPr>
        <b/>
        <i/>
        <sz val="12"/>
        <rFont val="Times New Roman CYR"/>
        <family val="1"/>
        <charset val="204"/>
      </rPr>
      <t>пазари</t>
    </r>
    <r>
      <rPr>
        <sz val="12"/>
        <rFont val="Times New Roman CYR"/>
        <family val="1"/>
        <charset val="204"/>
      </rPr>
      <t>, тържища, панаири, тротоари, улични платна и др.</t>
    </r>
  </si>
  <si>
    <r>
      <t xml:space="preserve">за </t>
    </r>
    <r>
      <rPr>
        <b/>
        <i/>
        <sz val="12"/>
        <rFont val="Times New Roman CYR"/>
        <family val="1"/>
        <charset val="204"/>
      </rPr>
      <t>битови отпадъци</t>
    </r>
  </si>
  <si>
    <t>Задължителни осигурителни вноски от работодатели</t>
  </si>
  <si>
    <r>
      <t xml:space="preserve">осигурителни вноски от работодатели за </t>
    </r>
    <r>
      <rPr>
        <b/>
        <i/>
        <sz val="12"/>
        <rFont val="Times New Roman Cyr"/>
        <family val="1"/>
      </rPr>
      <t>Държавното обществено осигуряване (ДОО)</t>
    </r>
  </si>
  <si>
    <r>
      <t>здравно-осигурителни вноски</t>
    </r>
    <r>
      <rPr>
        <sz val="12"/>
        <rFont val="Times New Roman Cyr"/>
        <family val="1"/>
      </rPr>
      <t xml:space="preserve"> от работодатели</t>
    </r>
  </si>
  <si>
    <r>
      <t xml:space="preserve">вноски за </t>
    </r>
    <r>
      <rPr>
        <b/>
        <i/>
        <sz val="12"/>
        <rFont val="Times New Roman Cyr"/>
        <family val="1"/>
      </rPr>
      <t>допълнително задължително осигуряване от работодатели</t>
    </r>
  </si>
  <si>
    <r>
      <t xml:space="preserve">задължителни вноски </t>
    </r>
    <r>
      <rPr>
        <b/>
        <i/>
        <sz val="12"/>
        <rFont val="Times New Roman Cyr"/>
        <family val="1"/>
      </rPr>
      <t xml:space="preserve">за чуждестранни пенсионни фондове и  схеми </t>
    </r>
    <r>
      <rPr>
        <sz val="12"/>
        <rFont val="Times New Roman Cyr"/>
        <family val="1"/>
      </rPr>
      <t>за сметка на осигурителя</t>
    </r>
  </si>
  <si>
    <t xml:space="preserve">Вноски за доброволно осигуряване  </t>
  </si>
  <si>
    <t>Издръжка</t>
  </si>
  <si>
    <t>Храна</t>
  </si>
  <si>
    <t>Медикаменти</t>
  </si>
  <si>
    <t>Постелен инвентар и облекло</t>
  </si>
  <si>
    <t>Учебни и научно-изследователски разходи и книги за библиотеките</t>
  </si>
  <si>
    <t>материали</t>
  </si>
  <si>
    <t>вода, горива и енергия</t>
  </si>
  <si>
    <r>
      <t xml:space="preserve">разходи за </t>
    </r>
    <r>
      <rPr>
        <b/>
        <i/>
        <sz val="12"/>
        <rFont val="Times New Roman CYR"/>
        <family val="1"/>
        <charset val="204"/>
      </rPr>
      <t>външни услуги</t>
    </r>
  </si>
  <si>
    <t>Текущ ремонт</t>
  </si>
  <si>
    <r>
      <t xml:space="preserve">командировки </t>
    </r>
    <r>
      <rPr>
        <b/>
        <i/>
        <sz val="12"/>
        <rFont val="Times New Roman CYR"/>
        <family val="1"/>
        <charset val="204"/>
      </rPr>
      <t>в страната</t>
    </r>
  </si>
  <si>
    <r>
      <t xml:space="preserve">краткосрочни командировки </t>
    </r>
    <r>
      <rPr>
        <b/>
        <i/>
        <sz val="12"/>
        <rFont val="Times New Roman CYR"/>
        <family val="1"/>
        <charset val="204"/>
      </rPr>
      <t>в чужбина</t>
    </r>
  </si>
  <si>
    <r>
      <t xml:space="preserve">разходи за </t>
    </r>
    <r>
      <rPr>
        <b/>
        <i/>
        <sz val="12"/>
        <rFont val="Times New Roman CYR"/>
        <family val="1"/>
        <charset val="204"/>
      </rPr>
      <t>застраховки</t>
    </r>
  </si>
  <si>
    <r>
      <t>други</t>
    </r>
    <r>
      <rPr>
        <sz val="12"/>
        <rFont val="Times New Roman CYR"/>
        <family val="1"/>
        <charset val="204"/>
      </rPr>
      <t xml:space="preserve"> финансови услуги</t>
    </r>
  </si>
  <si>
    <t>други разходи, некласифицирани в другите параграфи и подпараграфи</t>
  </si>
  <si>
    <r>
      <t xml:space="preserve">лихви </t>
    </r>
    <r>
      <rPr>
        <sz val="12"/>
        <rFont val="Times New Roman CYR"/>
        <family val="1"/>
        <charset val="204"/>
      </rPr>
      <t>по държавни (общински) ценни книжа</t>
    </r>
  </si>
  <si>
    <r>
      <t>отстъпки</t>
    </r>
    <r>
      <rPr>
        <sz val="12"/>
        <rFont val="Times New Roman CYR"/>
        <family val="1"/>
        <charset val="204"/>
      </rPr>
      <t xml:space="preserve"> по държавни (общински) ценни книжа</t>
    </r>
  </si>
  <si>
    <t>лихви и отстъпки по целеви емисии на държавни ценни книжа</t>
  </si>
  <si>
    <r>
      <t>лихви</t>
    </r>
    <r>
      <rPr>
        <sz val="12"/>
        <rFont val="Times New Roman CYR"/>
        <family val="1"/>
        <charset val="204"/>
      </rPr>
      <t xml:space="preserve"> по държавни ценни книжа, емитирани </t>
    </r>
    <r>
      <rPr>
        <b/>
        <i/>
        <sz val="12"/>
        <rFont val="Times New Roman CYR"/>
        <family val="1"/>
        <charset val="204"/>
      </rPr>
      <t>за структурната реформа</t>
    </r>
    <r>
      <rPr>
        <sz val="12"/>
        <rFont val="Times New Roman CYR"/>
        <family val="1"/>
        <charset val="204"/>
      </rPr>
      <t xml:space="preserve"> </t>
    </r>
  </si>
  <si>
    <r>
      <t>премии над номинала</t>
    </r>
    <r>
      <rPr>
        <sz val="12"/>
        <rFont val="Times New Roman CYR"/>
        <charset val="204"/>
      </rPr>
      <t xml:space="preserve"> от емисии на държавни (общински) ценни книжа (-)</t>
    </r>
  </si>
  <si>
    <t>Разходи за лихви по заеми от страната</t>
  </si>
  <si>
    <r>
      <t xml:space="preserve">Разходи за лихви по </t>
    </r>
    <r>
      <rPr>
        <b/>
        <i/>
        <sz val="12"/>
        <rFont val="Times New Roman CYR"/>
        <family val="1"/>
        <charset val="204"/>
      </rPr>
      <t>други заеми от страната</t>
    </r>
  </si>
  <si>
    <t>Разходи за лихви по заеми от други държави</t>
  </si>
  <si>
    <t>Разходи за лихви по заеми от международни организации и институции</t>
  </si>
  <si>
    <t>Разходи за лихви по заеми от банки и други финансови институции от чужбина</t>
  </si>
  <si>
    <t>Други разходи за лихви</t>
  </si>
  <si>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</si>
  <si>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</si>
  <si>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</si>
  <si>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суми по платени лихви</t>
    </r>
    <r>
      <rPr>
        <sz val="12"/>
        <rFont val="Times New Roman CYR"/>
        <family val="1"/>
        <charset val="204"/>
      </rPr>
      <t xml:space="preserve"> по </t>
    </r>
    <r>
      <rPr>
        <b/>
        <i/>
        <sz val="12"/>
        <rFont val="Times New Roman CYR"/>
        <family val="1"/>
        <charset val="204"/>
      </rPr>
      <t xml:space="preserve">активирани гаранции </t>
    </r>
    <r>
      <rPr>
        <i/>
        <sz val="12"/>
        <rFont val="Times New Roman Cyr"/>
        <family val="1"/>
        <charset val="204"/>
      </rPr>
      <t>(-)</t>
    </r>
  </si>
  <si>
    <r>
      <t>Други</t>
    </r>
    <r>
      <rPr>
        <sz val="12"/>
        <rFont val="Times New Roman CYR"/>
        <family val="1"/>
        <charset val="204"/>
      </rPr>
      <t xml:space="preserve"> разходи за лихви към  </t>
    </r>
    <r>
      <rPr>
        <b/>
        <i/>
        <sz val="12"/>
        <rFont val="Times New Roman CYR"/>
        <family val="1"/>
        <charset val="204"/>
      </rPr>
      <t>местни лица</t>
    </r>
  </si>
  <si>
    <r>
      <t>Други</t>
    </r>
    <r>
      <rPr>
        <sz val="12"/>
        <rFont val="Times New Roman CYR"/>
        <family val="1"/>
        <charset val="204"/>
      </rPr>
      <t xml:space="preserve"> разходи за лихви към </t>
    </r>
    <r>
      <rPr>
        <b/>
        <i/>
        <sz val="12"/>
        <rFont val="Times New Roman CYR"/>
        <family val="1"/>
        <charset val="204"/>
      </rPr>
      <t>чуждестранни лица</t>
    </r>
  </si>
  <si>
    <t>ресурс на база брутен национален доход</t>
  </si>
  <si>
    <t>традиционни собствени ресурси - мита</t>
  </si>
  <si>
    <t>Здравно-осигурителни плащания</t>
  </si>
  <si>
    <t>Стипендии</t>
  </si>
  <si>
    <t>Пенсии</t>
  </si>
  <si>
    <t>Текущи трансфери, обезщетения и помощи за домакинствата</t>
  </si>
  <si>
    <r>
      <t xml:space="preserve">обезщетения и помощи по </t>
    </r>
    <r>
      <rPr>
        <b/>
        <i/>
        <sz val="12"/>
        <rFont val="Times New Roman CYR"/>
        <charset val="204"/>
      </rPr>
      <t>социалното осигуряване</t>
    </r>
  </si>
  <si>
    <r>
      <t xml:space="preserve">обезщетения и помощи по </t>
    </r>
    <r>
      <rPr>
        <b/>
        <i/>
        <sz val="12"/>
        <rFont val="Times New Roman CYR"/>
        <charset val="204"/>
      </rPr>
      <t>социалното подпомагане</t>
    </r>
  </si>
  <si>
    <r>
      <t xml:space="preserve">обезщетения и помощи по </t>
    </r>
    <r>
      <rPr>
        <b/>
        <i/>
        <sz val="12"/>
        <rFont val="Times New Roman CYR"/>
        <charset val="204"/>
      </rPr>
      <t>решение на общинския съвет</t>
    </r>
  </si>
  <si>
    <r>
      <t>текущи трансфери за домакинства от средства на</t>
    </r>
    <r>
      <rPr>
        <b/>
        <i/>
        <sz val="12"/>
        <rFont val="Times New Roman CYR"/>
        <charset val="204"/>
      </rPr>
      <t xml:space="preserve"> Европейския съюз</t>
    </r>
  </si>
  <si>
    <r>
      <t xml:space="preserve">текущи трансфери за домакинства по други </t>
    </r>
    <r>
      <rPr>
        <b/>
        <i/>
        <sz val="12"/>
        <rFont val="Times New Roman CYR"/>
        <charset val="204"/>
      </rPr>
      <t>международни програми и споразумения</t>
    </r>
  </si>
  <si>
    <r>
      <t>други</t>
    </r>
    <r>
      <rPr>
        <sz val="12"/>
        <rFont val="Times New Roman CYR"/>
        <family val="1"/>
        <charset val="204"/>
      </rPr>
      <t xml:space="preserve"> текущи трансфери за домакинствата</t>
    </r>
  </si>
  <si>
    <t>за текуща дейност</t>
  </si>
  <si>
    <r>
      <t xml:space="preserve">за осъществяване на </t>
    </r>
    <r>
      <rPr>
        <b/>
        <i/>
        <sz val="12"/>
        <rFont val="Times New Roman CYR"/>
        <family val="1"/>
        <charset val="204"/>
      </rPr>
      <t>болнична помощ</t>
    </r>
    <r>
      <rPr>
        <sz val="12"/>
        <rFont val="Times New Roman CYR"/>
        <family val="1"/>
        <charset val="204"/>
      </rPr>
      <t xml:space="preserve"> </t>
    </r>
  </si>
  <si>
    <r>
      <t>други</t>
    </r>
    <r>
      <rPr>
        <sz val="12"/>
        <rFont val="Times New Roman CYR"/>
        <family val="1"/>
        <charset val="204"/>
      </rPr>
      <t xml:space="preserve"> субсидии и плащания</t>
    </r>
  </si>
  <si>
    <t>Разходи за членски внос и участие в нетърговски организации и дейности</t>
  </si>
  <si>
    <t>Основен ремонт на дълготрайни материални активи</t>
  </si>
  <si>
    <t>Придобиване на дълготрайни материални активи</t>
  </si>
  <si>
    <r>
      <t xml:space="preserve">придобиване на </t>
    </r>
    <r>
      <rPr>
        <b/>
        <i/>
        <sz val="12"/>
        <rFont val="Times New Roman CYR"/>
        <family val="1"/>
        <charset val="204"/>
      </rPr>
      <t>компютри и хардуер</t>
    </r>
  </si>
  <si>
    <r>
      <t xml:space="preserve">придобиване на </t>
    </r>
    <r>
      <rPr>
        <b/>
        <i/>
        <sz val="12"/>
        <rFont val="Times New Roman CYR"/>
        <family val="1"/>
        <charset val="204"/>
      </rPr>
      <t>сгради</t>
    </r>
  </si>
  <si>
    <t>предоставени трансфери от ДБ за БАН</t>
  </si>
  <si>
    <t>Трансфери между ЦБ и сметки за средствата от ЕС (нето)</t>
  </si>
  <si>
    <t>Трансфери между бюджети (нето)</t>
  </si>
  <si>
    <t>вътрешни трансфери в системата на първостепенния разпоредител (+/-)</t>
  </si>
  <si>
    <t>Трансфери между бюджети и сметки за средствата от ЕС (нето)</t>
  </si>
  <si>
    <t>Трансфери между сметки за средствата от ЕС (нето)</t>
  </si>
  <si>
    <r>
      <t xml:space="preserve">Разчети с подведомствени разпоредители за плащания в </t>
    </r>
    <r>
      <rPr>
        <b/>
        <i/>
        <sz val="12"/>
        <rFont val="Times New Roman CYR"/>
        <charset val="204"/>
      </rPr>
      <t>СЕБРА</t>
    </r>
    <r>
      <rPr>
        <sz val="12"/>
        <rFont val="Times New Roman CYR"/>
        <family val="1"/>
        <charset val="204"/>
      </rPr>
      <t xml:space="preserve">  (-)</t>
    </r>
  </si>
  <si>
    <r>
      <t xml:space="preserve">Разчети с първостепенен разпоредител за плащания в </t>
    </r>
    <r>
      <rPr>
        <b/>
        <i/>
        <sz val="12"/>
        <rFont val="Times New Roman CYR"/>
        <charset val="204"/>
      </rPr>
      <t>СЕБРА</t>
    </r>
    <r>
      <rPr>
        <sz val="12"/>
        <rFont val="Times New Roman CYR"/>
        <family val="1"/>
        <charset val="204"/>
      </rPr>
      <t xml:space="preserve">  (+)</t>
    </r>
  </si>
  <si>
    <t>Трансфери за поети осигурителни вноски и данъци</t>
  </si>
  <si>
    <t>Временни безлихвени заеми между бюджети и сметки за средствата от ЕС (нето)</t>
  </si>
  <si>
    <t>наказателни лихви за данъци, мита и осигурителни вноски</t>
  </si>
  <si>
    <t>постъпления от продажба на квоти за емисии на парникови газове</t>
  </si>
  <si>
    <t>Получени чрез небюджетни предприятия средства от КФП по международни програми</t>
  </si>
  <si>
    <t>Разпределени към администратори от чужбина средства по международни програми и договори (-)</t>
  </si>
  <si>
    <t>разпределени към чужбина текущи трансфери по програми на Европейския съюз (-)</t>
  </si>
  <si>
    <t>разпределени към чужбина текущи трансфери по програми на други държави (-)</t>
  </si>
  <si>
    <t>разпределени към чужбина капиталови трансфери по програми на други държави (-)</t>
  </si>
  <si>
    <t>разпределени към чужбина текущи трансфери по програми на други международни организации (-)</t>
  </si>
  <si>
    <t>разпределени към чужбина капиталови трансфери по програми на други международни организации  (-)</t>
  </si>
  <si>
    <t>разпределени към чужбина текущи трансфери по други чуждестранни дарения и помощи (-)</t>
  </si>
  <si>
    <t>разпределени към чужбина капиталови трансфери по други чуждестранни дарения и помощи (-)</t>
  </si>
  <si>
    <t>Платени данъци, такси и административни санкции</t>
  </si>
  <si>
    <t>Предоставени текущи и капиталови трансфери за чужбина</t>
  </si>
  <si>
    <r>
      <t>текущи</t>
    </r>
    <r>
      <rPr>
        <sz val="12"/>
        <rFont val="Times New Roman CYR"/>
        <family val="1"/>
        <charset val="204"/>
      </rPr>
      <t xml:space="preserve"> трансфери за чужбина</t>
    </r>
  </si>
  <si>
    <r>
      <t>капиталови</t>
    </r>
    <r>
      <rPr>
        <sz val="12"/>
        <rFont val="Times New Roman CYR"/>
        <family val="1"/>
        <charset val="204"/>
      </rPr>
      <t xml:space="preserve"> трансфери за чужбина</t>
    </r>
  </si>
  <si>
    <t>Трансфери от ЦБ за други бюджети (нето)</t>
  </si>
  <si>
    <r>
      <t xml:space="preserve">трансфери между ЦБ и </t>
    </r>
    <r>
      <rPr>
        <b/>
        <i/>
        <sz val="12"/>
        <rFont val="Times New Roman CYR"/>
        <family val="1"/>
        <charset val="204"/>
      </rPr>
      <t>бюджети по държавния бюджет</t>
    </r>
  </si>
  <si>
    <t>възстановени трансфери в ЦБ от бюджети на общини</t>
  </si>
  <si>
    <r>
      <t xml:space="preserve">целеви субсидии от ЦБ </t>
    </r>
    <r>
      <rPr>
        <b/>
        <i/>
        <sz val="12"/>
        <rFont val="Times New Roman CYR"/>
        <family val="1"/>
        <charset val="204"/>
      </rPr>
      <t>за капиталови разходи за общини</t>
    </r>
  </si>
  <si>
    <t>други целеви трансфери от ЦБ за общини</t>
  </si>
  <si>
    <r>
      <t>трансфери между ЦБ и</t>
    </r>
    <r>
      <rPr>
        <b/>
        <i/>
        <sz val="12"/>
        <rFont val="Times New Roman CYR"/>
        <family val="1"/>
        <charset val="204"/>
      </rPr>
      <t xml:space="preserve"> Държавното обществено осигуряване</t>
    </r>
  </si>
  <si>
    <r>
      <t>трансфери между ЦБ и</t>
    </r>
    <r>
      <rPr>
        <b/>
        <i/>
        <sz val="12"/>
        <rFont val="Times New Roman CYR"/>
        <family val="1"/>
        <charset val="204"/>
      </rPr>
      <t xml:space="preserve"> НЗОК</t>
    </r>
  </si>
  <si>
    <r>
      <t>трансфери между ЦБ и</t>
    </r>
    <r>
      <rPr>
        <b/>
        <i/>
        <sz val="12"/>
        <rFont val="Times New Roman CYR"/>
        <family val="1"/>
        <charset val="204"/>
      </rPr>
      <t xml:space="preserve"> БНТ</t>
    </r>
  </si>
  <si>
    <r>
      <t xml:space="preserve">трансфери между ЦБ и </t>
    </r>
    <r>
      <rPr>
        <b/>
        <i/>
        <sz val="12"/>
        <rFont val="Times New Roman CYR"/>
        <charset val="204"/>
      </rPr>
      <t>БНР</t>
    </r>
  </si>
  <si>
    <r>
      <t xml:space="preserve">трансфери между ЦБ и </t>
    </r>
    <r>
      <rPr>
        <b/>
        <i/>
        <sz val="12"/>
        <rFont val="Times New Roman CYR"/>
        <charset val="204"/>
      </rPr>
      <t>БТА</t>
    </r>
  </si>
  <si>
    <t>трансфери  между ЦБ и други бюджети</t>
  </si>
  <si>
    <t>Трансфери между бюджета на бюджетната организация и ЦБ (нето)</t>
  </si>
  <si>
    <t>получени от общини целеви субсидии от ЦБ за капиталови разходи (+)</t>
  </si>
  <si>
    <t>предоставени трансфери от ДБ за държавните висши училища</t>
  </si>
  <si>
    <r>
      <t xml:space="preserve">погашения по </t>
    </r>
    <r>
      <rPr>
        <b/>
        <i/>
        <sz val="12"/>
        <rFont val="Times New Roman CYR"/>
        <family val="1"/>
        <charset val="204"/>
      </rPr>
      <t>дългосрочни</t>
    </r>
    <r>
      <rPr>
        <sz val="12"/>
        <rFont val="Times New Roman CYR"/>
        <family val="1"/>
        <charset val="204"/>
      </rPr>
      <t xml:space="preserve">заеми от </t>
    </r>
    <r>
      <rPr>
        <b/>
        <i/>
        <sz val="12"/>
        <rFont val="Times New Roman CYR"/>
        <family val="1"/>
        <charset val="204"/>
      </rPr>
      <t xml:space="preserve">международни организации </t>
    </r>
    <r>
      <rPr>
        <i/>
        <sz val="12"/>
        <rFont val="Times New Roman Cyr"/>
        <family val="1"/>
        <charset val="204"/>
      </rPr>
      <t>(-)</t>
    </r>
  </si>
  <si>
    <r>
      <t>друго финансиране</t>
    </r>
    <r>
      <rPr>
        <sz val="12"/>
        <rFont val="Times New Roman CYR"/>
        <family val="1"/>
        <charset val="204"/>
      </rPr>
      <t xml:space="preserve"> от чужбина (+)</t>
    </r>
  </si>
  <si>
    <r>
      <t>други погашения и плащания</t>
    </r>
    <r>
      <rPr>
        <sz val="12"/>
        <rFont val="Times New Roman CYR"/>
        <family val="1"/>
        <charset val="204"/>
      </rPr>
      <t xml:space="preserve"> по финансиране от чужбина (-)</t>
    </r>
  </si>
  <si>
    <r>
      <t>краткосрочни</t>
    </r>
    <r>
      <rPr>
        <sz val="12"/>
        <rFont val="Times New Roman CYR"/>
        <family val="1"/>
        <charset val="204"/>
      </rPr>
      <t xml:space="preserve">  ДЦК (ОбЦК) емитирани на международните капиталови пазари (+)</t>
    </r>
  </si>
  <si>
    <r>
      <t>дългосрочни</t>
    </r>
    <r>
      <rPr>
        <sz val="12"/>
        <rFont val="Times New Roman CYR"/>
        <family val="1"/>
        <charset val="204"/>
      </rPr>
      <t xml:space="preserve"> ДЦК (ОбЦК) емитирани на международните капиталови пазари (+)</t>
    </r>
  </si>
  <si>
    <r>
      <t xml:space="preserve">погашения </t>
    </r>
    <r>
      <rPr>
        <sz val="12"/>
        <rFont val="Times New Roman CYR"/>
        <family val="1"/>
        <charset val="204"/>
      </rPr>
      <t>по</t>
    </r>
    <r>
      <rPr>
        <b/>
        <i/>
        <sz val="12"/>
        <rFont val="Times New Roman CYR"/>
        <family val="1"/>
        <charset val="204"/>
      </rPr>
      <t xml:space="preserve">  краткосрочни </t>
    </r>
    <r>
      <rPr>
        <sz val="12"/>
        <rFont val="Times New Roman CYR"/>
        <family val="1"/>
        <charset val="204"/>
      </rPr>
      <t>ДЦК (ОбЦК) емитирани на международните капиталови пазари (-)</t>
    </r>
  </si>
  <si>
    <t>разчети между първостепенни разпоредители за централизация на средства (+/-)</t>
  </si>
  <si>
    <t>разчети между първостепенни разпоредители за плащания в СЕБРА (+/-)</t>
  </si>
  <si>
    <t>събрани средства и извършени плащания от/за общински бюджети (+/-)</t>
  </si>
  <si>
    <t>събрани средства и извършени плащания от/за социалноосигурителни фондове (+/-)</t>
  </si>
  <si>
    <t>събрани средства и извършени плащания от/за други бюджети (+/-)</t>
  </si>
  <si>
    <t>събрани средства и извършени плащания от/за ЦБ (+/-)</t>
  </si>
  <si>
    <t>събрани средства и извършени плащания от/за бюджети по държавния бюджет (+/-)</t>
  </si>
  <si>
    <t>Национален осигрителен инститт - фонд "Гарантирани вземания на работници и служители"</t>
  </si>
  <si>
    <t>Национална здравноосигурителна каса</t>
  </si>
  <si>
    <t>разходи за договорни санкции и неустойки, съдебни обезщетения и разноски</t>
  </si>
  <si>
    <r>
      <t>Разходи за лихви по заеми от</t>
    </r>
    <r>
      <rPr>
        <b/>
        <i/>
        <sz val="12"/>
        <rFont val="Times New Roman CYR"/>
        <family val="1"/>
        <charset val="204"/>
      </rPr>
      <t xml:space="preserve"> банки в страната</t>
    </r>
  </si>
  <si>
    <t>придобиване на програмни продукти и лицензи за програмни продукти</t>
  </si>
  <si>
    <t>други възстановени в ЦБ трансфери от бюджети</t>
  </si>
  <si>
    <t>Предоставени субсидии от държавния бюджет за БАН и държавните висши училища (нето)</t>
  </si>
  <si>
    <t>получени от държавните висши училища  трансфери от ДБ (+)</t>
  </si>
  <si>
    <t>получени от БАН трансфери от ДБ (+)</t>
  </si>
  <si>
    <t>трансфери от/за сметки за чужди средства - предоставени трансфери (-)</t>
  </si>
  <si>
    <t>Суми по разчети за поети осигурителни вноски и данъци</t>
  </si>
  <si>
    <t>4. Помощи и дарения от чужбина</t>
  </si>
  <si>
    <t>§§ 83; 85 - 88; 92-02; 93</t>
  </si>
  <si>
    <t>§§ 83; 85 - 86 и 92-02</t>
  </si>
  <si>
    <t>Район Банкя</t>
  </si>
  <si>
    <t>Район Витоша</t>
  </si>
  <si>
    <t xml:space="preserve">Район Възраждане </t>
  </si>
  <si>
    <t>Район Връбница</t>
  </si>
  <si>
    <t>Район Илинден</t>
  </si>
  <si>
    <t>Район Искър</t>
  </si>
  <si>
    <t>Район Изгрев</t>
  </si>
  <si>
    <t>Район Красна Поляна</t>
  </si>
  <si>
    <t xml:space="preserve">2.3 Глоби, санкции и наказателни лихви </t>
  </si>
  <si>
    <t xml:space="preserve">2.4  Други неданъчни приходи </t>
  </si>
  <si>
    <t xml:space="preserve"> - получени трансфери (+)</t>
  </si>
  <si>
    <t xml:space="preserve"> - предоставени трансфери (-)</t>
  </si>
  <si>
    <t>- предоставени трансфери (-)</t>
  </si>
  <si>
    <t>- получени трансфери (+)</t>
  </si>
  <si>
    <t>обща субсидия и други трансфери за държавни дейности от ЦБ за общини</t>
  </si>
  <si>
    <r>
      <t xml:space="preserve">обща </t>
    </r>
    <r>
      <rPr>
        <b/>
        <i/>
        <sz val="12"/>
        <rFont val="Times New Roman CYR"/>
        <family val="1"/>
        <charset val="204"/>
      </rPr>
      <t>изравнителна</t>
    </r>
    <r>
      <rPr>
        <sz val="12"/>
        <rFont val="Times New Roman CYR"/>
        <family val="1"/>
        <charset val="204"/>
      </rPr>
      <t xml:space="preserve"> субсидия и други трансфери за местни дейности от ЦБ</t>
    </r>
    <r>
      <rPr>
        <b/>
        <i/>
        <sz val="12"/>
        <rFont val="Times New Roman CYR"/>
        <family val="1"/>
        <charset val="204"/>
      </rPr>
      <t xml:space="preserve"> за общини</t>
    </r>
  </si>
  <si>
    <t>3. Помощи и  дарения от страната</t>
  </si>
  <si>
    <t>Помощи и дарения от страната</t>
  </si>
  <si>
    <r>
      <t>текущи</t>
    </r>
    <r>
      <rPr>
        <sz val="12"/>
        <rFont val="Times New Roman CYR"/>
        <family val="1"/>
        <charset val="204"/>
      </rPr>
      <t xml:space="preserve"> помощи и дарения </t>
    </r>
    <r>
      <rPr>
        <b/>
        <i/>
        <sz val="12"/>
        <rFont val="Times New Roman CYR"/>
        <family val="1"/>
        <charset val="204"/>
      </rPr>
      <t>от страната</t>
    </r>
  </si>
  <si>
    <r>
      <t>капиталови</t>
    </r>
    <r>
      <rPr>
        <sz val="12"/>
        <rFont val="Times New Roman CYR"/>
        <family val="1"/>
        <charset val="204"/>
      </rPr>
      <t xml:space="preserve"> помощи и дарения </t>
    </r>
    <r>
      <rPr>
        <b/>
        <i/>
        <sz val="12"/>
        <rFont val="Times New Roman CYR"/>
        <charset val="204"/>
      </rPr>
      <t>от страната</t>
    </r>
  </si>
  <si>
    <t>Помощи и дарения от чужбина</t>
  </si>
  <si>
    <t>§ 65</t>
  </si>
  <si>
    <t xml:space="preserve">             нетни приходи от продажба на услуги, стоки и продукция</t>
  </si>
  <si>
    <t>в т. ч. временни безлихвени заеми</t>
  </si>
  <si>
    <t>в т. ч. трансфери за отчислени приходи</t>
  </si>
  <si>
    <t>под.§ 24-01</t>
  </si>
  <si>
    <t>под.§ 24-04</t>
  </si>
  <si>
    <t>под.§§ 24-05 и 24-06</t>
  </si>
  <si>
    <t>§§ 25 - 27</t>
  </si>
  <si>
    <t xml:space="preserve">§§ 25 - 28; 29-69/29-70 и 29-92 </t>
  </si>
  <si>
    <t>под.§;57-01</t>
  </si>
  <si>
    <t>§§ 74 - 78</t>
  </si>
  <si>
    <t>под.§§ 80-11/80-12; 80-31/80-32; 80-51/80-52 и 80-97</t>
  </si>
  <si>
    <t>под.§§ 80-17/80-18; 80-37/80-38; 80-57/80-58; 80-80 и 80-98;</t>
  </si>
  <si>
    <t>под. § 92-01</t>
  </si>
  <si>
    <t>под. §§ 95-21и 95-22</t>
  </si>
  <si>
    <t>под. §§ 95-28/95-29 и 95-49</t>
  </si>
  <si>
    <t>под. § 71-01 и § 72-01</t>
  </si>
  <si>
    <t xml:space="preserve">под. § 71-02 и § 72-02 </t>
  </si>
  <si>
    <t xml:space="preserve"> § 73</t>
  </si>
  <si>
    <t>под. § 79-01</t>
  </si>
  <si>
    <t>под. § 79-02</t>
  </si>
  <si>
    <t>под. §§ 95-01 до 95-06</t>
  </si>
  <si>
    <t>под. §§ 95-07 до 95-13</t>
  </si>
  <si>
    <t>под. § 95-14</t>
  </si>
  <si>
    <t xml:space="preserve">            остатък в лв.равн. по валутни сметки и каса в чужбина от предх. период </t>
  </si>
  <si>
    <t xml:space="preserve">§§ 01 - 20  </t>
  </si>
  <si>
    <t>§§ 43 - 45; 49</t>
  </si>
  <si>
    <t>§§ 51 - 54</t>
  </si>
  <si>
    <t>§ 55</t>
  </si>
  <si>
    <t xml:space="preserve">11. Депозити и сметки консолидирани в "Единната сметка" от предх. период </t>
  </si>
  <si>
    <t>под. §§ 96-01 до 96-03</t>
  </si>
  <si>
    <t>12. Депозити и сметки консолидирани в "Единната сметка" в края на периода</t>
  </si>
  <si>
    <t>под. §§ 96-07 до 96-09</t>
  </si>
  <si>
    <t>§ 33</t>
  </si>
  <si>
    <t xml:space="preserve">VI. Финансиране </t>
  </si>
  <si>
    <t xml:space="preserve">          постъпления от продажби на държавния резерв (-)</t>
  </si>
  <si>
    <t>(-)под.§ 40-71</t>
  </si>
  <si>
    <t>§ 40 с изключение на под.§ 40-71</t>
  </si>
  <si>
    <t>ИЗБЕРЕТЕ ДЕЙНОСТ</t>
  </si>
  <si>
    <r>
      <t>101</t>
    </r>
    <r>
      <rPr>
        <i/>
        <sz val="12"/>
        <rFont val="Times New Roman Cyr"/>
        <family val="1"/>
        <charset val="204"/>
      </rPr>
      <t xml:space="preserve"> Централни държавни органи</t>
    </r>
  </si>
  <si>
    <r>
      <t>103</t>
    </r>
    <r>
      <rPr>
        <i/>
        <sz val="12"/>
        <rFont val="Times New Roman Cyr"/>
        <family val="1"/>
        <charset val="204"/>
      </rPr>
      <t xml:space="preserve"> Централни държавни органи по образованието</t>
    </r>
  </si>
  <si>
    <t>104 Централни държавни органи по здравеопазването</t>
  </si>
  <si>
    <t>105 Централни държавни органи по социалното осигуряването</t>
  </si>
  <si>
    <t>106 Централни държавни органи по регионалното развитие и благоустройство</t>
  </si>
  <si>
    <t>107 Централни държавни органи по културата и спорта</t>
  </si>
  <si>
    <t>108 Централни държавни органи по икономическите дейности и услуги</t>
  </si>
  <si>
    <t>111 Контролни органи</t>
  </si>
  <si>
    <t>115 Управление, контрол и регулиране на външните работи</t>
  </si>
  <si>
    <t>116 Посолства, консулства, представителства и мисии в чужбина</t>
  </si>
  <si>
    <t>117 Държавни и общински служби и дейности по изборите</t>
  </si>
  <si>
    <t>121 Областни администрации</t>
  </si>
  <si>
    <t>122 Общинска администрация</t>
  </si>
  <si>
    <t xml:space="preserve">123 Общински съвети </t>
  </si>
  <si>
    <t>125 Членове на Европейския парламент от Република България</t>
  </si>
  <si>
    <t>128 Международни програми и споразумения, дарения и помощи от чужбина</t>
  </si>
  <si>
    <t>139 Други изпълнителни и законодателни органи</t>
  </si>
  <si>
    <t>141 Статистически институт,служби и дейности,социологически проучвания и анкети</t>
  </si>
  <si>
    <t>142 Общоикономическо и социално програмиране и прогнозиране</t>
  </si>
  <si>
    <t>143 Регистрация и контрол на чуждестранните инвестиции</t>
  </si>
  <si>
    <t>144 Служби и дейности за връзки с българите в чужбина</t>
  </si>
  <si>
    <t>145 Служби и дейности за подпомагане на бежанците</t>
  </si>
  <si>
    <t>146 Управление и администриране на получена чуждестранна помощ</t>
  </si>
  <si>
    <t>147 Управление на държавния резерв и военновременните запаси</t>
  </si>
  <si>
    <t>148 Управление на гражд.администрация и административнообслужване на населението</t>
  </si>
  <si>
    <t>149 Други общи служби</t>
  </si>
  <si>
    <t>151 Ликвидационна комисия за закрити бюджетни организации</t>
  </si>
  <si>
    <t>158 Международни програми и споразумения, дарения и помощи от чужбина</t>
  </si>
  <si>
    <t>161 Организация и управление на научните изследвания и дейности</t>
  </si>
  <si>
    <t>162 Научноизследователско дело</t>
  </si>
  <si>
    <t>163 Научноизследователски институти и центрове</t>
  </si>
  <si>
    <t>168 Международни програми и споразумения, дарения и помощи от чужбина</t>
  </si>
  <si>
    <t>179 Други дейности на науката</t>
  </si>
  <si>
    <t>201 Дейности по отбраната</t>
  </si>
  <si>
    <t>205 Участие на Република България в НАТО</t>
  </si>
  <si>
    <t>206 Мироопазващи мисии в чужбина</t>
  </si>
  <si>
    <t>215 Приложни научни изследвания в областта на отбраната</t>
  </si>
  <si>
    <t>218 Международни програми и споразумения, дарения и помощи от чужбина</t>
  </si>
  <si>
    <t>219 Други дейности по отбраната</t>
  </si>
  <si>
    <t>221 Полиция и вътрешен ред</t>
  </si>
  <si>
    <t>222 Национална служба за охрана</t>
  </si>
  <si>
    <t>224 Противопожарна охрана</t>
  </si>
  <si>
    <t>225 Приложни научни изследвания в областта на вътрешния ред и сигурност</t>
  </si>
  <si>
    <t>228 Международни програми и споразумения, дарения и помощи от чужбина</t>
  </si>
  <si>
    <t>239 Други дейности по вътрешната сигурност</t>
  </si>
  <si>
    <t>241 Висш съдебен съвет</t>
  </si>
  <si>
    <t>242 Върховен административен съд</t>
  </si>
  <si>
    <t>243 Върховен касационен съд</t>
  </si>
  <si>
    <t>244 Прокуратура</t>
  </si>
  <si>
    <t>245 Национална следствена служба</t>
  </si>
  <si>
    <t>246 Съдилища</t>
  </si>
  <si>
    <t>247 Окръжни следствени служби</t>
  </si>
  <si>
    <t>248 Инспекторат към Висшия съдебен съвет</t>
  </si>
  <si>
    <t>249 Национален институт на правосъдието</t>
  </si>
  <si>
    <t>258 Международни програми и споразумения, дарения и помощи от чужбина</t>
  </si>
  <si>
    <t>259 Други дейности на съдебната власт</t>
  </si>
  <si>
    <t>261 Места за лишаване от свобода</t>
  </si>
  <si>
    <t>268 Международни програми и споразумения, дарения и помощи от чужбина</t>
  </si>
  <si>
    <t>279 Други дейности на администрацията на затворите</t>
  </si>
  <si>
    <t>281 Неотложна дейност по защита на населението и националното стопанство</t>
  </si>
  <si>
    <t>282 Отбранително-мобилизационна подготовка, поддържане на запаси и мощности</t>
  </si>
  <si>
    <t>283 Превантивна дейност за намаляване на вредните последствия от бедствия и аварии</t>
  </si>
  <si>
    <t>284 Ликвидиране на последици от стихийни бедствия и производствени аварии</t>
  </si>
  <si>
    <t>285 Доброволни формирования за защита при бедствия</t>
  </si>
  <si>
    <t>288 Международни програми и споразумения, дарения и помощи от чужбина</t>
  </si>
  <si>
    <t>289 Други дейности за защита на населението при стихийни бедствия и аварии</t>
  </si>
  <si>
    <t>301 Управление, контрол, регулиране и лицензиране на дейности по образованието</t>
  </si>
  <si>
    <t>318 Подготвителна група в училище</t>
  </si>
  <si>
    <t>324 Спортни училища</t>
  </si>
  <si>
    <t>332 Общежития</t>
  </si>
  <si>
    <t>333 Ученически почивни лагери</t>
  </si>
  <si>
    <t>349 Приложни научни изследвания в областта на образованието</t>
  </si>
  <si>
    <t>359 Други дейности за децата</t>
  </si>
  <si>
    <t>369 Други дейности за младежта</t>
  </si>
  <si>
    <t>Централна избирателна комисия</t>
  </si>
  <si>
    <t>Комисия за публичен надзор над регистрираните одитори</t>
  </si>
  <si>
    <t>Държавен фонд "Земеделие"</t>
  </si>
  <si>
    <t>Национално бюро за контрол на специалните разузнавателни средства</t>
  </si>
  <si>
    <t>Държавна агенция „Технически операции”</t>
  </si>
  <si>
    <t>Централен бюджет</t>
  </si>
  <si>
    <t>(+ § 57 - под.§ 40-71)</t>
  </si>
  <si>
    <t xml:space="preserve">            възстановени суми по заеми от крайни бенифициенти</t>
  </si>
  <si>
    <t xml:space="preserve">            предоставени заеми към крайни бенифициенти</t>
  </si>
  <si>
    <t>§§ 30 - 31; 60</t>
  </si>
  <si>
    <t>§§ 36 - 37 и §§ 41 - 42</t>
  </si>
  <si>
    <t xml:space="preserve">         трансфери за отчислени постъпления</t>
  </si>
  <si>
    <t xml:space="preserve"> </t>
  </si>
  <si>
    <t xml:space="preserve">за периода от </t>
  </si>
  <si>
    <t>(в лева)</t>
  </si>
  <si>
    <t>под-§§</t>
  </si>
  <si>
    <t xml:space="preserve"> 0 1 ¦</t>
  </si>
  <si>
    <t>Данък върху доходите на физически лица:</t>
  </si>
  <si>
    <r>
      <t xml:space="preserve">от доходи по </t>
    </r>
    <r>
      <rPr>
        <b/>
        <i/>
        <sz val="12"/>
        <rFont val="Times New Roman CYR"/>
        <family val="1"/>
        <charset val="204"/>
      </rPr>
      <t>трудови, служебни и приравнени</t>
    </r>
    <r>
      <rPr>
        <sz val="12"/>
        <rFont val="Times New Roman CYR"/>
        <family val="1"/>
        <charset val="204"/>
      </rPr>
      <t xml:space="preserve"> на тях правоотношения</t>
    </r>
  </si>
  <si>
    <t>Корпоративен данък:</t>
  </si>
  <si>
    <r>
      <t xml:space="preserve">корпоративен данък от </t>
    </r>
    <r>
      <rPr>
        <b/>
        <i/>
        <sz val="12"/>
        <rFont val="Times New Roman CYR"/>
        <family val="1"/>
        <charset val="204"/>
      </rPr>
      <t>нефинансови предприятия</t>
    </r>
  </si>
  <si>
    <r>
      <t xml:space="preserve">погашения по </t>
    </r>
    <r>
      <rPr>
        <b/>
        <i/>
        <sz val="12"/>
        <rFont val="Times New Roman CYR"/>
        <family val="1"/>
        <charset val="204"/>
      </rPr>
      <t>ДЦК</t>
    </r>
    <r>
      <rPr>
        <sz val="12"/>
        <rFont val="Times New Roman CYR"/>
        <family val="1"/>
        <charset val="204"/>
      </rPr>
      <t xml:space="preserve">, емитирани </t>
    </r>
    <r>
      <rPr>
        <b/>
        <i/>
        <sz val="12"/>
        <rFont val="Times New Roman CYR"/>
        <family val="1"/>
        <charset val="204"/>
      </rPr>
      <t xml:space="preserve">за структурната реформа </t>
    </r>
    <r>
      <rPr>
        <i/>
        <sz val="12"/>
        <rFont val="Times New Roman Cyr"/>
        <family val="1"/>
        <charset val="204"/>
      </rPr>
      <t>(-)</t>
    </r>
  </si>
  <si>
    <t xml:space="preserve">§§ 30 - 31; 32; 60 - 67; 69; 74 - 78 </t>
  </si>
  <si>
    <t>§§ 32; 61- 67;  74 - 78</t>
  </si>
  <si>
    <r>
      <t>покупка</t>
    </r>
    <r>
      <rPr>
        <sz val="12"/>
        <rFont val="Times New Roman CYR"/>
        <family val="1"/>
        <charset val="204"/>
      </rPr>
      <t xml:space="preserve"> на държавни (общински) ценни книжа </t>
    </r>
    <r>
      <rPr>
        <b/>
        <i/>
        <sz val="12"/>
        <rFont val="Times New Roman CYR"/>
        <family val="1"/>
        <charset val="204"/>
      </rPr>
      <t>на първичния пазар</t>
    </r>
    <r>
      <rPr>
        <sz val="12"/>
        <rFont val="Times New Roman CYR"/>
        <family val="1"/>
        <charset val="204"/>
      </rPr>
      <t xml:space="preserve"> (-)</t>
    </r>
  </si>
  <si>
    <r>
      <t>покупка</t>
    </r>
    <r>
      <rPr>
        <sz val="12"/>
        <rFont val="Times New Roman CYR"/>
        <family val="1"/>
        <charset val="204"/>
      </rPr>
      <t xml:space="preserve"> на държавни (общински) ценни книжа </t>
    </r>
    <r>
      <rPr>
        <b/>
        <i/>
        <sz val="12"/>
        <rFont val="Times New Roman CYR"/>
        <family val="1"/>
        <charset val="204"/>
      </rPr>
      <t>на вторичния пазар</t>
    </r>
    <r>
      <rPr>
        <sz val="12"/>
        <rFont val="Times New Roman CYR"/>
        <family val="1"/>
        <charset val="204"/>
      </rPr>
      <t xml:space="preserve"> (-)</t>
    </r>
  </si>
  <si>
    <r>
      <t>продажба</t>
    </r>
    <r>
      <rPr>
        <sz val="12"/>
        <rFont val="Times New Roman CYR"/>
        <family val="1"/>
        <charset val="204"/>
      </rPr>
      <t xml:space="preserve"> на държавни (общински) ценни книжа (+)</t>
    </r>
  </si>
  <si>
    <r>
      <t>получени погашения</t>
    </r>
    <r>
      <rPr>
        <sz val="12"/>
        <rFont val="Times New Roman CYR"/>
        <family val="1"/>
        <charset val="204"/>
      </rPr>
      <t xml:space="preserve"> по държавни (общински) ценни книжа (+)</t>
    </r>
  </si>
  <si>
    <r>
      <t xml:space="preserve">с </t>
    </r>
    <r>
      <rPr>
        <b/>
        <i/>
        <sz val="12"/>
        <rFont val="Times New Roman CYR"/>
        <family val="1"/>
        <charset val="204"/>
      </rPr>
      <t>чуждестранни</t>
    </r>
    <r>
      <rPr>
        <sz val="12"/>
        <rFont val="Times New Roman CYR"/>
        <family val="1"/>
        <charset val="204"/>
      </rPr>
      <t xml:space="preserve"> ценни книжа и финасови активи (+/-)</t>
    </r>
  </si>
  <si>
    <r>
      <t xml:space="preserve">с ценни книжа и финансови активи </t>
    </r>
    <r>
      <rPr>
        <b/>
        <i/>
        <sz val="12"/>
        <rFont val="Times New Roman CYR"/>
        <family val="1"/>
        <charset val="204"/>
      </rPr>
      <t>на местни лица /резиденти/</t>
    </r>
    <r>
      <rPr>
        <sz val="12"/>
        <rFont val="Times New Roman CYR"/>
        <family val="1"/>
        <charset val="204"/>
      </rPr>
      <t xml:space="preserve"> (+/-)</t>
    </r>
  </si>
  <si>
    <r>
      <t xml:space="preserve">чужди средства </t>
    </r>
    <r>
      <rPr>
        <sz val="12"/>
        <rFont val="Times New Roman CYR"/>
        <family val="1"/>
        <charset val="204"/>
      </rPr>
      <t>от други лица (небюджетни предприятия и физически лица) (+/-)</t>
    </r>
  </si>
  <si>
    <r>
      <t xml:space="preserve">плащания </t>
    </r>
    <r>
      <rPr>
        <sz val="12"/>
        <rFont val="Times New Roman CYR"/>
        <charset val="204"/>
      </rPr>
      <t xml:space="preserve">за сметка на Европейския съюз - </t>
    </r>
    <r>
      <rPr>
        <b/>
        <i/>
        <sz val="12"/>
        <rFont val="Times New Roman CYR"/>
        <charset val="204"/>
      </rPr>
      <t>директни плащания на земеделски производители (-)</t>
    </r>
  </si>
  <si>
    <t>626 Пречистване на отпадъчните води от населените места</t>
  </si>
  <si>
    <t>627 Управление на дейностите по отпадъците</t>
  </si>
  <si>
    <t>628 Международни програми и споразумения, дарения и помощи от чужбина</t>
  </si>
  <si>
    <t>629 Други дейности по опазване на околната среда</t>
  </si>
  <si>
    <t>701 Дейности по почивното дело и социалния отдих</t>
  </si>
  <si>
    <t>708 Международни програми и споразумения, дарения и помощи от чужбина</t>
  </si>
  <si>
    <t>711 Управление, контрол и регулиране на дейностите по спорта</t>
  </si>
  <si>
    <t>712 Детски и специализирани спортни школи</t>
  </si>
  <si>
    <t>713 Спорт за всички</t>
  </si>
  <si>
    <t>714 Спортни бази за спорт за всички</t>
  </si>
  <si>
    <t>718 Международни програми и споразумения, дарения и помощи от чужбина</t>
  </si>
  <si>
    <t>719 Други дейности по спорта и физическата култура</t>
  </si>
  <si>
    <t>731 Управление, контрол и регулиране на дейностите по културата</t>
  </si>
  <si>
    <t>732 Културни дейности</t>
  </si>
  <si>
    <t>733 Български културни институти в чужбина</t>
  </si>
  <si>
    <t>735 Театри</t>
  </si>
  <si>
    <t>736 Оперно - филхармонични дружества и опери</t>
  </si>
  <si>
    <t>737 Оркестри и ансамбли</t>
  </si>
  <si>
    <t>738 Читалища</t>
  </si>
  <si>
    <t>739 Музеи, худ. галерии, паметници на културата и етногр. комплекси с национален и регионален харакер</t>
  </si>
  <si>
    <t>740 Музеи, художествени галерии, паметници на културата и етнографски комплекси с местен харакер</t>
  </si>
  <si>
    <t>741 Радиотранслационни възли</t>
  </si>
  <si>
    <t>742 Радио</t>
  </si>
  <si>
    <t>743 Телевизия</t>
  </si>
  <si>
    <t>744 Филмотечно и фонотечно дело</t>
  </si>
  <si>
    <t>745 Обредни домове и зали</t>
  </si>
  <si>
    <t>746 Зоопаркове</t>
  </si>
  <si>
    <t>747 Държавен архив и териториални архиви</t>
  </si>
  <si>
    <t>748 Подпомагане развитието на културата</t>
  </si>
  <si>
    <t>751 Библиотеки с национален и регионален характер</t>
  </si>
  <si>
    <t>752 Градски библиотеки</t>
  </si>
  <si>
    <r>
      <t xml:space="preserve">приходи от </t>
    </r>
    <r>
      <rPr>
        <b/>
        <i/>
        <sz val="12"/>
        <rFont val="Times New Roman CYR"/>
        <family val="1"/>
        <charset val="204"/>
      </rPr>
      <t>лихви</t>
    </r>
    <r>
      <rPr>
        <sz val="12"/>
        <rFont val="Times New Roman CYR"/>
        <family val="1"/>
        <charset val="204"/>
      </rPr>
      <t xml:space="preserve"> по текущи банкови </t>
    </r>
    <r>
      <rPr>
        <b/>
        <i/>
        <sz val="12"/>
        <rFont val="Times New Roman CYR"/>
        <family val="1"/>
        <charset val="204"/>
      </rPr>
      <t>сметки</t>
    </r>
  </si>
  <si>
    <r>
      <t xml:space="preserve">приходи от </t>
    </r>
    <r>
      <rPr>
        <b/>
        <i/>
        <sz val="12"/>
        <rFont val="Times New Roman CYR"/>
        <family val="1"/>
        <charset val="204"/>
      </rPr>
      <t>лихви</t>
    </r>
    <r>
      <rPr>
        <sz val="12"/>
        <rFont val="Times New Roman CYR"/>
        <family val="1"/>
        <charset val="204"/>
      </rPr>
      <t xml:space="preserve"> по срочни </t>
    </r>
    <r>
      <rPr>
        <b/>
        <i/>
        <sz val="12"/>
        <rFont val="Times New Roman CYR"/>
        <family val="1"/>
        <charset val="204"/>
      </rPr>
      <t>депозити</t>
    </r>
  </si>
  <si>
    <r>
      <t xml:space="preserve">приходи от </t>
    </r>
    <r>
      <rPr>
        <b/>
        <i/>
        <sz val="12"/>
        <rFont val="Times New Roman CYR"/>
        <family val="1"/>
        <charset val="204"/>
      </rPr>
      <t>лихви</t>
    </r>
    <r>
      <rPr>
        <sz val="12"/>
        <rFont val="Times New Roman CYR"/>
        <family val="1"/>
        <charset val="204"/>
      </rPr>
      <t xml:space="preserve"> по предоставени </t>
    </r>
    <r>
      <rPr>
        <b/>
        <i/>
        <sz val="12"/>
        <rFont val="Times New Roman CYR"/>
        <family val="1"/>
        <charset val="204"/>
      </rPr>
      <t>заеми</t>
    </r>
    <r>
      <rPr>
        <sz val="12"/>
        <rFont val="Times New Roman CYR"/>
        <family val="1"/>
        <charset val="204"/>
      </rPr>
      <t xml:space="preserve"> в страната и чужбина</t>
    </r>
  </si>
  <si>
    <r>
      <t xml:space="preserve">приходи от </t>
    </r>
    <r>
      <rPr>
        <b/>
        <i/>
        <sz val="12"/>
        <rFont val="Times New Roman CYR"/>
        <family val="1"/>
        <charset val="204"/>
      </rPr>
      <t>лихви</t>
    </r>
    <r>
      <rPr>
        <sz val="12"/>
        <rFont val="Times New Roman CYR"/>
        <family val="1"/>
        <charset val="204"/>
      </rPr>
      <t xml:space="preserve"> от предприятия по </t>
    </r>
    <r>
      <rPr>
        <b/>
        <i/>
        <sz val="12"/>
        <rFont val="Times New Roman CYR"/>
        <family val="1"/>
        <charset val="204"/>
      </rPr>
      <t>преоформен държавен дълг</t>
    </r>
  </si>
  <si>
    <r>
      <t xml:space="preserve">приходи от </t>
    </r>
    <r>
      <rPr>
        <b/>
        <i/>
        <sz val="12"/>
        <rFont val="Times New Roman CYR"/>
        <family val="1"/>
        <charset val="204"/>
      </rPr>
      <t>лихви и отстъпки</t>
    </r>
    <r>
      <rPr>
        <sz val="12"/>
        <rFont val="Times New Roman CYR"/>
        <family val="1"/>
        <charset val="204"/>
      </rPr>
      <t xml:space="preserve"> от държавни и общински ценни книжа</t>
    </r>
  </si>
  <si>
    <r>
      <t xml:space="preserve">приходи от </t>
    </r>
    <r>
      <rPr>
        <b/>
        <i/>
        <sz val="12"/>
        <rFont val="Times New Roman CYR"/>
        <family val="1"/>
        <charset val="204"/>
      </rPr>
      <t>лихви и отстъпки</t>
    </r>
    <r>
      <rPr>
        <sz val="12"/>
        <rFont val="Times New Roman CYR"/>
        <family val="1"/>
        <charset val="204"/>
      </rPr>
      <t xml:space="preserve"> от </t>
    </r>
    <r>
      <rPr>
        <b/>
        <i/>
        <sz val="12"/>
        <rFont val="Times New Roman CYR"/>
        <family val="1"/>
        <charset val="204"/>
      </rPr>
      <t>дългови ценни книжа</t>
    </r>
    <r>
      <rPr>
        <sz val="12"/>
        <rFont val="Times New Roman CYR"/>
        <family val="1"/>
        <charset val="204"/>
      </rPr>
      <t xml:space="preserve"> на </t>
    </r>
    <r>
      <rPr>
        <b/>
        <i/>
        <sz val="12"/>
        <rFont val="Times New Roman CYR"/>
        <family val="1"/>
        <charset val="204"/>
      </rPr>
      <t>местни и чуждестранни лица</t>
    </r>
  </si>
  <si>
    <r>
      <t>лихви</t>
    </r>
    <r>
      <rPr>
        <sz val="12"/>
        <rFont val="Times New Roman CYR"/>
        <family val="1"/>
        <charset val="204"/>
      </rPr>
      <t xml:space="preserve"> по срочни </t>
    </r>
    <r>
      <rPr>
        <b/>
        <i/>
        <sz val="12"/>
        <rFont val="Times New Roman CYR"/>
        <family val="1"/>
        <charset val="204"/>
      </rPr>
      <t>депозити за сметка на централния бюджет (+/-)</t>
    </r>
  </si>
  <si>
    <r>
      <t xml:space="preserve">приходи от </t>
    </r>
    <r>
      <rPr>
        <b/>
        <i/>
        <sz val="12"/>
        <rFont val="Times New Roman CYR"/>
        <family val="1"/>
        <charset val="204"/>
      </rPr>
      <t>други лихви</t>
    </r>
  </si>
  <si>
    <t>Държавни такси</t>
  </si>
  <si>
    <t>такси за административни и други услуги и дейности</t>
  </si>
  <si>
    <t>334 Повишаване на квалификацията</t>
  </si>
  <si>
    <t>336 Столове</t>
  </si>
  <si>
    <t>341 Академии, университети и висши училища</t>
  </si>
  <si>
    <r>
      <t xml:space="preserve">за ползване на </t>
    </r>
    <r>
      <rPr>
        <b/>
        <i/>
        <sz val="12"/>
        <rFont val="Times New Roman CYR"/>
        <family val="1"/>
        <charset val="204"/>
      </rPr>
      <t xml:space="preserve">общежития </t>
    </r>
    <r>
      <rPr>
        <sz val="12"/>
        <rFont val="Times New Roman CYR"/>
        <family val="1"/>
        <charset val="204"/>
      </rPr>
      <t>и други по образованието</t>
    </r>
  </si>
  <si>
    <r>
      <t xml:space="preserve">за </t>
    </r>
    <r>
      <rPr>
        <b/>
        <i/>
        <sz val="12"/>
        <rFont val="Times New Roman CYR"/>
        <family val="1"/>
        <charset val="204"/>
      </rPr>
      <t>технически услуги</t>
    </r>
  </si>
  <si>
    <r>
      <t xml:space="preserve">за </t>
    </r>
    <r>
      <rPr>
        <b/>
        <i/>
        <sz val="12"/>
        <rFont val="Times New Roman CYR"/>
        <family val="1"/>
        <charset val="204"/>
      </rPr>
      <t>административни услуги</t>
    </r>
  </si>
  <si>
    <r>
      <t xml:space="preserve">за </t>
    </r>
    <r>
      <rPr>
        <b/>
        <i/>
        <sz val="12"/>
        <rFont val="Times New Roman CYR"/>
        <family val="1"/>
        <charset val="204"/>
      </rPr>
      <t>откупуване на гробни места</t>
    </r>
  </si>
  <si>
    <r>
      <t>за</t>
    </r>
    <r>
      <rPr>
        <b/>
        <i/>
        <sz val="12"/>
        <rFont val="Times New Roman CYR"/>
        <family val="1"/>
        <charset val="204"/>
      </rPr>
      <t xml:space="preserve"> притежаване на куче</t>
    </r>
  </si>
  <si>
    <r>
      <t>други</t>
    </r>
    <r>
      <rPr>
        <sz val="12"/>
        <rFont val="Times New Roman CYR"/>
        <family val="1"/>
        <charset val="204"/>
      </rPr>
      <t xml:space="preserve"> общински такси</t>
    </r>
  </si>
  <si>
    <t>Глоби, санкции и наказателни лихви</t>
  </si>
  <si>
    <r>
      <t>конфискувани средства</t>
    </r>
    <r>
      <rPr>
        <sz val="12"/>
        <rFont val="Times New Roman CYR"/>
        <family val="1"/>
        <charset val="204"/>
      </rPr>
      <t xml:space="preserve"> и приходи от продажби на конфискувани и придобити от залог вещи</t>
    </r>
  </si>
  <si>
    <r>
      <t>глоби</t>
    </r>
    <r>
      <rPr>
        <sz val="12"/>
        <rFont val="Times New Roman CYR"/>
        <family val="1"/>
        <charset val="204"/>
      </rPr>
      <t>,</t>
    </r>
    <r>
      <rPr>
        <i/>
        <sz val="12"/>
        <rFont val="Times New Roman Cyr"/>
        <family val="1"/>
        <charset val="204"/>
      </rPr>
      <t xml:space="preserve"> </t>
    </r>
    <r>
      <rPr>
        <sz val="12"/>
        <rFont val="Times New Roman CYR"/>
        <family val="1"/>
        <charset val="204"/>
      </rPr>
      <t>санкции, неустойки, наказателни лихви, обезщетения и начети</t>
    </r>
  </si>
  <si>
    <r>
      <t>реализирани курсови разлики</t>
    </r>
    <r>
      <rPr>
        <sz val="12"/>
        <rFont val="Times New Roman CYR"/>
        <family val="1"/>
        <charset val="204"/>
      </rPr>
      <t xml:space="preserve"> от валутни операции (нето) (+/-)</t>
    </r>
  </si>
  <si>
    <r>
      <t>получени</t>
    </r>
    <r>
      <rPr>
        <b/>
        <i/>
        <sz val="12"/>
        <rFont val="Times New Roman CYR"/>
        <family val="1"/>
        <charset val="204"/>
      </rPr>
      <t xml:space="preserve"> застрахователни обезщетения за ДМА</t>
    </r>
  </si>
  <si>
    <r>
      <t>получени</t>
    </r>
    <r>
      <rPr>
        <b/>
        <i/>
        <sz val="12"/>
        <rFont val="Times New Roman CYR"/>
        <family val="1"/>
        <charset val="204"/>
      </rPr>
      <t xml:space="preserve"> други застрахователни обезщетения</t>
    </r>
  </si>
  <si>
    <r>
      <t>други</t>
    </r>
    <r>
      <rPr>
        <sz val="12"/>
        <rFont val="Times New Roman CYR"/>
        <family val="1"/>
        <charset val="204"/>
      </rPr>
      <t xml:space="preserve"> неданъчни приходи</t>
    </r>
  </si>
  <si>
    <t xml:space="preserve">Внесени ДДС и други данъци върху продажбите </t>
  </si>
  <si>
    <r>
      <t xml:space="preserve">внесен </t>
    </r>
    <r>
      <rPr>
        <b/>
        <i/>
        <sz val="12"/>
        <rFont val="Times New Roman CYR"/>
        <family val="1"/>
        <charset val="204"/>
      </rPr>
      <t>ДДС</t>
    </r>
    <r>
      <rPr>
        <sz val="12"/>
        <rFont val="Times New Roman CYR"/>
        <family val="1"/>
        <charset val="204"/>
      </rPr>
      <t xml:space="preserve"> (-)</t>
    </r>
  </si>
  <si>
    <r>
      <t xml:space="preserve">внесен </t>
    </r>
    <r>
      <rPr>
        <i/>
        <sz val="12"/>
        <rFont val="Times New Roman CYR"/>
        <charset val="204"/>
      </rPr>
      <t>данък върху приходите от стопанска дейност</t>
    </r>
    <r>
      <rPr>
        <sz val="12"/>
        <rFont val="Times New Roman CYR"/>
        <family val="1"/>
        <charset val="204"/>
      </rPr>
      <t xml:space="preserve"> на бюджетните предприятия (-)</t>
    </r>
  </si>
  <si>
    <r>
      <t xml:space="preserve">внесени </t>
    </r>
    <r>
      <rPr>
        <b/>
        <i/>
        <sz val="12"/>
        <rFont val="Times New Roman CYR"/>
        <family val="1"/>
        <charset val="204"/>
      </rPr>
      <t>други данъци</t>
    </r>
    <r>
      <rPr>
        <sz val="12"/>
        <rFont val="Times New Roman CYR"/>
        <family val="1"/>
        <charset val="204"/>
      </rPr>
      <t xml:space="preserve">,такси и вноски </t>
    </r>
    <r>
      <rPr>
        <b/>
        <i/>
        <sz val="12"/>
        <rFont val="Times New Roman CYR"/>
        <family val="1"/>
        <charset val="204"/>
      </rPr>
      <t>върху продажбите</t>
    </r>
    <r>
      <rPr>
        <sz val="12"/>
        <rFont val="Times New Roman CYR"/>
        <family val="1"/>
        <charset val="204"/>
      </rPr>
      <t xml:space="preserve"> (-)</t>
    </r>
  </si>
  <si>
    <r>
      <t xml:space="preserve">постъпления от продажба на </t>
    </r>
    <r>
      <rPr>
        <b/>
        <i/>
        <sz val="12"/>
        <rFont val="Times New Roman CYR"/>
        <family val="1"/>
        <charset val="204"/>
      </rPr>
      <t>компютри и хардуер</t>
    </r>
  </si>
  <si>
    <t>в т. ч. стипендии</t>
  </si>
  <si>
    <t>§ 40</t>
  </si>
  <si>
    <t>под. § 98-30</t>
  </si>
  <si>
    <t xml:space="preserve">            в т. ч. покупко-продажба на валута (+/-) </t>
  </si>
  <si>
    <t>514 Помощи за диагностика и лечение на социално слаби лица</t>
  </si>
  <si>
    <t>515 Помощи по Закона за закрила на детето</t>
  </si>
  <si>
    <t>517 Помощи по Закона за военноинвалидите и военнопострадалите</t>
  </si>
  <si>
    <t>518 Социални помощи и обезщетения по международни програми, помощи и дарения</t>
  </si>
  <si>
    <t>519 Други помощи и обезщетения</t>
  </si>
  <si>
    <t>521 Служби по социалното осигуряване (ДОО и др.)</t>
  </si>
  <si>
    <t>522 Дирекции за социално подпомагане</t>
  </si>
  <si>
    <t>524 Домашен социален патронаж</t>
  </si>
  <si>
    <t>525 Клубове на пенсионера, инвалида и др.</t>
  </si>
  <si>
    <t>526 Центрове за обществена подкрепа</t>
  </si>
  <si>
    <t>527 Звена "Майка и бебе"</t>
  </si>
  <si>
    <t>528 Център за работа с деца на улицата</t>
  </si>
  <si>
    <t>529 Кризисен център</t>
  </si>
  <si>
    <t>530 Център за настаняване от семеен тип</t>
  </si>
  <si>
    <t>531 Дейности за предотвратяване на трудови злополуки и професионални болести</t>
  </si>
  <si>
    <t>532 Програми за временна заетост</t>
  </si>
  <si>
    <t>533 Други програми и дейности за осигуряване на заетост</t>
  </si>
  <si>
    <t>534 Наблюдавани жилища</t>
  </si>
  <si>
    <t>535 Преходни жилища</t>
  </si>
  <si>
    <t>538 Програми за закрила на детето</t>
  </si>
  <si>
    <t>540 Домове за стари хора</t>
  </si>
  <si>
    <t>546 Домове за деца</t>
  </si>
  <si>
    <t>547 Център за временно настаняване</t>
  </si>
  <si>
    <t>548 Дневни центрове за стари хора</t>
  </si>
  <si>
    <t>550 Центрове за социална рехабилитация и интеграция</t>
  </si>
  <si>
    <t>551 Дневни центрове за лица с увреждания</t>
  </si>
  <si>
    <t>553 Приюти</t>
  </si>
  <si>
    <t>554 Защитени жилища</t>
  </si>
  <si>
    <t>556 Приложни научни изследвания в областта на социалното осигуряване и подпомагане</t>
  </si>
  <si>
    <t>588 Международни програми и споразумения, дарения и помощи от чужбина</t>
  </si>
  <si>
    <t>589 Други служби и дейности по социалното осигуряване, подпомагане и заетостта</t>
  </si>
  <si>
    <t>601 Управление, контрол и регулиране на дейностите по жил. строителство и териториално развитие</t>
  </si>
  <si>
    <t>602 Служби по кадастър, геодезия и регистрация на недвижимата собственост</t>
  </si>
  <si>
    <t>603 Водоснабдяване и канализация</t>
  </si>
  <si>
    <t>604 Осветление на улици и площади</t>
  </si>
  <si>
    <t>606 Изграждане, ремонт и поддържане на уличната мрежа</t>
  </si>
  <si>
    <t>618 Международни програми и споразумения, дарения и помощи от чужбина</t>
  </si>
  <si>
    <t>619 Други дейности по жилищното строителство, благоустройството и регионалното развитие</t>
  </si>
  <si>
    <t>621 Управление, контрол и регулиране на дейностите по опазване на околната среда</t>
  </si>
  <si>
    <t>622 Озеленяване</t>
  </si>
  <si>
    <t>623 Чистота</t>
  </si>
  <si>
    <t>624 Геозащита</t>
  </si>
  <si>
    <t>625 Приложни и научни изследвания  в областта на опазване на околната среда</t>
  </si>
  <si>
    <r>
      <t xml:space="preserve">изплатени суми от </t>
    </r>
    <r>
      <rPr>
        <b/>
        <i/>
        <sz val="12"/>
        <rFont val="Times New Roman CYR"/>
        <family val="1"/>
        <charset val="204"/>
      </rPr>
      <t>СБКО за облекло и други</t>
    </r>
    <r>
      <rPr>
        <sz val="12"/>
        <rFont val="Times New Roman CYR"/>
        <family val="1"/>
        <charset val="204"/>
      </rPr>
      <t xml:space="preserve"> на персонала, с характер на възнаграждение</t>
    </r>
  </si>
  <si>
    <r>
      <t>обезщетения</t>
    </r>
    <r>
      <rPr>
        <sz val="12"/>
        <rFont val="Times New Roman CYR"/>
        <family val="1"/>
        <charset val="204"/>
      </rPr>
      <t xml:space="preserve"> за персонала, с характер на възнаграждение</t>
    </r>
  </si>
  <si>
    <r>
      <t>други</t>
    </r>
    <r>
      <rPr>
        <sz val="12"/>
        <rFont val="Times New Roman CYR"/>
        <family val="1"/>
        <charset val="204"/>
      </rPr>
      <t>плащания и възнаграждения</t>
    </r>
  </si>
  <si>
    <t>трансфери от МТСП по програми за осигуряване на заетост (+/-)</t>
  </si>
  <si>
    <t>835 Дейности по железопътния транспорт</t>
  </si>
  <si>
    <t>836 Дейности по въздушния транспорт</t>
  </si>
  <si>
    <t>837 Дейности по водния транспорт</t>
  </si>
  <si>
    <t>838 Управление, контрол и регулиране на дейностите по комуникациите</t>
  </si>
  <si>
    <t>839 Пощи и далекосъобщения</t>
  </si>
  <si>
    <t>845 Приложни и научни изследвания  в областта на транспорта и съобщенията</t>
  </si>
  <si>
    <t>848 Международни програми и споразумения, дарения и помощи от чужбина</t>
  </si>
  <si>
    <t>849 Други дейности по транспорта,пътищата,пощите и далекосъобщенията</t>
  </si>
  <si>
    <t>851 Управление, контрол и регулиране на дейностите по промишлеността</t>
  </si>
  <si>
    <t>852 Управление, контрол и регулиране на дейностите по строителството</t>
  </si>
  <si>
    <t>853 Международни програми и споразумения, дарения и помощи от чужбина</t>
  </si>
  <si>
    <t>855 Приложни и научни изследвания  в областта на промишлеността и строителството</t>
  </si>
  <si>
    <t>858 Други дейности по промишлеността</t>
  </si>
  <si>
    <t>859 Други дейности по строителството</t>
  </si>
  <si>
    <t>861 Управление, контрол и регулиране на дейностите по туризма</t>
  </si>
  <si>
    <t>862 Туристически бази</t>
  </si>
  <si>
    <t>863 Специализирани спортно-туристически школи</t>
  </si>
  <si>
    <t>864 Международни програми и споразумения, дарения и помощи от чужбина</t>
  </si>
  <si>
    <t>865 Други дейности по туризма</t>
  </si>
  <si>
    <r>
      <t xml:space="preserve">придобиване на </t>
    </r>
    <r>
      <rPr>
        <b/>
        <i/>
        <sz val="12"/>
        <rFont val="Times New Roman CYR"/>
        <family val="1"/>
        <charset val="204"/>
      </rPr>
      <t>друго оборудване, машини и съоръжения</t>
    </r>
  </si>
  <si>
    <r>
      <t xml:space="preserve">придобиване на </t>
    </r>
    <r>
      <rPr>
        <b/>
        <i/>
        <sz val="12"/>
        <rFont val="Times New Roman CYR"/>
        <family val="1"/>
        <charset val="204"/>
      </rPr>
      <t>транспортни средства</t>
    </r>
  </si>
  <si>
    <r>
      <t xml:space="preserve">придобиване на </t>
    </r>
    <r>
      <rPr>
        <b/>
        <i/>
        <sz val="12"/>
        <rFont val="Times New Roman CYR"/>
        <family val="1"/>
        <charset val="204"/>
      </rPr>
      <t>стопански инвентар</t>
    </r>
  </si>
  <si>
    <r>
      <t xml:space="preserve">изграждане на </t>
    </r>
    <r>
      <rPr>
        <b/>
        <i/>
        <sz val="12"/>
        <rFont val="Times New Roman CYR"/>
        <family val="1"/>
        <charset val="204"/>
      </rPr>
      <t>инфраструктурни обекти</t>
    </r>
  </si>
  <si>
    <r>
      <t xml:space="preserve">придобиване на </t>
    </r>
    <r>
      <rPr>
        <b/>
        <i/>
        <sz val="12"/>
        <rFont val="Times New Roman CYR"/>
        <family val="1"/>
        <charset val="204"/>
      </rPr>
      <t>други ДМА</t>
    </r>
  </si>
  <si>
    <t>Придобиване на нематериални дълготрайни активи</t>
  </si>
  <si>
    <r>
      <t xml:space="preserve">придобиване на </t>
    </r>
    <r>
      <rPr>
        <b/>
        <i/>
        <sz val="12"/>
        <rFont val="Times New Roman CYR"/>
        <family val="1"/>
        <charset val="204"/>
      </rPr>
      <t>други</t>
    </r>
    <r>
      <rPr>
        <sz val="12"/>
        <rFont val="Times New Roman CYR"/>
        <family val="1"/>
        <charset val="204"/>
      </rPr>
      <t xml:space="preserve"> нематериални дълготрайни активи</t>
    </r>
  </si>
  <si>
    <t>872 Дворци, резиденции и стопанства</t>
  </si>
  <si>
    <t>873 Оздравителни програми за предприятия в изолация и ликвидация</t>
  </si>
  <si>
    <t>875 Органи и дейности по приватизация</t>
  </si>
  <si>
    <t>876 Органи по стандартизация и метрология</t>
  </si>
  <si>
    <t>877 Патентно дело</t>
  </si>
  <si>
    <t>878 Приюти за безстопанствени животни</t>
  </si>
  <si>
    <t>885 Приложни и научни изследвания  в други дейности по икономиката</t>
  </si>
  <si>
    <t>888 Структурни реформи</t>
  </si>
  <si>
    <t>897 Международни програми и споразумения, дарения и помощи от чужбина</t>
  </si>
  <si>
    <t>898 Други дейности по икономиката</t>
  </si>
  <si>
    <t>910 Разходи за лихви</t>
  </si>
  <si>
    <t>997 Други разходи некласифицирани по другите функции</t>
  </si>
  <si>
    <t xml:space="preserve">998 Резерв </t>
  </si>
  <si>
    <t xml:space="preserve">ИЗБЕРЕТЕ ОПЕРАТИВНА ПРОГРАМА </t>
  </si>
  <si>
    <t>КФ - ОП "ТРАНСПОРТ"</t>
  </si>
  <si>
    <t>98101</t>
  </si>
  <si>
    <t>98102</t>
  </si>
  <si>
    <t>ЕФРР - ОП "ТРАНСПОРТ"</t>
  </si>
  <si>
    <t>98201</t>
  </si>
  <si>
    <t>ЕФРР - ОП "РЕГИОНАЛНО РАЗВИТИЕ"</t>
  </si>
  <si>
    <t>98202</t>
  </si>
  <si>
    <t>ЕФРР - ОП "КОНКУРЕНТНОСПОСОБНОСТ"</t>
  </si>
  <si>
    <t>98204</t>
  </si>
  <si>
    <t>98205</t>
  </si>
  <si>
    <t>ЕСФ - ОП "ЧОВЕШКИ РЕСУРСИ"</t>
  </si>
  <si>
    <t>98301</t>
  </si>
  <si>
    <t>ЕСФ - ОП "АДМИНИСТРАТИВЕН КАПАЦИТЕТ"</t>
  </si>
  <si>
    <t>98302</t>
  </si>
  <si>
    <t>Народно събрание</t>
  </si>
  <si>
    <t>Администрация на президентството</t>
  </si>
  <si>
    <t xml:space="preserve">Министерски съвет </t>
  </si>
  <si>
    <t>Конституционен съд</t>
  </si>
  <si>
    <t>Сметна палата</t>
  </si>
  <si>
    <t>Висш съдебен съвет</t>
  </si>
  <si>
    <t>Министерство на финансите</t>
  </si>
  <si>
    <t>Министерство на външните работи</t>
  </si>
  <si>
    <t>Министерство на отбраната</t>
  </si>
  <si>
    <t>Министерство на вътрешните работи</t>
  </si>
  <si>
    <t>Министерство на правосъдието</t>
  </si>
  <si>
    <t>Министерство на труда и социалната политика</t>
  </si>
  <si>
    <t>Министерство на здравеопазването</t>
  </si>
  <si>
    <t xml:space="preserve">Министерство на образованието и науката </t>
  </si>
  <si>
    <t>Министерство на културата</t>
  </si>
  <si>
    <t>Министерство на околната среда и водите</t>
  </si>
  <si>
    <t>Министерство на земеделието и храните</t>
  </si>
  <si>
    <t>Министерство на транспорта, информационните технологии и съобщенията</t>
  </si>
  <si>
    <t>Министерство на младежта и спорта</t>
  </si>
  <si>
    <t>Държавна агенция  "Национална сигурност"</t>
  </si>
  <si>
    <t>НАИМЕНОВАНИЕ НА ПАРАГРАФИТЕ И ПОДПАРАГРАФИТЕ</t>
  </si>
  <si>
    <t xml:space="preserve"> 03 ¦</t>
  </si>
  <si>
    <t xml:space="preserve"> 04 ¦</t>
  </si>
  <si>
    <t>Трансфери на отчислени постъпления</t>
  </si>
  <si>
    <t>Разчети за извършени плащания в СЕБРА (+/-)</t>
  </si>
  <si>
    <t>Трансфери за поети осигурителни вноски за ДОО</t>
  </si>
  <si>
    <t>Временни безлихвени заеми между сметки за средствата от ЕС (нето)</t>
  </si>
  <si>
    <r>
      <t xml:space="preserve">придобиване на </t>
    </r>
    <r>
      <rPr>
        <b/>
        <i/>
        <sz val="12"/>
        <rFont val="Times New Roman CYR"/>
        <family val="1"/>
        <charset val="204"/>
      </rPr>
      <t>дялове и акции</t>
    </r>
    <r>
      <rPr>
        <sz val="12"/>
        <rFont val="Times New Roman CYR"/>
        <family val="1"/>
        <charset val="204"/>
      </rPr>
      <t xml:space="preserve"> и увеличение на капитала и капиталовите резерви (-)</t>
    </r>
  </si>
  <si>
    <t>Придобиване на земя</t>
  </si>
  <si>
    <t>Капиталови трансфери</t>
  </si>
  <si>
    <r>
      <t xml:space="preserve">капиталови трансфери за </t>
    </r>
    <r>
      <rPr>
        <b/>
        <i/>
        <sz val="12"/>
        <rFont val="Times New Roman CYR"/>
        <family val="1"/>
        <charset val="204"/>
      </rPr>
      <t>нефинансови предприятия</t>
    </r>
  </si>
  <si>
    <r>
      <t xml:space="preserve">капиталови трансфери за </t>
    </r>
    <r>
      <rPr>
        <b/>
        <i/>
        <sz val="12"/>
        <rFont val="Times New Roman CYR"/>
        <family val="1"/>
        <charset val="204"/>
      </rPr>
      <t>финансови институции</t>
    </r>
  </si>
  <si>
    <r>
      <t xml:space="preserve">капиталови трансфери за </t>
    </r>
    <r>
      <rPr>
        <b/>
        <i/>
        <sz val="12"/>
        <rFont val="Times New Roman CYR"/>
        <family val="1"/>
        <charset val="204"/>
      </rPr>
      <t>организации с нестопанска цел</t>
    </r>
  </si>
  <si>
    <r>
      <t xml:space="preserve">капиталови трансфери за </t>
    </r>
    <r>
      <rPr>
        <b/>
        <i/>
        <sz val="12"/>
        <rFont val="Times New Roman CYR"/>
        <family val="1"/>
        <charset val="204"/>
      </rPr>
      <t>домакинствата</t>
    </r>
  </si>
  <si>
    <r>
      <t xml:space="preserve">плащания за попълване на </t>
    </r>
    <r>
      <rPr>
        <b/>
        <i/>
        <sz val="12"/>
        <rFont val="Times New Roman CYR"/>
        <family val="1"/>
        <charset val="204"/>
      </rPr>
      <t>държавния резерв</t>
    </r>
  </si>
  <si>
    <r>
      <t xml:space="preserve">плащания за изкупуване на </t>
    </r>
    <r>
      <rPr>
        <b/>
        <i/>
        <sz val="12"/>
        <rFont val="Times New Roman CYR"/>
        <family val="1"/>
        <charset val="204"/>
      </rPr>
      <t>земеделска продукция</t>
    </r>
  </si>
  <si>
    <r>
      <t xml:space="preserve">постъпления от продажба на държавния резерв </t>
    </r>
    <r>
      <rPr>
        <i/>
        <sz val="12"/>
        <color indexed="10"/>
        <rFont val="Times New Roman CYR"/>
        <charset val="204"/>
      </rPr>
      <t>(-)</t>
    </r>
  </si>
  <si>
    <t>Резерв за непредвидени и неотложни разходи</t>
  </si>
  <si>
    <t xml:space="preserve"> 0 6 ¦</t>
  </si>
  <si>
    <t>(5)</t>
  </si>
  <si>
    <t>трансфери между бюджети - получени трансфери (+)</t>
  </si>
  <si>
    <t>трансфери между бюджети - предоставени трансфери (-)</t>
  </si>
  <si>
    <t>Трансфери от/за сметки за чужди средства</t>
  </si>
  <si>
    <t>трансфери от/за сметки за чужди средства - получени трансфери (+)</t>
  </si>
  <si>
    <t>Трансфери за поети данъци върху доходите на физически лица</t>
  </si>
  <si>
    <t>Корективен трансфер за поети осигурителни вноски и данъци</t>
  </si>
  <si>
    <t>Разпределени суми на трансфери за поети осигурителни вноски и данъци (-)</t>
  </si>
  <si>
    <t>Временни безлихвени заеми между бюджети (нето)</t>
  </si>
  <si>
    <t xml:space="preserve">Временни безлихвени заеми от/за сметки за чужди средства (нето) </t>
  </si>
  <si>
    <t>суми по разчети м/у бюджети, сметки и фондове за поети осигурителни вноски и данъци</t>
  </si>
  <si>
    <t>step</t>
  </si>
  <si>
    <t>gotocell</t>
  </si>
  <si>
    <t>nextcell</t>
  </si>
  <si>
    <t>INF copyrf</t>
  </si>
  <si>
    <t>dejKN</t>
  </si>
  <si>
    <t>II.1. РАЗХОДИ ПО ДЕЙНОСТИ</t>
  </si>
  <si>
    <t>НАИМЕНОВАНИЯ НА ПАРАГРАФИТЕ И ПОДПАРАГРАФИТЕ</t>
  </si>
  <si>
    <t>(наименование на дейността)</t>
  </si>
  <si>
    <t>ресурс на база данък върху добавената стойност</t>
  </si>
  <si>
    <t>(3)</t>
  </si>
  <si>
    <t>(4)</t>
  </si>
  <si>
    <t>3. Трансфери за поети осигурителни вноски и данъци</t>
  </si>
  <si>
    <t>7.Суми по разчети за поети осигур, вноски и данъци</t>
  </si>
  <si>
    <r>
      <t xml:space="preserve">данък върху </t>
    </r>
    <r>
      <rPr>
        <b/>
        <sz val="12"/>
        <rFont val="Times New Roman CYR"/>
        <charset val="204"/>
      </rPr>
      <t xml:space="preserve">дивидентите </t>
    </r>
    <r>
      <rPr>
        <sz val="12"/>
        <rFont val="Times New Roman CYR"/>
        <charset val="204"/>
      </rPr>
      <t>и</t>
    </r>
    <r>
      <rPr>
        <b/>
        <sz val="12"/>
        <rFont val="Times New Roman CYR"/>
        <charset val="204"/>
      </rPr>
      <t xml:space="preserve"> ликвидационните дялове</t>
    </r>
    <r>
      <rPr>
        <sz val="12"/>
        <rFont val="Times New Roman CYR"/>
        <family val="1"/>
        <charset val="204"/>
      </rPr>
      <t xml:space="preserve"> на</t>
    </r>
    <r>
      <rPr>
        <b/>
        <i/>
        <sz val="12"/>
        <rFont val="Times New Roman CYR"/>
        <charset val="204"/>
      </rPr>
      <t xml:space="preserve"> физически лица</t>
    </r>
  </si>
  <si>
    <t>Разходи за лихви по емисии на държавни (общински) ценни книжа</t>
  </si>
  <si>
    <t>Национален фонд към Министерството на финансите</t>
  </si>
  <si>
    <t>Държавен фонд "Земеделие" - Разплащателна агенция</t>
  </si>
  <si>
    <t>Сметка към министъра на финансите за средствата от продажбата на предписани емисионни единици (§ 10, ал. 1 от ЗПФ)</t>
  </si>
  <si>
    <t>Национален осигурителен институт - Държавно обществено осигуряване</t>
  </si>
  <si>
    <t>Национален осигурителен институт - Учителски пенсионен фонд</t>
  </si>
  <si>
    <t>§§ 10; 19; 46</t>
  </si>
  <si>
    <t>§§ 39 - 42</t>
  </si>
  <si>
    <r>
      <t xml:space="preserve">постъпления от продажба на </t>
    </r>
    <r>
      <rPr>
        <b/>
        <i/>
        <sz val="12"/>
        <rFont val="Times New Roman CYR"/>
        <family val="1"/>
        <charset val="204"/>
      </rPr>
      <t>сгради</t>
    </r>
  </si>
  <si>
    <r>
      <t xml:space="preserve">постъпления от продажба на </t>
    </r>
    <r>
      <rPr>
        <b/>
        <i/>
        <sz val="12"/>
        <rFont val="Times New Roman CYR"/>
        <family val="1"/>
        <charset val="204"/>
      </rPr>
      <t>друго оборудване, машини и съоръжения</t>
    </r>
  </si>
  <si>
    <t>постъпления от продажба на транспортни средства</t>
  </si>
  <si>
    <t>постъпления от продажба на стопански инвентар</t>
  </si>
  <si>
    <t>постъпления от продажба на инфраструктурни обекти</t>
  </si>
  <si>
    <t>постъпления от продажба на други ДМА</t>
  </si>
  <si>
    <t>постъпления от продажба на нематериални дълготрайни активи</t>
  </si>
  <si>
    <t>постъпления от продажба на земя</t>
  </si>
  <si>
    <t>постъпления от продажба на земеделска продукция</t>
  </si>
  <si>
    <t>Приходи от концесии</t>
  </si>
  <si>
    <t>Приходи от лицензии за ползване на държавни/общински активи</t>
  </si>
  <si>
    <t>99-99</t>
  </si>
  <si>
    <t>II. РАЗХОДИ - РЕКАПИТУЛАЦИЯ ПО ПАРАГРАФИ И ПОДПАРАГРАФИ</t>
  </si>
  <si>
    <t xml:space="preserve"> 02 ¦</t>
  </si>
  <si>
    <t>Заплати и възнаграждения за персонала, нает по трудови и служебни правоотношения</t>
  </si>
  <si>
    <r>
      <t xml:space="preserve">заплати и възнаграждения на персонала нает по </t>
    </r>
    <r>
      <rPr>
        <b/>
        <i/>
        <sz val="12"/>
        <rFont val="Times New Roman CYR"/>
        <family val="1"/>
        <charset val="204"/>
      </rPr>
      <t>трудови правоотношения</t>
    </r>
  </si>
  <si>
    <r>
      <t xml:space="preserve">заплати и възнаграждения на персонала нает по </t>
    </r>
    <r>
      <rPr>
        <b/>
        <i/>
        <sz val="12"/>
        <rFont val="Times New Roman CYR"/>
        <family val="1"/>
        <charset val="204"/>
      </rPr>
      <t>служебни правоотношения</t>
    </r>
  </si>
  <si>
    <t>Други възнаграждения и плащания за персонала</t>
  </si>
  <si>
    <r>
      <t xml:space="preserve">за </t>
    </r>
    <r>
      <rPr>
        <b/>
        <i/>
        <sz val="12"/>
        <rFont val="Times New Roman CYR"/>
        <family val="1"/>
        <charset val="204"/>
      </rPr>
      <t>нещатен</t>
    </r>
    <r>
      <rPr>
        <sz val="12"/>
        <rFont val="Times New Roman CYR"/>
        <family val="1"/>
        <charset val="204"/>
      </rPr>
      <t xml:space="preserve"> персонал нает по </t>
    </r>
    <r>
      <rPr>
        <b/>
        <i/>
        <sz val="12"/>
        <rFont val="Times New Roman CYR"/>
        <family val="1"/>
        <charset val="204"/>
      </rPr>
      <t>трудови правоотношения</t>
    </r>
    <r>
      <rPr>
        <sz val="12"/>
        <rFont val="Times New Roman CYR"/>
        <family val="1"/>
        <charset val="204"/>
      </rPr>
      <t xml:space="preserve"> </t>
    </r>
  </si>
  <si>
    <r>
      <t xml:space="preserve">за персонала по </t>
    </r>
    <r>
      <rPr>
        <b/>
        <i/>
        <sz val="12"/>
        <rFont val="Times New Roman CYR"/>
        <family val="1"/>
        <charset val="204"/>
      </rPr>
      <t>извънтрудови правоотношения</t>
    </r>
  </si>
  <si>
    <t>Район Красно село</t>
  </si>
  <si>
    <t>Район Кремиковци</t>
  </si>
  <si>
    <t>Район Лозенец</t>
  </si>
  <si>
    <t>Район Люлин</t>
  </si>
  <si>
    <t>Район Младост</t>
  </si>
  <si>
    <t>Район Надежда</t>
  </si>
  <si>
    <t>Район Нови Искър</t>
  </si>
  <si>
    <t>Район Оборище</t>
  </si>
  <si>
    <t>Район Овча Купел</t>
  </si>
  <si>
    <t>Район Панчарево</t>
  </si>
  <si>
    <t>Район Подуяне</t>
  </si>
  <si>
    <t>Район Сердика</t>
  </si>
  <si>
    <t>Район Слатина</t>
  </si>
  <si>
    <t>Район Средец</t>
  </si>
  <si>
    <t>Район Студентска</t>
  </si>
  <si>
    <t>Район Триадица</t>
  </si>
  <si>
    <t>Столична община</t>
  </si>
  <si>
    <t>Получени/предоставени временни безлихвени заеми от/за ЦБ (нето)</t>
  </si>
  <si>
    <t>Придобиване на дялове, акции и съучастия (нето)</t>
  </si>
  <si>
    <r>
      <t xml:space="preserve">участия в </t>
    </r>
    <r>
      <rPr>
        <b/>
        <i/>
        <sz val="12"/>
        <rFont val="Times New Roman CYR"/>
        <family val="1"/>
        <charset val="204"/>
      </rPr>
      <t>съвместни</t>
    </r>
    <r>
      <rPr>
        <sz val="12"/>
        <rFont val="Times New Roman CYR"/>
        <family val="1"/>
        <charset val="204"/>
      </rPr>
      <t xml:space="preserve"> предприятия, активи и стопански дейности (-)</t>
    </r>
  </si>
  <si>
    <r>
      <t>постъпления</t>
    </r>
    <r>
      <rPr>
        <sz val="12"/>
        <rFont val="Times New Roman CYR"/>
        <family val="1"/>
        <charset val="204"/>
      </rPr>
      <t xml:space="preserve"> от продажби на дялове, акции, съучастия, и от ликвидационни дялове (+)</t>
    </r>
  </si>
  <si>
    <t>Предоставени кредити (нето)</t>
  </si>
  <si>
    <r>
      <t>предоставени</t>
    </r>
    <r>
      <rPr>
        <sz val="12"/>
        <rFont val="Times New Roman CYR"/>
        <family val="1"/>
        <charset val="204"/>
      </rPr>
      <t xml:space="preserve"> средства по лихвени заеми (-)</t>
    </r>
  </si>
  <si>
    <r>
      <t>възстановени</t>
    </r>
    <r>
      <rPr>
        <sz val="12"/>
        <rFont val="Times New Roman CYR"/>
        <family val="1"/>
        <charset val="204"/>
      </rPr>
      <t xml:space="preserve"> главници по предоставени лихвени заеми (+)</t>
    </r>
  </si>
  <si>
    <t>Плащания по активирани гаранции, поръчителства и преоформен държавен дълг (нето)</t>
  </si>
  <si>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</si>
  <si>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</si>
  <si>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</si>
  <si>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средства</t>
    </r>
    <r>
      <rPr>
        <sz val="12"/>
        <rFont val="Times New Roman CYR"/>
        <family val="1"/>
        <charset val="204"/>
      </rPr>
      <t xml:space="preserve"> по активирани гаранции и поръчителства (+)</t>
    </r>
  </si>
  <si>
    <r>
      <t>вноски</t>
    </r>
    <r>
      <rPr>
        <sz val="12"/>
        <rFont val="Times New Roman CYR"/>
        <family val="1"/>
        <charset val="204"/>
      </rPr>
      <t xml:space="preserve"> от предприятия по </t>
    </r>
    <r>
      <rPr>
        <b/>
        <i/>
        <sz val="12"/>
        <rFont val="Times New Roman CYR"/>
        <family val="1"/>
        <charset val="204"/>
      </rPr>
      <t>преоформен държавен дълг</t>
    </r>
    <r>
      <rPr>
        <sz val="12"/>
        <rFont val="Times New Roman CYR"/>
        <family val="1"/>
        <charset val="204"/>
      </rPr>
      <t xml:space="preserve"> (+)</t>
    </r>
  </si>
  <si>
    <r>
      <t xml:space="preserve">получени суми от </t>
    </r>
    <r>
      <rPr>
        <b/>
        <i/>
        <sz val="12"/>
        <rFont val="Times New Roman CYR"/>
        <family val="1"/>
        <charset val="204"/>
      </rPr>
      <t>банки в несъстоятелност</t>
    </r>
    <r>
      <rPr>
        <sz val="12"/>
        <rFont val="Times New Roman CYR"/>
        <family val="1"/>
        <charset val="204"/>
      </rPr>
      <t xml:space="preserve"> (+)</t>
    </r>
  </si>
  <si>
    <t>Предоставени заеми към крайни бенефициенти по държавни инвестиционни заеми (нето)</t>
  </si>
  <si>
    <r>
      <t>предоставени</t>
    </r>
    <r>
      <rPr>
        <sz val="12"/>
        <rFont val="Times New Roman CYR"/>
      </rPr>
      <t xml:space="preserve"> заеми на крайни бенефициенти (-)</t>
    </r>
  </si>
  <si>
    <r>
      <t>възстановени</t>
    </r>
    <r>
      <rPr>
        <sz val="12"/>
        <rFont val="Times New Roman CYR"/>
      </rPr>
      <t xml:space="preserve"> суми по предоставени заеми на крайни бенефиценти (+)</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</si>
  <si>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</si>
  <si>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</si>
  <si>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</si>
  <si>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 xml:space="preserve">дългосрочни </t>
    </r>
    <r>
      <rPr>
        <sz val="12"/>
        <rFont val="Times New Roman CYR"/>
        <family val="1"/>
        <charset val="204"/>
      </rPr>
      <t xml:space="preserve">заеми от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</si>
  <si>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</si>
  <si>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</si>
  <si>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международни организации </t>
    </r>
    <r>
      <rPr>
        <i/>
        <sz val="12"/>
        <rFont val="Times New Roman Cyr"/>
        <family val="1"/>
        <charset val="204"/>
      </rPr>
      <t>(-)</t>
    </r>
  </si>
  <si>
    <t>Step:</t>
  </si>
  <si>
    <t>&lt;------          ДЕЙНОСТ    -  код  по  ЕБК</t>
  </si>
  <si>
    <t>Date</t>
  </si>
  <si>
    <t>Name:</t>
  </si>
  <si>
    <t>"PRBK"</t>
  </si>
  <si>
    <t>"OP_LIST"  и "OP_LIST2"</t>
  </si>
  <si>
    <t>"EBK_DEIN" и "EBK_DEIN2"</t>
  </si>
  <si>
    <t>SMETKA</t>
  </si>
  <si>
    <t>(наименование на разпоредителя с бюджет)</t>
  </si>
  <si>
    <t>(наименование на първостепенния разпоредител с бюджет)</t>
  </si>
  <si>
    <t>такса ангажимент по заеми</t>
  </si>
  <si>
    <t>дофинансиране</t>
  </si>
  <si>
    <t>държавни дейности</t>
  </si>
  <si>
    <t>местни дейности</t>
  </si>
  <si>
    <t>суми по разчети м/у ЦБ,НОИ, НЗОК и НАП за поети осигурителни вноски</t>
  </si>
  <si>
    <t>суми по разчети м/у ЦБ и бюджетните организации за поети осигурителни вноски и данъци</t>
  </si>
  <si>
    <t>чужди средства от държавни/общински предприятия (+/-)</t>
  </si>
  <si>
    <r>
      <t>задължения по финансов лизинг и търговски кредит (</t>
    </r>
    <r>
      <rPr>
        <b/>
        <i/>
        <sz val="12"/>
        <rFont val="Times New Roman CYR"/>
        <family val="1"/>
        <charset val="204"/>
      </rPr>
      <t>+</t>
    </r>
    <r>
      <rPr>
        <sz val="12"/>
        <rFont val="Times New Roman CYR"/>
        <family val="1"/>
        <charset val="204"/>
      </rPr>
      <t>)</t>
    </r>
  </si>
  <si>
    <r>
      <t>погашения по финансов лизинг и търговски кредит</t>
    </r>
    <r>
      <rPr>
        <sz val="12"/>
        <rFont val="Times New Roman CYR"/>
        <family val="1"/>
        <charset val="204"/>
      </rPr>
      <t xml:space="preserve"> (</t>
    </r>
    <r>
      <rPr>
        <i/>
        <sz val="12"/>
        <rFont val="Times New Roman Cyr"/>
        <family val="1"/>
        <charset val="204"/>
      </rPr>
      <t>-</t>
    </r>
    <r>
      <rPr>
        <sz val="12"/>
        <rFont val="Times New Roman CYR"/>
        <family val="1"/>
        <charset val="204"/>
      </rPr>
      <t>)</t>
    </r>
  </si>
  <si>
    <r>
      <t>операции в брой</t>
    </r>
    <r>
      <rPr>
        <sz val="12"/>
        <rFont val="Times New Roman CYR"/>
        <family val="1"/>
        <charset val="204"/>
      </rPr>
      <t xml:space="preserve"> между банка и каса (+/-)</t>
    </r>
  </si>
  <si>
    <r>
      <t xml:space="preserve">предоставяне (възстановяване) на средства по </t>
    </r>
    <r>
      <rPr>
        <b/>
        <i/>
        <sz val="12"/>
        <rFont val="Times New Roman CYR"/>
        <family val="1"/>
        <charset val="204"/>
      </rPr>
      <t>срочни депозити</t>
    </r>
    <r>
      <rPr>
        <sz val="12"/>
        <rFont val="Times New Roman CYR"/>
        <family val="1"/>
        <charset val="204"/>
      </rPr>
      <t xml:space="preserve"> (+/-)</t>
    </r>
  </si>
  <si>
    <r>
      <t xml:space="preserve">покупко-продажба на </t>
    </r>
    <r>
      <rPr>
        <b/>
        <i/>
        <sz val="12"/>
        <rFont val="Times New Roman CYR"/>
        <family val="1"/>
        <charset val="204"/>
      </rPr>
      <t>валута</t>
    </r>
    <r>
      <rPr>
        <sz val="12"/>
        <rFont val="Times New Roman CYR"/>
        <family val="1"/>
        <charset val="204"/>
      </rPr>
      <t xml:space="preserve"> (+/-)</t>
    </r>
  </si>
  <si>
    <r>
      <t xml:space="preserve">операции </t>
    </r>
    <r>
      <rPr>
        <b/>
        <i/>
        <sz val="12"/>
        <rFont val="Times New Roman CYR"/>
        <family val="1"/>
        <charset val="204"/>
      </rPr>
      <t>СЕБРА</t>
    </r>
    <r>
      <rPr>
        <i/>
        <sz val="12"/>
        <rFont val="Times New Roman Cyr"/>
        <family val="1"/>
        <charset val="204"/>
      </rPr>
      <t xml:space="preserve"> - </t>
    </r>
    <r>
      <rPr>
        <b/>
        <i/>
        <sz val="12"/>
        <rFont val="Times New Roman CYR"/>
        <family val="1"/>
        <charset val="204"/>
      </rPr>
      <t>захранване на "сметки за наличности"</t>
    </r>
    <r>
      <rPr>
        <sz val="12"/>
        <rFont val="Times New Roman CYR"/>
        <family val="1"/>
        <charset val="204"/>
      </rPr>
      <t xml:space="preserve"> (+/-)</t>
    </r>
  </si>
  <si>
    <r>
      <t xml:space="preserve">възстановени суми </t>
    </r>
    <r>
      <rPr>
        <sz val="12"/>
        <rFont val="Times New Roman CYR"/>
        <charset val="204"/>
      </rPr>
      <t xml:space="preserve">от Европейския съюз - </t>
    </r>
    <r>
      <rPr>
        <b/>
        <i/>
        <sz val="12"/>
        <rFont val="Times New Roman CYR"/>
        <charset val="204"/>
      </rPr>
      <t>директни плащания на земеделски производители (+)</t>
    </r>
  </si>
  <si>
    <r>
      <t>плащания</t>
    </r>
    <r>
      <rPr>
        <sz val="12"/>
        <rFont val="Times New Roman CYR"/>
        <charset val="204"/>
      </rPr>
      <t xml:space="preserve"> за сметка на Европейския съюз - </t>
    </r>
    <r>
      <rPr>
        <b/>
        <i/>
        <sz val="12"/>
        <rFont val="Times New Roman CYR"/>
        <charset val="204"/>
      </rPr>
      <t>средства от ЕЗФРСР, прехвърлени към директни плащания (-)</t>
    </r>
  </si>
  <si>
    <r>
      <t xml:space="preserve">възстановени суми </t>
    </r>
    <r>
      <rPr>
        <sz val="12"/>
        <rFont val="Times New Roman CYR"/>
        <charset val="204"/>
      </rPr>
      <t xml:space="preserve">от Европейския съюз - </t>
    </r>
    <r>
      <rPr>
        <b/>
        <i/>
        <sz val="12"/>
        <rFont val="Times New Roman CYR"/>
        <charset val="204"/>
      </rPr>
      <t>средства от ЕЗФРСР, прехвърлени към директни плащания (+)</t>
    </r>
  </si>
  <si>
    <r>
      <t>плащания</t>
    </r>
    <r>
      <rPr>
        <sz val="12"/>
        <rFont val="Times New Roman CYR"/>
        <charset val="204"/>
      </rPr>
      <t xml:space="preserve"> за сметка на Европейския съюз -</t>
    </r>
    <r>
      <rPr>
        <b/>
        <i/>
        <sz val="12"/>
        <rFont val="Times New Roman CYR"/>
        <charset val="204"/>
      </rPr>
      <t xml:space="preserve"> пазарни мерки  (-)</t>
    </r>
  </si>
  <si>
    <r>
      <t xml:space="preserve">възстановени суми </t>
    </r>
    <r>
      <rPr>
        <sz val="12"/>
        <rFont val="Times New Roman CYR"/>
        <charset val="204"/>
      </rPr>
      <t xml:space="preserve">от Европейския съюз - </t>
    </r>
    <r>
      <rPr>
        <b/>
        <i/>
        <sz val="12"/>
        <rFont val="Times New Roman CYR"/>
        <charset val="204"/>
      </rPr>
      <t>пазарни мерки (+)</t>
    </r>
  </si>
  <si>
    <t>плащания за сметка на средства на Европейския съюз от суми за преструктуриране (-)</t>
  </si>
  <si>
    <t xml:space="preserve"> постъпления от Европейския съюз - суми за преструктуриране (+)</t>
  </si>
  <si>
    <t>суми по разчети с централния бюджет за финансиране на плащания при недостиг на средства по сметки (+/-)</t>
  </si>
  <si>
    <r>
      <t>остатък</t>
    </r>
    <r>
      <rPr>
        <sz val="12"/>
        <rFont val="Times New Roman CYR"/>
        <family val="1"/>
        <charset val="204"/>
      </rPr>
      <t xml:space="preserve"> в</t>
    </r>
    <r>
      <rPr>
        <b/>
        <sz val="12"/>
        <rFont val="Times New Roman CYR"/>
        <family val="1"/>
        <charset val="204"/>
      </rPr>
      <t xml:space="preserve"> </t>
    </r>
    <r>
      <rPr>
        <sz val="12"/>
        <rFont val="Times New Roman CYR"/>
        <family val="1"/>
        <charset val="204"/>
      </rPr>
      <t xml:space="preserve">левове </t>
    </r>
    <r>
      <rPr>
        <b/>
        <sz val="12"/>
        <rFont val="Times New Roman CYR"/>
        <family val="1"/>
        <charset val="204"/>
      </rPr>
      <t>по сметки</t>
    </r>
    <r>
      <rPr>
        <sz val="12"/>
        <rFont val="Times New Roman CYR"/>
        <family val="1"/>
        <charset val="204"/>
      </rPr>
      <t xml:space="preserve"> от</t>
    </r>
    <r>
      <rPr>
        <b/>
        <i/>
        <sz val="12"/>
        <rFont val="Times New Roman CYR"/>
        <family val="1"/>
        <charset val="204"/>
      </rPr>
      <t xml:space="preserve"> предходния период</t>
    </r>
    <r>
      <rPr>
        <sz val="12"/>
        <rFont val="Times New Roman CYR"/>
        <family val="1"/>
        <charset val="204"/>
      </rPr>
      <t xml:space="preserve"> (+)</t>
    </r>
  </si>
  <si>
    <r>
      <t>остатък</t>
    </r>
    <r>
      <rPr>
        <sz val="12"/>
        <rFont val="Times New Roman CYR"/>
        <family val="1"/>
        <charset val="204"/>
      </rPr>
      <t xml:space="preserve"> в левова равностойност </t>
    </r>
    <r>
      <rPr>
        <b/>
        <sz val="12"/>
        <rFont val="Times New Roman CYR"/>
        <family val="1"/>
        <charset val="204"/>
      </rPr>
      <t>по валутни сметки</t>
    </r>
    <r>
      <rPr>
        <sz val="12"/>
        <rFont val="Times New Roman CYR"/>
        <family val="1"/>
        <charset val="204"/>
      </rPr>
      <t xml:space="preserve"> от</t>
    </r>
    <r>
      <rPr>
        <b/>
        <i/>
        <sz val="12"/>
        <rFont val="Times New Roman CYR"/>
        <family val="1"/>
        <charset val="204"/>
      </rPr>
      <t xml:space="preserve"> предходния период</t>
    </r>
    <r>
      <rPr>
        <sz val="12"/>
        <rFont val="Times New Roman CYR"/>
        <family val="1"/>
        <charset val="204"/>
      </rPr>
      <t xml:space="preserve"> (+)</t>
    </r>
  </si>
  <si>
    <r>
      <t>остатък</t>
    </r>
    <r>
      <rPr>
        <sz val="12"/>
        <rFont val="Times New Roman CYR"/>
        <family val="1"/>
        <charset val="204"/>
      </rPr>
      <t xml:space="preserve"> </t>
    </r>
    <r>
      <rPr>
        <b/>
        <sz val="12"/>
        <rFont val="Times New Roman CYR"/>
        <family val="1"/>
        <charset val="204"/>
      </rPr>
      <t>в касата</t>
    </r>
    <r>
      <rPr>
        <sz val="12"/>
        <rFont val="Times New Roman CYR"/>
        <family val="1"/>
        <charset val="204"/>
      </rPr>
      <t xml:space="preserve"> в  левове </t>
    </r>
    <r>
      <rPr>
        <b/>
        <i/>
        <sz val="12"/>
        <rFont val="Times New Roman CYR"/>
        <family val="1"/>
        <charset val="204"/>
      </rPr>
      <t>от предходния период</t>
    </r>
    <r>
      <rPr>
        <sz val="12"/>
        <rFont val="Times New Roman CYR"/>
        <family val="1"/>
        <charset val="204"/>
      </rPr>
      <t xml:space="preserve"> (+)</t>
    </r>
  </si>
  <si>
    <r>
      <t>остътък</t>
    </r>
    <r>
      <rPr>
        <sz val="12"/>
        <rFont val="Times New Roman CYR"/>
        <family val="1"/>
        <charset val="204"/>
      </rPr>
      <t xml:space="preserve">  </t>
    </r>
    <r>
      <rPr>
        <b/>
        <sz val="12"/>
        <rFont val="Times New Roman CYR"/>
        <family val="1"/>
        <charset val="204"/>
      </rPr>
      <t>в касата във валута</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</si>
  <si>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наличност</t>
    </r>
    <r>
      <rPr>
        <sz val="12"/>
        <rFont val="Times New Roman CYR"/>
        <family val="1"/>
        <charset val="204"/>
      </rPr>
      <t xml:space="preserve"> в левове </t>
    </r>
    <r>
      <rPr>
        <b/>
        <sz val="12"/>
        <rFont val="Times New Roman CYR"/>
        <family val="1"/>
        <charset val="204"/>
      </rPr>
      <t>по сметки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</si>
  <si>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в левова равностойност </t>
    </r>
    <r>
      <rPr>
        <b/>
        <sz val="12"/>
        <rFont val="Times New Roman CYR"/>
        <family val="1"/>
        <charset val="204"/>
      </rPr>
      <t>по валутни сметки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</si>
  <si>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t>
    </r>
    <r>
      <rPr>
        <b/>
        <sz val="12"/>
        <rFont val="Times New Roman CYR"/>
        <family val="1"/>
        <charset val="204"/>
      </rPr>
      <t>в касата</t>
    </r>
    <r>
      <rPr>
        <sz val="12"/>
        <rFont val="Times New Roman CYR"/>
        <family val="1"/>
        <charset val="204"/>
      </rPr>
      <t xml:space="preserve"> в левове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</si>
  <si>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t>
    </r>
    <r>
      <rPr>
        <b/>
        <sz val="12"/>
        <rFont val="Times New Roman CYR"/>
        <family val="1"/>
        <charset val="204"/>
      </rPr>
      <t>в касата във валута</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</si>
  <si>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 xml:space="preserve">преводи </t>
    </r>
    <r>
      <rPr>
        <b/>
        <i/>
        <sz val="12"/>
        <rFont val="Times New Roman CYR"/>
        <family val="1"/>
        <charset val="204"/>
      </rPr>
      <t>в процес на сетълмент (-/+)</t>
    </r>
  </si>
  <si>
    <r>
      <t xml:space="preserve"> </t>
    </r>
    <r>
      <rPr>
        <b/>
        <i/>
        <sz val="12"/>
        <rFont val="Times New Roman CYR"/>
        <family val="1"/>
        <charset val="204"/>
      </rPr>
      <t>преоценка</t>
    </r>
    <r>
      <rPr>
        <sz val="12"/>
        <rFont val="Times New Roman CYR"/>
        <family val="1"/>
        <charset val="204"/>
      </rPr>
      <t xml:space="preserve"> на валутни наличности </t>
    </r>
    <r>
      <rPr>
        <b/>
        <i/>
        <sz val="12"/>
        <rFont val="Times New Roman CYR"/>
        <family val="1"/>
        <charset val="204"/>
      </rPr>
      <t xml:space="preserve">(нереализирани курсови разлики) по сметки и средства в страната </t>
    </r>
    <r>
      <rPr>
        <sz val="12"/>
        <rFont val="Times New Roman CYR"/>
        <family val="1"/>
        <charset val="204"/>
      </rPr>
      <t xml:space="preserve"> (+/-)</t>
    </r>
  </si>
  <si>
    <t>преоценка на валутни наличности (нереализирани курсови разлики) по сметки и средства в чужбина (+/-)</t>
  </si>
  <si>
    <t>Касови операции, депозити, покупко-продажба на валута и сетълмент операции</t>
  </si>
  <si>
    <t>до</t>
  </si>
  <si>
    <t>ЧИСЛЕНОСТ НА ПЕРСОНАЛА</t>
  </si>
  <si>
    <t xml:space="preserve">Щатни бройки </t>
  </si>
  <si>
    <t>по трудови правоотношения</t>
  </si>
  <si>
    <t>по служебни правоотношения</t>
  </si>
  <si>
    <t xml:space="preserve">Средногодишни щатни бройки </t>
  </si>
  <si>
    <t>§§ 24 - 42</t>
  </si>
  <si>
    <t>§24</t>
  </si>
  <si>
    <t>§28</t>
  </si>
  <si>
    <t xml:space="preserve">§ 45 </t>
  </si>
  <si>
    <t>§ 01</t>
  </si>
  <si>
    <t>§ 02</t>
  </si>
  <si>
    <t>§§ 21 - 29</t>
  </si>
  <si>
    <t>§§ 01 - 57</t>
  </si>
  <si>
    <t>§ 69</t>
  </si>
  <si>
    <t>§ 81</t>
  </si>
  <si>
    <t>§ 82</t>
  </si>
  <si>
    <t>§ 70</t>
  </si>
  <si>
    <t>§ 90</t>
  </si>
  <si>
    <t>§ 91</t>
  </si>
  <si>
    <t>§89</t>
  </si>
  <si>
    <t xml:space="preserve">10. Преоценка на валутни наличности </t>
  </si>
  <si>
    <t xml:space="preserve">9 Наличности в края на периода </t>
  </si>
  <si>
    <t xml:space="preserve">8. Наличности в началото на периода </t>
  </si>
  <si>
    <t xml:space="preserve">            операции по вътрешен дълг и финан. активи- нето </t>
  </si>
  <si>
    <t xml:space="preserve">6. Друго вътрешно финансиране </t>
  </si>
  <si>
    <t>1. Данъчни приходи</t>
  </si>
  <si>
    <t>Други приходи</t>
  </si>
  <si>
    <t>приходи от други вноски</t>
  </si>
  <si>
    <r>
      <t>остатък</t>
    </r>
    <r>
      <rPr>
        <sz val="12"/>
        <rFont val="Times New Roman CYR"/>
        <family val="1"/>
        <charset val="204"/>
      </rPr>
      <t xml:space="preserve"> в левове </t>
    </r>
    <r>
      <rPr>
        <b/>
        <sz val="12"/>
        <rFont val="Times New Roman CYR"/>
        <family val="1"/>
        <charset val="204"/>
      </rPr>
      <t>по депозити</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</si>
  <si>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остатък</t>
    </r>
    <r>
      <rPr>
        <sz val="12"/>
        <rFont val="Times New Roman CYR"/>
        <family val="1"/>
        <charset val="204"/>
      </rPr>
      <t xml:space="preserve"> в левова равностойност</t>
    </r>
    <r>
      <rPr>
        <b/>
        <sz val="12"/>
        <rFont val="Times New Roman CYR"/>
        <family val="1"/>
        <charset val="204"/>
      </rPr>
      <t xml:space="preserve"> по депозити във валута</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</si>
  <si>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наличност</t>
    </r>
    <r>
      <rPr>
        <sz val="12"/>
        <rFont val="Times New Roman CYR"/>
        <family val="1"/>
        <charset val="204"/>
      </rPr>
      <t xml:space="preserve"> в левове </t>
    </r>
    <r>
      <rPr>
        <b/>
        <sz val="12"/>
        <rFont val="Times New Roman CYR"/>
        <family val="1"/>
        <charset val="204"/>
      </rPr>
      <t>по депозити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</si>
  <si>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в левова равностойност </t>
    </r>
    <r>
      <rPr>
        <b/>
        <sz val="12"/>
        <rFont val="Times New Roman CYR"/>
        <family val="1"/>
        <charset val="204"/>
      </rPr>
      <t>по депозити във валута</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</si>
  <si>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t>(6)</t>
  </si>
  <si>
    <t>(7)</t>
  </si>
  <si>
    <t>(8)</t>
  </si>
  <si>
    <t>вноски по чл. 4б и 4в от КСО за сметка на осигурителя</t>
  </si>
  <si>
    <t>вноски по чл. 4б от КСО за сметка на осигурените лица</t>
  </si>
  <si>
    <t>коректив на вноски за ДЗПО за сумите по чл. 4б и 4в от КСО за сметка на осигурителя</t>
  </si>
  <si>
    <r>
      <t xml:space="preserve">дългосрочни командировки </t>
    </r>
    <r>
      <rPr>
        <b/>
        <i/>
        <sz val="12"/>
        <rFont val="Times New Roman CYR"/>
        <family val="1"/>
        <charset val="204"/>
      </rPr>
      <t>в чужбина</t>
    </r>
  </si>
  <si>
    <t>година</t>
  </si>
  <si>
    <t>ГЛ. СЧЕТОВОДИТЕЛ:</t>
  </si>
  <si>
    <t>( име и фамилия)</t>
  </si>
  <si>
    <t>ИЗГОТВИЛ:</t>
  </si>
  <si>
    <t>РЪКОВОДИТЕЛ:</t>
  </si>
  <si>
    <t>дата</t>
  </si>
  <si>
    <t xml:space="preserve">                                                                      ( име и фамилия)</t>
  </si>
  <si>
    <t xml:space="preserve">служебни телефони </t>
  </si>
  <si>
    <t>e-mail:</t>
  </si>
  <si>
    <t>Web-адрес:</t>
  </si>
  <si>
    <t>V.-VІ. БЮДЖЕТНО САЛДО и ФИНАНСИРАНЕ НА БЮДЖЕТНОТО САЛДО</t>
  </si>
  <si>
    <t xml:space="preserve"> 0 5  ¦</t>
  </si>
  <si>
    <t>V. БЮДЖЕТНО САЛДО - ДЕФИЦИТ (-) / ИЗЛИШЪК (+)      (V.=I.-II.+III.+ІV.)</t>
  </si>
  <si>
    <t>VІ. ФИНАНСИРАНЕ НА БЮДЖЕТНОТО САЛДО (VІ.=-V.)</t>
  </si>
  <si>
    <t xml:space="preserve">за периода        от </t>
  </si>
  <si>
    <t xml:space="preserve">       код по ЕБК:</t>
  </si>
  <si>
    <t>ФИНАНСОВО-ПРАВНА ФОРМА</t>
  </si>
  <si>
    <t>I. П Р И Х О Д И,  П О М О Щ И   И   Д А Р Е Н И Я</t>
  </si>
  <si>
    <t>Н А И М Е Н О В А Н И Е</t>
  </si>
  <si>
    <r>
      <t xml:space="preserve">данък върху дивидентите и ликвидационните дялове на </t>
    </r>
    <r>
      <rPr>
        <i/>
        <sz val="12"/>
        <rFont val="Times New Roman CYR"/>
        <charset val="204"/>
      </rPr>
      <t>чуждестрани юридически лица</t>
    </r>
  </si>
  <si>
    <t xml:space="preserve">вноски по чл. 4б от КСО от самонаети лица (самоосигуряващи се лица) </t>
  </si>
  <si>
    <t xml:space="preserve">коректив за касови постъпления (-/+) </t>
  </si>
  <si>
    <r>
      <t>Постъпления от продажба на нефинансови активи (</t>
    </r>
    <r>
      <rPr>
        <b/>
        <i/>
        <sz val="12"/>
        <color indexed="10"/>
        <rFont val="Times New Roman CYR"/>
        <charset val="204"/>
      </rPr>
      <t>без § 40-71</t>
    </r>
    <r>
      <rPr>
        <b/>
        <sz val="12"/>
        <color indexed="18"/>
        <rFont val="Times New Roman CYR"/>
        <family val="1"/>
        <charset val="204"/>
      </rPr>
      <t>)</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</si>
  <si>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</si>
  <si>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</si>
  <si>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</si>
  <si>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</si>
  <si>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</si>
  <si>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</si>
  <si>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други</t>
    </r>
    <r>
      <rPr>
        <b/>
        <sz val="12"/>
        <rFont val="Times New Roman CYR"/>
        <charset val="204"/>
      </rPr>
      <t xml:space="preserve"> </t>
    </r>
    <r>
      <rPr>
        <b/>
        <i/>
        <sz val="12"/>
        <rFont val="Times New Roman CYR"/>
        <charset val="204"/>
      </rPr>
      <t>текущи</t>
    </r>
    <r>
      <rPr>
        <sz val="12"/>
        <rFont val="Times New Roman CYR"/>
        <charset val="204"/>
      </rPr>
      <t xml:space="preserve"> помощи и дарения </t>
    </r>
    <r>
      <rPr>
        <b/>
        <i/>
        <sz val="12"/>
        <rFont val="Times New Roman CYR"/>
        <charset val="204"/>
      </rPr>
      <t>от чужбина</t>
    </r>
  </si>
  <si>
    <r>
      <rPr>
        <b/>
        <i/>
        <sz val="12"/>
        <rFont val="Times New Roman CYR"/>
        <charset val="204"/>
      </rPr>
      <t>други</t>
    </r>
    <r>
      <rPr>
        <sz val="12"/>
        <rFont val="Times New Roman CYR"/>
        <charset val="204"/>
      </rPr>
      <t xml:space="preserve"> </t>
    </r>
    <r>
      <rPr>
        <b/>
        <i/>
        <sz val="12"/>
        <rFont val="Times New Roman CYR"/>
        <charset val="204"/>
      </rPr>
      <t>капиталови</t>
    </r>
    <r>
      <rPr>
        <sz val="12"/>
        <rFont val="Times New Roman CYR"/>
        <charset val="204"/>
      </rPr>
      <t xml:space="preserve"> помощи и дарения </t>
    </r>
    <r>
      <rPr>
        <b/>
        <i/>
        <sz val="12"/>
        <rFont val="Times New Roman CYR"/>
        <charset val="204"/>
      </rPr>
      <t xml:space="preserve"> от чужбина</t>
    </r>
  </si>
  <si>
    <t xml:space="preserve">разпределени към чужбина капиталови трансфери по програми на Европейския съюз </t>
  </si>
  <si>
    <t>ВСИЧКО</t>
  </si>
  <si>
    <t>I. В С И Ч К О   П Р И Х О Д И,  П О М О Щ И   И   Д А Р Е Н И Я</t>
  </si>
  <si>
    <r>
      <t xml:space="preserve">осигурителни вноски от работодатели за </t>
    </r>
    <r>
      <rPr>
        <b/>
        <i/>
        <sz val="12"/>
        <rFont val="Times New Roman Cyr"/>
        <family val="1"/>
      </rPr>
      <t>Учителския пенсионен фонд (УчПФ)</t>
    </r>
  </si>
  <si>
    <t>други разходи за СБКО</t>
  </si>
  <si>
    <r>
      <rPr>
        <sz val="12"/>
        <rFont val="Times New Roman CYR"/>
        <charset val="204"/>
      </rPr>
      <t>платени</t>
    </r>
    <r>
      <rPr>
        <b/>
        <i/>
        <sz val="12"/>
        <rFont val="Times New Roman CYR"/>
        <family val="1"/>
        <charset val="204"/>
      </rPr>
      <t xml:space="preserve"> държавни </t>
    </r>
    <r>
      <rPr>
        <sz val="12"/>
        <rFont val="Times New Roman CYR"/>
        <charset val="204"/>
      </rPr>
      <t>данъци, такси, наказателни лихви и административни санкции</t>
    </r>
  </si>
  <si>
    <r>
      <rPr>
        <sz val="12"/>
        <rFont val="Times New Roman CYR"/>
        <charset val="204"/>
      </rPr>
      <t xml:space="preserve">платени </t>
    </r>
    <r>
      <rPr>
        <b/>
        <i/>
        <sz val="12"/>
        <rFont val="Times New Roman CYR"/>
        <family val="1"/>
        <charset val="204"/>
      </rPr>
      <t xml:space="preserve">общински </t>
    </r>
    <r>
      <rPr>
        <sz val="12"/>
        <rFont val="Times New Roman CYR"/>
        <charset val="204"/>
      </rPr>
      <t>данъци, такси, наказателни лихви и административни санкции</t>
    </r>
  </si>
  <si>
    <r>
      <rPr>
        <sz val="12"/>
        <rFont val="Times New Roman CYR"/>
        <charset val="204"/>
      </rPr>
      <t>платени данъци, такси, наказателни лихви и административни санкции</t>
    </r>
    <r>
      <rPr>
        <b/>
        <i/>
        <sz val="12"/>
        <rFont val="Times New Roman CYR"/>
        <family val="1"/>
        <charset val="204"/>
      </rPr>
      <t xml:space="preserve"> в чужбина</t>
    </r>
  </si>
  <si>
    <r>
      <t xml:space="preserve">Прираст на държавния резерв и изкупуване на земеделска продукция (включва и </t>
    </r>
    <r>
      <rPr>
        <b/>
        <i/>
        <sz val="12"/>
        <color indexed="18"/>
        <rFont val="Times New Roman CYR"/>
        <charset val="204"/>
      </rPr>
      <t>§ 40-71</t>
    </r>
    <r>
      <rPr>
        <b/>
        <sz val="12"/>
        <color indexed="16"/>
        <rFont val="Times New Roman CYR"/>
        <family val="1"/>
        <charset val="204"/>
      </rPr>
      <t>)</t>
    </r>
  </si>
  <si>
    <t>II. ВСИЧКО РАЗХОДИ - РЕКАПИТУЛАЦИЯ ПО ПАРАГРАФИ И ПОДПАРАГРАФИ</t>
  </si>
  <si>
    <t>III-ІV. ТРАНСФЕРИ И ВРЕМЕННИ БЕЗЛИХВЕНИ ЗАЕМИ - РЕКАПИТУЛАЦИЯ</t>
  </si>
  <si>
    <t xml:space="preserve">  ІІІ. ТРАНСФЕРИ</t>
  </si>
  <si>
    <r>
      <t>трансфери от/за ЦБ (+/</t>
    </r>
    <r>
      <rPr>
        <sz val="12"/>
        <color indexed="10"/>
        <rFont val="Times New Roman CYR"/>
        <charset val="204"/>
      </rPr>
      <t>-</t>
    </r>
    <r>
      <rPr>
        <sz val="12"/>
        <rFont val="Times New Roman CYR"/>
        <charset val="204"/>
      </rPr>
      <t>)</t>
    </r>
  </si>
  <si>
    <t>обща субсидия и други трансфери за държавни дейности от ЦБ за общини (+)</t>
  </si>
  <si>
    <t>обща изравнителна субсидия и други трансфери за местни дейности от ЦБ за общини (+)</t>
  </si>
  <si>
    <t>Трансфери за поети осигурителни вноски за ДЗПО</t>
  </si>
  <si>
    <t>III. ВСИЧКО ТРАНСФЕРИ</t>
  </si>
  <si>
    <t>ІV. ВР.БЕЗЛ.ЗАЕМИ</t>
  </si>
  <si>
    <t xml:space="preserve">Временни безлихвени заеми от/за държавни предприятия и други сметки, включени в КФП </t>
  </si>
  <si>
    <t xml:space="preserve">Временни безлихвени заеми от/за държавни предприятия, включени в КФП (нето) </t>
  </si>
  <si>
    <t>IV. ВСИЧКО ВРЕМЕННИ БЕЗЛИХВЕНИ ЗАЕМИ</t>
  </si>
  <si>
    <t xml:space="preserve">       VI. ОПЕРАЦИИ С ФИНАНСОВИ АКТИВИ И ПАСИВИ (финансиране на бюдж. салдо)</t>
  </si>
  <si>
    <r>
      <t xml:space="preserve">Заеми от чужбина - </t>
    </r>
    <r>
      <rPr>
        <b/>
        <i/>
        <sz val="12"/>
        <color indexed="60"/>
        <rFont val="Times New Roman CYR"/>
        <family val="1"/>
        <charset val="204"/>
      </rPr>
      <t>нето</t>
    </r>
    <r>
      <rPr>
        <b/>
        <sz val="12"/>
        <color indexed="60"/>
        <rFont val="Times New Roman CYR"/>
        <family val="1"/>
        <charset val="204"/>
      </rPr>
      <t xml:space="preserve"> (+/-)</t>
    </r>
  </si>
  <si>
    <r>
      <t xml:space="preserve">получени </t>
    </r>
    <r>
      <rPr>
        <i/>
        <sz val="12"/>
        <rFont val="Times New Roman CYR"/>
        <charset val="204"/>
      </rPr>
      <t>краткосрочни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</si>
  <si>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получени </t>
    </r>
    <r>
      <rPr>
        <i/>
        <sz val="12"/>
        <rFont val="Times New Roman CYR"/>
        <charset val="204"/>
      </rPr>
      <t>дългосрочни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</si>
  <si>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погашения по </t>
    </r>
    <r>
      <rPr>
        <i/>
        <sz val="12"/>
        <rFont val="Times New Roman CYR"/>
        <charset val="204"/>
      </rPr>
      <t>краткосрочни</t>
    </r>
    <r>
      <rPr>
        <sz val="12"/>
        <rFont val="Times New Roman CYR"/>
        <charset val="204"/>
      </rPr>
      <t xml:space="preserve"> заеми от </t>
    </r>
    <r>
      <rPr>
        <i/>
        <sz val="12"/>
        <rFont val="Times New Roman CYR"/>
        <charset val="204"/>
      </rPr>
      <t>банки и финансови институции от чужбина (-)</t>
    </r>
  </si>
  <si>
    <r>
      <t xml:space="preserve">погашения по </t>
    </r>
    <r>
      <rPr>
        <i/>
        <sz val="12"/>
        <rFont val="Times New Roman CYR"/>
        <charset val="204"/>
      </rPr>
      <t>дългосрочни</t>
    </r>
    <r>
      <rPr>
        <sz val="12"/>
        <rFont val="Times New Roman CYR"/>
        <charset val="204"/>
      </rPr>
      <t xml:space="preserve"> заеми от </t>
    </r>
    <r>
      <rPr>
        <i/>
        <sz val="12"/>
        <rFont val="Times New Roman CYR"/>
        <charset val="204"/>
      </rPr>
      <t>банки и финансови институции от чужбина (-)</t>
    </r>
  </si>
  <si>
    <t>Държавни (общински) ценни книжа емитирани на международните капиталови пазари</t>
  </si>
  <si>
    <r>
      <t xml:space="preserve">Заеми от банки и други лица в страната - </t>
    </r>
    <r>
      <rPr>
        <b/>
        <i/>
        <sz val="12"/>
        <color indexed="60"/>
        <rFont val="Times New Roman CYR"/>
        <family val="1"/>
        <charset val="204"/>
      </rPr>
      <t xml:space="preserve">нето </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</si>
  <si>
    <t>Разчети между първостепенни разпоредители  за централизация на средства и плащания в СЕБРА</t>
  </si>
  <si>
    <t xml:space="preserve">Събрани средства и извършени плащания за сметка на други бюджети, сметки и фондове </t>
  </si>
  <si>
    <t xml:space="preserve">събрани средства и извършени плащания от/за сметки за средствата от Европейския съюз </t>
  </si>
  <si>
    <t>Приватизация на дялове, акции и участия</t>
  </si>
  <si>
    <r>
      <t xml:space="preserve">Покупко-продажба на държавни (общински) ценни книжа от бюджетни организации - </t>
    </r>
    <r>
      <rPr>
        <b/>
        <i/>
        <sz val="12"/>
        <color indexed="60"/>
        <rFont val="Times New Roman CYR"/>
        <family val="1"/>
        <charset val="204"/>
      </rPr>
      <t>нето</t>
    </r>
    <r>
      <rPr>
        <b/>
        <sz val="12"/>
        <color indexed="60"/>
        <rFont val="Times New Roman CYR"/>
        <family val="1"/>
        <charset val="204"/>
      </rPr>
      <t xml:space="preserve">  </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</si>
  <si>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Операции с други ценни книжа и финансови активи за управление на ликвидността - </t>
    </r>
    <r>
      <rPr>
        <b/>
        <i/>
        <sz val="12"/>
        <color indexed="60"/>
        <rFont val="Times New Roman CYR"/>
        <family val="1"/>
        <charset val="204"/>
      </rPr>
      <t xml:space="preserve">нето </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</si>
  <si>
    <r>
      <t xml:space="preserve">Друго финансиране - </t>
    </r>
    <r>
      <rPr>
        <b/>
        <i/>
        <sz val="12"/>
        <color indexed="60"/>
        <rFont val="Times New Roman CYR"/>
        <family val="1"/>
        <charset val="204"/>
      </rPr>
      <t>нето</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</si>
  <si>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друго финансиране - операции с активи - </t>
    </r>
    <r>
      <rPr>
        <sz val="12"/>
        <rFont val="Times New Roman CYR"/>
        <charset val="204"/>
      </rPr>
      <t>предоставени временни депозити и гаранции на други бюджетни организации (-/+)</t>
    </r>
  </si>
  <si>
    <r>
      <t xml:space="preserve">друго финансиране - </t>
    </r>
    <r>
      <rPr>
        <b/>
        <i/>
        <sz val="12"/>
        <rFont val="Times New Roman CYR"/>
        <charset val="204"/>
      </rPr>
      <t>операции с пасиви</t>
    </r>
    <r>
      <rPr>
        <sz val="12"/>
        <rFont val="Times New Roman CYR"/>
        <family val="1"/>
        <charset val="204"/>
      </rPr>
      <t xml:space="preserve"> - получени временни депозити и гаранции от други бюджетни организации (-/+)</t>
    </r>
  </si>
  <si>
    <r>
      <t xml:space="preserve">друго финансиране - </t>
    </r>
    <r>
      <rPr>
        <sz val="12"/>
        <rFont val="Times New Roman CYR"/>
        <charset val="204"/>
      </rPr>
      <t xml:space="preserve">операции с </t>
    </r>
    <r>
      <rPr>
        <i/>
        <sz val="12"/>
        <rFont val="Times New Roman CYR"/>
        <charset val="204"/>
      </rPr>
      <t>активи</t>
    </r>
    <r>
      <rPr>
        <b/>
        <i/>
        <sz val="12"/>
        <rFont val="Times New Roman CYR"/>
        <charset val="204"/>
      </rPr>
      <t xml:space="preserve"> (+/-)</t>
    </r>
  </si>
  <si>
    <r>
      <t>друго финансиране - операции с</t>
    </r>
    <r>
      <rPr>
        <i/>
        <sz val="12"/>
        <rFont val="Times New Roman CYR"/>
        <charset val="204"/>
      </rPr>
      <t xml:space="preserve"> пасиви</t>
    </r>
    <r>
      <rPr>
        <sz val="12"/>
        <rFont val="Times New Roman CYR"/>
        <family val="1"/>
        <charset val="204"/>
      </rPr>
      <t xml:space="preserve"> (+/-)</t>
    </r>
  </si>
  <si>
    <r>
      <t xml:space="preserve">събрани </t>
    </r>
    <r>
      <rPr>
        <sz val="12"/>
        <rFont val="Times New Roman CYR"/>
        <charset val="204"/>
      </rPr>
      <t xml:space="preserve">суми за </t>
    </r>
    <r>
      <rPr>
        <i/>
        <sz val="12"/>
        <rFont val="Times New Roman CYR"/>
        <charset val="204"/>
      </rPr>
      <t>допълнително задължително пенсионно осигуряване (+)</t>
    </r>
  </si>
  <si>
    <r>
      <t xml:space="preserve">разпределени </t>
    </r>
    <r>
      <rPr>
        <sz val="12"/>
        <rFont val="Times New Roman CYR"/>
        <charset val="204"/>
      </rPr>
      <t>суми за</t>
    </r>
    <r>
      <rPr>
        <i/>
        <sz val="12"/>
        <rFont val="Times New Roman CYR"/>
        <charset val="204"/>
      </rPr>
      <t xml:space="preserve"> допълнително задължително пенсионно осигуряване (-)</t>
    </r>
  </si>
  <si>
    <r>
      <rPr>
        <i/>
        <sz val="12"/>
        <rFont val="Times New Roman CYR"/>
        <charset val="204"/>
      </rPr>
      <t>получени</t>
    </r>
    <r>
      <rPr>
        <sz val="12"/>
        <rFont val="Times New Roman CYR"/>
        <family val="1"/>
        <charset val="204"/>
      </rPr>
      <t xml:space="preserve"> парични наличности при </t>
    </r>
    <r>
      <rPr>
        <i/>
        <sz val="12"/>
        <rFont val="Times New Roman CYR"/>
        <charset val="204"/>
      </rPr>
      <t xml:space="preserve">преобразуване на бюджетни организации </t>
    </r>
    <r>
      <rPr>
        <sz val="12"/>
        <rFont val="Times New Roman CYR"/>
        <family val="1"/>
        <charset val="204"/>
      </rPr>
      <t>(+)</t>
    </r>
  </si>
  <si>
    <r>
      <rPr>
        <i/>
        <sz val="12"/>
        <rFont val="Times New Roman CYR"/>
        <charset val="204"/>
      </rPr>
      <t xml:space="preserve">прехвърлени </t>
    </r>
    <r>
      <rPr>
        <sz val="12"/>
        <rFont val="Times New Roman CYR"/>
        <charset val="204"/>
      </rPr>
      <t>парични наличности при</t>
    </r>
    <r>
      <rPr>
        <i/>
        <sz val="12"/>
        <rFont val="Times New Roman CYR"/>
        <charset val="204"/>
      </rPr>
      <t xml:space="preserve"> преобразуване на бюджетни организации</t>
    </r>
    <r>
      <rPr>
        <b/>
        <i/>
        <sz val="12"/>
        <rFont val="Times New Roman CYR"/>
        <family val="1"/>
        <charset val="204"/>
      </rPr>
      <t xml:space="preserve"> (-)</t>
    </r>
  </si>
  <si>
    <r>
      <t xml:space="preserve">Депозити и средства по сметки - </t>
    </r>
    <r>
      <rPr>
        <b/>
        <i/>
        <sz val="12"/>
        <color indexed="60"/>
        <rFont val="Times New Roman CYR"/>
        <family val="1"/>
        <charset val="204"/>
      </rPr>
      <t>нето</t>
    </r>
    <r>
      <rPr>
        <b/>
        <sz val="12"/>
        <color indexed="60"/>
        <rFont val="Times New Roman CYR"/>
        <family val="1"/>
        <charset val="204"/>
      </rPr>
      <t xml:space="preserve"> (+/-)   </t>
    </r>
  </si>
  <si>
    <r>
      <t xml:space="preserve">остатък в левова равностойност по валутни сметки  в чужбина от </t>
    </r>
    <r>
      <rPr>
        <i/>
        <sz val="12"/>
        <rFont val="Times New Roman CYR"/>
        <charset val="204"/>
      </rPr>
      <t xml:space="preserve">предходния период </t>
    </r>
    <r>
      <rPr>
        <sz val="12"/>
        <rFont val="Times New Roman CYR"/>
        <charset val="204"/>
      </rPr>
      <t>(+)</t>
    </r>
  </si>
  <si>
    <r>
      <rPr>
        <sz val="12"/>
        <rFont val="Times New Roman CYR"/>
        <charset val="204"/>
      </rPr>
      <t xml:space="preserve">остатък в касата във валута  </t>
    </r>
    <r>
      <rPr>
        <i/>
        <sz val="12"/>
        <rFont val="Times New Roman CYR"/>
        <charset val="204"/>
      </rPr>
      <t xml:space="preserve">в чужбина </t>
    </r>
    <r>
      <rPr>
        <sz val="12"/>
        <rFont val="Times New Roman CYR"/>
        <charset val="204"/>
      </rPr>
      <t xml:space="preserve">от </t>
    </r>
    <r>
      <rPr>
        <i/>
        <sz val="12"/>
        <rFont val="Times New Roman CYR"/>
        <charset val="204"/>
      </rPr>
      <t>предходния период</t>
    </r>
    <r>
      <rPr>
        <sz val="12"/>
        <rFont val="Times New Roman CYR"/>
        <charset val="204"/>
      </rPr>
      <t xml:space="preserve"> (+)</t>
    </r>
  </si>
  <si>
    <r>
      <t>наличност</t>
    </r>
    <r>
      <rPr>
        <sz val="12"/>
        <rFont val="Times New Roman CYR"/>
        <charset val="204"/>
      </rPr>
      <t xml:space="preserve"> в касата във валута  </t>
    </r>
    <r>
      <rPr>
        <i/>
        <sz val="12"/>
        <rFont val="Times New Roman CYR"/>
        <charset val="204"/>
      </rPr>
      <t>в чужбина</t>
    </r>
    <r>
      <rPr>
        <sz val="12"/>
        <rFont val="Times New Roman CYR"/>
        <charset val="204"/>
      </rPr>
      <t xml:space="preserve"> в </t>
    </r>
    <r>
      <rPr>
        <i/>
        <sz val="12"/>
        <rFont val="Times New Roman CYR"/>
        <charset val="204"/>
      </rPr>
      <t>края на периода</t>
    </r>
    <r>
      <rPr>
        <sz val="12"/>
        <rFont val="Times New Roman CYR"/>
        <charset val="204"/>
      </rPr>
      <t xml:space="preserve"> (-)</t>
    </r>
  </si>
  <si>
    <r>
      <t>наличност</t>
    </r>
    <r>
      <rPr>
        <sz val="12"/>
        <rFont val="Times New Roman CYR"/>
        <charset val="204"/>
      </rPr>
      <t xml:space="preserve"> в левова равностойност по валутни сметки </t>
    </r>
    <r>
      <rPr>
        <i/>
        <sz val="12"/>
        <rFont val="Times New Roman CYR"/>
        <charset val="204"/>
      </rPr>
      <t>в чужбина</t>
    </r>
    <r>
      <rPr>
        <sz val="12"/>
        <rFont val="Times New Roman CYR"/>
        <charset val="204"/>
      </rPr>
      <t xml:space="preserve"> в </t>
    </r>
    <r>
      <rPr>
        <i/>
        <sz val="12"/>
        <rFont val="Times New Roman CYR"/>
        <charset val="204"/>
      </rPr>
      <t>края на периода</t>
    </r>
    <r>
      <rPr>
        <sz val="12"/>
        <rFont val="Times New Roman CYR"/>
        <charset val="204"/>
      </rPr>
      <t>(-)</t>
    </r>
  </si>
  <si>
    <r>
      <t xml:space="preserve">Депозити и сметки консолидирани в </t>
    </r>
    <r>
      <rPr>
        <b/>
        <i/>
        <sz val="12"/>
        <color indexed="60"/>
        <rFont val="Times New Roman CYR"/>
        <family val="1"/>
        <charset val="204"/>
      </rPr>
      <t>системата на "Единната сметка"-нето</t>
    </r>
    <r>
      <rPr>
        <b/>
        <sz val="12"/>
        <color indexed="60"/>
        <rFont val="Times New Roman CYR"/>
        <family val="1"/>
        <charset val="204"/>
      </rPr>
      <t xml:space="preserve"> (+/-)</t>
    </r>
  </si>
  <si>
    <r>
      <t>остатък</t>
    </r>
    <r>
      <rPr>
        <sz val="12"/>
        <rFont val="Times New Roman CYR"/>
        <charset val="204"/>
      </rPr>
      <t xml:space="preserve"> по </t>
    </r>
    <r>
      <rPr>
        <i/>
        <sz val="12"/>
        <rFont val="Times New Roman CYR"/>
        <charset val="204"/>
      </rPr>
      <t>левови</t>
    </r>
    <r>
      <rPr>
        <sz val="12"/>
        <rFont val="Times New Roman CYR"/>
        <charset val="204"/>
      </rPr>
      <t xml:space="preserve"> текущи сметки на бюджетните организации в БНБ от</t>
    </r>
    <r>
      <rPr>
        <i/>
        <sz val="12"/>
        <rFont val="Times New Roman CYR"/>
        <charset val="204"/>
      </rPr>
      <t xml:space="preserve"> предходния период</t>
    </r>
    <r>
      <rPr>
        <sz val="12"/>
        <rFont val="Times New Roman CYR"/>
        <charset val="204"/>
      </rPr>
      <t xml:space="preserve"> (+) </t>
    </r>
  </si>
  <si>
    <t>остатък по левови депозити на бюджетните организации в БНБ от предходния период (+)</t>
  </si>
  <si>
    <r>
      <t>наличност</t>
    </r>
    <r>
      <rPr>
        <sz val="12"/>
        <rFont val="Times New Roman CYR"/>
        <charset val="204"/>
      </rPr>
      <t xml:space="preserve"> по </t>
    </r>
    <r>
      <rPr>
        <i/>
        <sz val="12"/>
        <rFont val="Times New Roman CYR"/>
        <charset val="204"/>
      </rPr>
      <t>левови</t>
    </r>
    <r>
      <rPr>
        <sz val="12"/>
        <rFont val="Times New Roman CYR"/>
        <charset val="204"/>
      </rPr>
      <t xml:space="preserve"> текущи сметки на бюджетните организации в БНБ в </t>
    </r>
    <r>
      <rPr>
        <i/>
        <sz val="12"/>
        <rFont val="Times New Roman CYR"/>
        <charset val="204"/>
      </rPr>
      <t>края на периода</t>
    </r>
    <r>
      <rPr>
        <sz val="12"/>
        <rFont val="Times New Roman CYR"/>
        <charset val="204"/>
      </rPr>
      <t xml:space="preserve"> (-) </t>
    </r>
  </si>
  <si>
    <r>
      <t>наличност</t>
    </r>
    <r>
      <rPr>
        <sz val="12"/>
        <rFont val="Times New Roman CYR"/>
        <charset val="204"/>
      </rPr>
      <t xml:space="preserve"> по </t>
    </r>
    <r>
      <rPr>
        <i/>
        <sz val="12"/>
        <rFont val="Times New Roman CYR"/>
        <charset val="204"/>
      </rPr>
      <t>левови</t>
    </r>
    <r>
      <rPr>
        <sz val="12"/>
        <rFont val="Times New Roman CYR"/>
        <charset val="204"/>
      </rPr>
      <t xml:space="preserve"> депозити на бюджетните организации </t>
    </r>
    <r>
      <rPr>
        <sz val="11"/>
        <rFont val="Times New Roman Cyr"/>
        <charset val="204"/>
      </rPr>
      <t>в</t>
    </r>
    <r>
      <rPr>
        <sz val="12"/>
        <rFont val="Times New Roman CYR"/>
        <charset val="204"/>
      </rPr>
      <t xml:space="preserve"> </t>
    </r>
    <r>
      <rPr>
        <sz val="10"/>
        <rFont val="Times New Roman CYR"/>
        <charset val="204"/>
      </rPr>
      <t>БНБ</t>
    </r>
    <r>
      <rPr>
        <sz val="12"/>
        <rFont val="Times New Roman CYR"/>
        <charset val="204"/>
      </rPr>
      <t xml:space="preserve"> </t>
    </r>
    <r>
      <rPr>
        <sz val="11"/>
        <rFont val="Times New Roman Cyr"/>
        <charset val="204"/>
      </rPr>
      <t>в</t>
    </r>
    <r>
      <rPr>
        <sz val="12"/>
        <rFont val="Times New Roman CYR"/>
        <charset val="204"/>
      </rPr>
      <t xml:space="preserve"> </t>
    </r>
    <r>
      <rPr>
        <i/>
        <sz val="12"/>
        <rFont val="Times New Roman CYR"/>
        <charset val="204"/>
      </rPr>
      <t>края на периода</t>
    </r>
    <r>
      <rPr>
        <sz val="10"/>
        <rFont val="Times New Roman CYR"/>
        <charset val="204"/>
      </rPr>
      <t xml:space="preserve"> (-)</t>
    </r>
  </si>
  <si>
    <t>VI. ВСИЧКО ОПЕРАЦИИ С ФИНАНСОВИ АКТИВИ И ПАСИВИ</t>
  </si>
  <si>
    <t>код по ЕБК:</t>
  </si>
  <si>
    <t>Уточнен план                Общо</t>
  </si>
  <si>
    <r>
      <t>държавни дейности -</t>
    </r>
    <r>
      <rPr>
        <b/>
        <i/>
        <sz val="12"/>
        <color indexed="18"/>
        <rFont val="Times New Roman"/>
        <family val="1"/>
        <charset val="204"/>
      </rPr>
      <t>ОТЧЕТ</t>
    </r>
  </si>
  <si>
    <r>
      <t xml:space="preserve">местни дейности - </t>
    </r>
    <r>
      <rPr>
        <b/>
        <i/>
        <sz val="12"/>
        <color indexed="18"/>
        <rFont val="Times New Roman"/>
        <family val="1"/>
        <charset val="204"/>
      </rPr>
      <t>ОТЧЕТ</t>
    </r>
  </si>
  <si>
    <r>
      <t xml:space="preserve">дофинансиране - </t>
    </r>
    <r>
      <rPr>
        <b/>
        <i/>
        <sz val="12"/>
        <color indexed="18"/>
        <rFont val="Times New Roman"/>
        <family val="1"/>
        <charset val="204"/>
      </rPr>
      <t>ОТЧЕТ</t>
    </r>
  </si>
  <si>
    <t>ОТЧЕТ                                    ОБЩО</t>
  </si>
  <si>
    <t>код от регистъра на бюджетните организации в СЕБРА</t>
  </si>
  <si>
    <t>към</t>
  </si>
  <si>
    <t>ЕИК/БУЛСТАТ</t>
  </si>
  <si>
    <t xml:space="preserve">                                  (наименование на разпоредителя с бюджет)</t>
  </si>
  <si>
    <t xml:space="preserve">               (наименование на първостепенния разпоредител с бюджет)</t>
  </si>
  <si>
    <t>финансово-правна форма</t>
  </si>
  <si>
    <t>§§ от ЕБК, които се включват в съответния показател</t>
  </si>
  <si>
    <t>П О К А З А Т Е Л И</t>
  </si>
  <si>
    <t>(а)</t>
  </si>
  <si>
    <t>2. Други приходи</t>
  </si>
  <si>
    <t>в т. ч.   вноски от приходи на държавни и общински предприятия и институции</t>
  </si>
  <si>
    <t xml:space="preserve">V. Дефицит / излишък = I - II +III - IV </t>
  </si>
  <si>
    <t xml:space="preserve">            получени погашения по предоставени кредити от други държави </t>
  </si>
  <si>
    <t xml:space="preserve">            нето плащания по активирани гаранции, поръчителства и преоформен дълг </t>
  </si>
  <si>
    <t>4. Приватизация на дялове, акции и участия</t>
  </si>
  <si>
    <t xml:space="preserve">5. Покупко-продажба на държавни/общински/ ценни книжа от бюдж. предприятия </t>
  </si>
  <si>
    <t xml:space="preserve">13. Касови операции, депозити, покупко-продажба на валута и сетълмент </t>
  </si>
  <si>
    <t>(e-mail)</t>
  </si>
  <si>
    <t xml:space="preserve">(служебни телефони) </t>
  </si>
  <si>
    <t xml:space="preserve"> (бюджетна организация, предприятие по чл. 165, ал. 1 от ЗПФ, поделение)</t>
  </si>
  <si>
    <t>код по ЕБК</t>
  </si>
  <si>
    <t xml:space="preserve">                    Web-адрес</t>
  </si>
  <si>
    <t>e-mail</t>
  </si>
  <si>
    <t xml:space="preserve">      финансово-правна форма</t>
  </si>
  <si>
    <t xml:space="preserve">                           код от регистъра на бюджетните организации в СЕБРА</t>
  </si>
  <si>
    <t xml:space="preserve">                                                               ИНФОРМАЦИЯ ЗА ИЗГОТВЯНЕ НА  ОТЧЕТ ЗА КАСОВОТО ИЗПЪЛНЕНИЕ </t>
  </si>
  <si>
    <t>ГОДИНА</t>
  </si>
  <si>
    <t>ОТЧЕТ ЗА КАСОВОТО ИЗПЪЛНЕНИЕ НА БЮДЖЕТА, СМЕТКИТЕ ЗА СЕС И ЧУЖДИТЕ СРЕДСТВА</t>
  </si>
  <si>
    <t xml:space="preserve">                       НА БЮДЖЕТА, СМЕТКИТЕ ЗА СРЕДСТВАТА ОТ ЕВРОПЕЙСКИЯ СЪЮЗ И СМЕТКИТЕ ЗА ЧУЖДИ СРЕДСТВА КЪМ</t>
  </si>
  <si>
    <t>(В ЛЕВОВЕ)</t>
  </si>
  <si>
    <r>
      <rPr>
        <sz val="14"/>
        <color indexed="28"/>
        <rFont val="Times New Roman"/>
        <family val="1"/>
        <charset val="204"/>
      </rPr>
      <t xml:space="preserve">БЮДЖЕТ </t>
    </r>
    <r>
      <rPr>
        <sz val="12"/>
        <color indexed="28"/>
        <rFont val="Times New Roman"/>
        <family val="1"/>
        <charset val="204"/>
      </rPr>
      <t xml:space="preserve">Годишен         уточнен план                           </t>
    </r>
  </si>
  <si>
    <t xml:space="preserve">БЮДЖЕТ -ОТЧЕТ  </t>
  </si>
  <si>
    <t xml:space="preserve">Сметки за сред-ства от Европей-ския съюз-инди-кативни разчети                      </t>
  </si>
  <si>
    <t>Сметки за сред-ства от Евро-пейския съюз - ОТЧЕТ</t>
  </si>
  <si>
    <t xml:space="preserve">Сметки за чуж-ди средства - ОТЧЕТ                </t>
  </si>
  <si>
    <t xml:space="preserve">ОБЩО КАСОВ ОТЧЕТ  </t>
  </si>
  <si>
    <r>
      <rPr>
        <i/>
        <sz val="14"/>
        <rFont val="Times New Roman"/>
        <family val="1"/>
        <charset val="204"/>
      </rPr>
      <t xml:space="preserve">таблица            'OTCHET'         </t>
    </r>
    <r>
      <rPr>
        <sz val="12"/>
        <rFont val="Times New Roman"/>
        <family val="1"/>
        <charset val="204"/>
      </rPr>
      <t xml:space="preserve">Год. уточнен план                           </t>
    </r>
  </si>
  <si>
    <r>
      <rPr>
        <i/>
        <sz val="14"/>
        <rFont val="Times New Roman"/>
        <family val="1"/>
        <charset val="204"/>
      </rPr>
      <t xml:space="preserve">таблица 'OTCHET'  </t>
    </r>
    <r>
      <rPr>
        <b/>
        <sz val="14"/>
        <rFont val="Times New Roman"/>
        <family val="1"/>
        <charset val="204"/>
      </rPr>
      <t>ОТЧЕТ</t>
    </r>
  </si>
  <si>
    <t xml:space="preserve">                                  П О К А З А Т Е Л И</t>
  </si>
  <si>
    <t xml:space="preserve">                                                                (а)</t>
  </si>
  <si>
    <t>(6)=(2)+(4)+(5)</t>
  </si>
  <si>
    <t xml:space="preserve"> А. ПРИХОДИ, ПОМОЩИ И ДАРЕНИЯ</t>
  </si>
  <si>
    <t xml:space="preserve"> I. Постъпления от текущи приходи</t>
  </si>
  <si>
    <t xml:space="preserve"> 1. Приходи от данъци и осигурителни вноски</t>
  </si>
  <si>
    <t>приходни §§ 01-00 ÷ 20-00</t>
  </si>
  <si>
    <t xml:space="preserve"> 3. Приходи от административни глоби, санкции и наказателни лихви</t>
  </si>
  <si>
    <t>приходни §§ 28-02 и 28-09</t>
  </si>
  <si>
    <t xml:space="preserve"> 4. Нетни приходи от продажби на услуги, стоки и продукция</t>
  </si>
  <si>
    <t>приходeн § 24-04</t>
  </si>
  <si>
    <t xml:space="preserve"> 5. Приходи от наеми</t>
  </si>
  <si>
    <t>приходни §§ 24-05 и 24-06</t>
  </si>
  <si>
    <t xml:space="preserve"> 6. Приходи от концесии и лицензии за ползване на публични активи</t>
  </si>
  <si>
    <t>приходни §§ 41-00 и 42-00</t>
  </si>
  <si>
    <t xml:space="preserve"> 7. Приходи от лихви</t>
  </si>
  <si>
    <t>приходни §§ 24-08 ÷ 24-19</t>
  </si>
  <si>
    <t xml:space="preserve"> 8. Приходи от дивиденти и дялово участие </t>
  </si>
  <si>
    <t>приходни §§ 24-01, 24-03 и 24-07</t>
  </si>
  <si>
    <t xml:space="preserve"> 9. Други текущи приходи и реализирани курсови разлики</t>
  </si>
  <si>
    <t xml:space="preserve"> Общо за група І. Постъпления от текущи приходи</t>
  </si>
  <si>
    <t>сборен ред за група І. Постъпления от текущи приходи</t>
  </si>
  <si>
    <t xml:space="preserve"> IІ. Реализация на нефинансови активи и конфискувани средства</t>
  </si>
  <si>
    <t xml:space="preserve"> 1. Продажба на земя</t>
  </si>
  <si>
    <t>приходeн § 40-40</t>
  </si>
  <si>
    <t xml:space="preserve"> 2. Продажба на други нефинансови дълготрайни активи</t>
  </si>
  <si>
    <r>
      <t xml:space="preserve">приходeн § 40-00 </t>
    </r>
    <r>
      <rPr>
        <i/>
        <u/>
        <sz val="12"/>
        <color indexed="10"/>
        <rFont val="Times New Roman CYR"/>
        <charset val="204"/>
      </rPr>
      <t>без</t>
    </r>
    <r>
      <rPr>
        <sz val="12"/>
        <rFont val="Times New Roman CYR"/>
        <family val="1"/>
        <charset val="204"/>
      </rPr>
      <t xml:space="preserve"> §§ 40-40 и 40-71</t>
    </r>
  </si>
  <si>
    <t xml:space="preserve"> 3. Конфиск. средства и продажби на конфискувани и от залог нефин. активи </t>
  </si>
  <si>
    <t>приходeн § 28-01</t>
  </si>
  <si>
    <t xml:space="preserve"> Общо за група ІІ. Постъпления от продажби на нефинансови активи</t>
  </si>
  <si>
    <t>сборен ред за група ІІ. Постъпления от продажби на нефинансови активи</t>
  </si>
  <si>
    <t xml:space="preserve"> IІI. Внесен ДДС, др. данъци в/у продажбите и коректив за постъпления </t>
  </si>
  <si>
    <t xml:space="preserve"> 1. Внесен ДДС</t>
  </si>
  <si>
    <t xml:space="preserve"> 2. Внесен данък върху приходите от стопанска дейност</t>
  </si>
  <si>
    <t xml:space="preserve"> 3. Внесени други данъци върху продажбите</t>
  </si>
  <si>
    <t xml:space="preserve"> 4. Коректив за касови постъпления</t>
  </si>
  <si>
    <t xml:space="preserve"> ІІІ. Внесен ДДС и др. данъци в/у продажбите и коректив за постъпления</t>
  </si>
  <si>
    <r>
      <t xml:space="preserve">ІІІ. </t>
    </r>
    <r>
      <rPr>
        <b/>
        <sz val="11"/>
        <rFont val="Times New Roman CYR"/>
        <charset val="204"/>
      </rPr>
      <t>Внесен ДДС и др. д-ци в/у продажбите и коректив</t>
    </r>
    <r>
      <rPr>
        <b/>
        <sz val="12"/>
        <rFont val="Times New Roman CYR"/>
        <family val="1"/>
        <charset val="204"/>
      </rPr>
      <t xml:space="preserve"> - </t>
    </r>
    <r>
      <rPr>
        <b/>
        <sz val="11"/>
        <rFont val="Times New Roman CYR"/>
        <charset val="204"/>
      </rPr>
      <t>приходни</t>
    </r>
    <r>
      <rPr>
        <b/>
        <sz val="12"/>
        <rFont val="Times New Roman CYR"/>
        <family val="1"/>
        <charset val="204"/>
      </rPr>
      <t xml:space="preserve"> § 36-18 </t>
    </r>
    <r>
      <rPr>
        <b/>
        <sz val="11"/>
        <rFont val="Times New Roman CYR"/>
        <charset val="204"/>
      </rPr>
      <t xml:space="preserve">и </t>
    </r>
    <r>
      <rPr>
        <b/>
        <sz val="12"/>
        <rFont val="Times New Roman CYR"/>
        <family val="1"/>
        <charset val="204"/>
      </rPr>
      <t>37-00</t>
    </r>
  </si>
  <si>
    <t xml:space="preserve">     в т. ч. внесен ДДС</t>
  </si>
  <si>
    <t>приходен § 37-01</t>
  </si>
  <si>
    <t xml:space="preserve">                внесен данък в/у приходите от стопанска дейност</t>
  </si>
  <si>
    <t>приходен § 37-02</t>
  </si>
  <si>
    <t xml:space="preserve">                внесени други данъци, такси и вноски в/у продажбите</t>
  </si>
  <si>
    <t>приходен § 37-09</t>
  </si>
  <si>
    <t xml:space="preserve"> IV. Постъпления от застрахователни обезщетения</t>
  </si>
  <si>
    <r>
      <rPr>
        <b/>
        <sz val="11"/>
        <rFont val="Times New Roman CYR"/>
        <charset val="204"/>
      </rPr>
      <t>IV. Постъпления от застрахователни обезщетения</t>
    </r>
    <r>
      <rPr>
        <b/>
        <sz val="12"/>
        <rFont val="Times New Roman CYR"/>
        <family val="1"/>
        <charset val="204"/>
      </rPr>
      <t xml:space="preserve"> - приходни § 36-11 и 36-12</t>
    </r>
  </si>
  <si>
    <t xml:space="preserve"> V. Приходи от помощи и дарения</t>
  </si>
  <si>
    <t xml:space="preserve"> 1. Помощи и дарения от Европейския съюз</t>
  </si>
  <si>
    <t>приходни §§ 46-10, 46-20, 48-10 и 48-20</t>
  </si>
  <si>
    <t xml:space="preserve"> 2. Други помощи и дарения от чужбина</t>
  </si>
  <si>
    <t>приходни §§ 46-30 ÷ 46-80 и §§ 48-30 ÷ 48-80</t>
  </si>
  <si>
    <t>приходeн § 47-00</t>
  </si>
  <si>
    <t xml:space="preserve"> 4. Помощи и дарения от страната</t>
  </si>
  <si>
    <t>приходeн § 45-00</t>
  </si>
  <si>
    <t xml:space="preserve"> Общо за група V. Приходи от помощи и дарения</t>
  </si>
  <si>
    <t>сборен ред за група V. Приходи от помощи и дарения</t>
  </si>
  <si>
    <t xml:space="preserve"> А. ОБЩО ПРИХОДИ, ПОМОЩИ И ДАРЕНИЯ</t>
  </si>
  <si>
    <t xml:space="preserve"> сборен ред за А. ОБЩО ПРИХОДИ, ПОМОЩИ И ДАРЕНИЯ</t>
  </si>
  <si>
    <t xml:space="preserve"> Б. РАЗХОДИ И ПРИДОБИВАНЕ НА НЕФИНАНСОВИ АКТИВИ</t>
  </si>
  <si>
    <t xml:space="preserve"> I. Плащания за текущи нелихвени разходи</t>
  </si>
  <si>
    <t xml:space="preserve"> 1. Разходи за издръжка - нефинансови позиции</t>
  </si>
  <si>
    <r>
      <t>разходни §§ 10-00 (</t>
    </r>
    <r>
      <rPr>
        <i/>
        <u/>
        <sz val="12"/>
        <color indexed="10"/>
        <rFont val="Times New Roman CYR"/>
        <charset val="204"/>
      </rPr>
      <t>без</t>
    </r>
    <r>
      <rPr>
        <sz val="12"/>
        <rFont val="Times New Roman CYR"/>
        <family val="1"/>
        <charset val="204"/>
      </rPr>
      <t xml:space="preserve"> §§ 10-62, 10-63 и 10-69), 46-00 и § 00-98 </t>
    </r>
    <r>
      <rPr>
        <sz val="12"/>
        <rFont val="Times New Roman CYR"/>
        <charset val="204"/>
      </rPr>
      <t>(</t>
    </r>
    <r>
      <rPr>
        <i/>
        <u/>
        <sz val="12"/>
        <color indexed="10"/>
        <rFont val="Times New Roman CYR"/>
        <charset val="204"/>
      </rPr>
      <t>без</t>
    </r>
    <r>
      <rPr>
        <sz val="12"/>
        <rFont val="Times New Roman CYR"/>
        <family val="1"/>
        <charset val="204"/>
      </rPr>
      <t xml:space="preserve"> НОИ и НЗОК)</t>
    </r>
  </si>
  <si>
    <t xml:space="preserve"> 2. Разходи за застраховане и други финансови услуги</t>
  </si>
  <si>
    <t>разходни §§ 10-62, 10-63 и 10-69</t>
  </si>
  <si>
    <t xml:space="preserve"> 3. Платени данъци, такси и административни санкции</t>
  </si>
  <si>
    <t>разходен § 19-00</t>
  </si>
  <si>
    <t xml:space="preserve"> 4. Разходи за възнаграждения на персонал</t>
  </si>
  <si>
    <t>разходни §§ 01-00 и 02-00</t>
  </si>
  <si>
    <t xml:space="preserve"> 5. Разходи за осигурителни вноски</t>
  </si>
  <si>
    <t>разходни §§ 05-00 и 08-00</t>
  </si>
  <si>
    <t xml:space="preserve"> Общо за група І. Плащания за текущи нелихвени разходи</t>
  </si>
  <si>
    <t>сборен ред за група І. Плащания за текущи нелихвени разходи</t>
  </si>
  <si>
    <t xml:space="preserve"> IІ. Плащания за придобиване на нефинансови дълготрайни активи</t>
  </si>
  <si>
    <t xml:space="preserve"> 1. Придобиване на земя</t>
  </si>
  <si>
    <t>разходен § 54-00</t>
  </si>
  <si>
    <t xml:space="preserve"> 2. Придобиване на други дълготрайни материални активи</t>
  </si>
  <si>
    <t>разходни §§ 51-00 и 52-00</t>
  </si>
  <si>
    <t xml:space="preserve"> 3. Придобиване на нематериални дълготрайни активи</t>
  </si>
  <si>
    <t>разходен § 53-00</t>
  </si>
  <si>
    <t xml:space="preserve"> 4. Нето-прираст на държавния резерв и изкупуване на земеделска продукция </t>
  </si>
  <si>
    <r>
      <t xml:space="preserve">разходен § 57-00 и приходeн § 40-71 </t>
    </r>
    <r>
      <rPr>
        <i/>
        <sz val="12"/>
        <color indexed="10"/>
        <rFont val="Times New Roman CYR"/>
        <charset val="204"/>
      </rPr>
      <t>(-)</t>
    </r>
  </si>
  <si>
    <t xml:space="preserve">     в т. ч. постъпления от реализация на държавния резерв (-)</t>
  </si>
  <si>
    <r>
      <t xml:space="preserve">приходeн § 40-71 </t>
    </r>
    <r>
      <rPr>
        <i/>
        <sz val="12"/>
        <color indexed="10"/>
        <rFont val="Times New Roman CYR"/>
        <charset val="204"/>
      </rPr>
      <t>(-)</t>
    </r>
  </si>
  <si>
    <t xml:space="preserve"> Общо за група ІІ. Плащания за на нефинансови дълготрайни активи</t>
  </si>
  <si>
    <t>сборен ред за група ІІ. Плащания за на нефинансови дълготрайни активи</t>
  </si>
  <si>
    <t xml:space="preserve"> III. Плащания за разходи за лихви</t>
  </si>
  <si>
    <t xml:space="preserve"> 1. Разходи за лихви по банкови заеми и държавни (общински) ценни книжа</t>
  </si>
  <si>
    <t>разходни §§ 21-00 ÷ 28-00</t>
  </si>
  <si>
    <t xml:space="preserve"> 2. Разходи за лихви по други заеми и дългове</t>
  </si>
  <si>
    <t>разходен § 29-00</t>
  </si>
  <si>
    <t xml:space="preserve"> Общо за група ІІІ. Плащания за разходи за лихви</t>
  </si>
  <si>
    <t>сборен ред за група ІІІ. Плащания за разходи за лихви</t>
  </si>
  <si>
    <t xml:space="preserve"> IV. Трансфери към домакинства</t>
  </si>
  <si>
    <t xml:space="preserve"> 1. Осигурителни плащания и други текущи трансфери</t>
  </si>
  <si>
    <t xml:space="preserve">разходни §§ 39-00 ÷ 42-00 (за НОИ и НЗОК - и разходен § 00-98) </t>
  </si>
  <si>
    <t xml:space="preserve"> 2. Капиталови трансфери към домакинства</t>
  </si>
  <si>
    <t>разходен § 55-04</t>
  </si>
  <si>
    <t xml:space="preserve"> Общо за група ІV. Трансфери към домакинства</t>
  </si>
  <si>
    <t>сборен ред за група ІV. Трансфери към домакинства</t>
  </si>
  <si>
    <t xml:space="preserve"> V. Субсидии и капиталови трансфери</t>
  </si>
  <si>
    <t xml:space="preserve"> 1. Текущи субсидии и трансфери към други лица</t>
  </si>
  <si>
    <t>разходни §§ 33-00, 43-00, 44-00, 45-00 и 49-01</t>
  </si>
  <si>
    <t xml:space="preserve"> 2. Капиталови трансфери към други лица</t>
  </si>
  <si>
    <r>
      <t>разходни §§ 49-02 и 55-00 (</t>
    </r>
    <r>
      <rPr>
        <i/>
        <u/>
        <sz val="12"/>
        <color indexed="10"/>
        <rFont val="Times New Roman CYR"/>
        <charset val="204"/>
      </rPr>
      <t>без</t>
    </r>
    <r>
      <rPr>
        <sz val="12"/>
        <rFont val="Times New Roman CYR"/>
        <family val="1"/>
        <charset val="204"/>
      </rPr>
      <t xml:space="preserve"> § 55-04)</t>
    </r>
  </si>
  <si>
    <t xml:space="preserve"> Общо за група V. Субсидии и капиталови трансфери</t>
  </si>
  <si>
    <t>сборен ред за група V. Субсидии и капиталови трансфери</t>
  </si>
  <si>
    <t xml:space="preserve"> Б. ОБЩО РАЗХОДИ И ПРИДОБИВАНЕ НА НЕФИНАНСОВИ АКТИВИ</t>
  </si>
  <si>
    <r>
      <t xml:space="preserve"> сборен за ред Б. </t>
    </r>
    <r>
      <rPr>
        <b/>
        <sz val="11"/>
        <rFont val="Times New Roman"/>
        <family val="1"/>
        <charset val="204"/>
      </rPr>
      <t>ОБЩО РАЗХОДИ И ПРИДОБИВАНЕ НА НЕФИН. АКТИВИ</t>
    </r>
  </si>
  <si>
    <t xml:space="preserve"> В. ТРАНСФЕРИ И БЕЗЛИХВЕНИ ЗАЕМИ М/У БЮДЖ. ОРГАНИЗАЦИИ</t>
  </si>
  <si>
    <t xml:space="preserve"> 1. Трансфери между бюджетни организации (нето)</t>
  </si>
  <si>
    <t>трансферни параграфи §§ 30-00 ÷ 32-00 и 60-00 ÷ 69-00</t>
  </si>
  <si>
    <t xml:space="preserve"> 2. Временни безлихвени заеми между бюджетни организации (нето)</t>
  </si>
  <si>
    <t>трансферни параграфи §§ 74-00 ÷ 78-00</t>
  </si>
  <si>
    <t xml:space="preserve"> В. ОБЩО ТРАНСФЕРИ И  ЗАЕМИ М/У БЮДЖЕТНИ ОРГАНИЗАЦИИ</t>
  </si>
  <si>
    <r>
      <t xml:space="preserve"> сборен ред за  </t>
    </r>
    <r>
      <rPr>
        <b/>
        <sz val="11"/>
        <rFont val="Times New Roman"/>
        <family val="1"/>
        <charset val="204"/>
      </rPr>
      <t>В. ОБЩО ТРАНСФЕРИ И  ЗАЕМИ М/У БЮДЖ. ОРГАНИЗАЦИИ</t>
    </r>
  </si>
  <si>
    <t>Г. Бюджетно салдо: Дефицит (-) / излишък (+) = (А. - Б. + В. )</t>
  </si>
  <si>
    <t>Д. Финансиране на бюджетното салдо (Е. + Ж. + З. - И.)</t>
  </si>
  <si>
    <t xml:space="preserve"> Е. ОПЕРАЦИИ С ФИНАНСОВИ АКТИВИ</t>
  </si>
  <si>
    <t xml:space="preserve"> I. Придобиване и реализиране на дялове, акции и участия</t>
  </si>
  <si>
    <t xml:space="preserve"> 1. Придобиване на дялове, акции и участия в предприятия (-)</t>
  </si>
  <si>
    <t>финансиращи §§ 70-01 и 70-03</t>
  </si>
  <si>
    <t xml:space="preserve"> 2. Постъпления от реализация и приватизация на дялове, акциии и участия</t>
  </si>
  <si>
    <t>финансиращи §§ 70-10 и 90-00</t>
  </si>
  <si>
    <t xml:space="preserve"> Общо за група І. Придобиване и реализиране на дялове, акции и участия</t>
  </si>
  <si>
    <r>
      <t xml:space="preserve"> Сборен ред за група І. </t>
    </r>
    <r>
      <rPr>
        <b/>
        <sz val="11"/>
        <rFont val="Times New Roman CYR"/>
        <charset val="204"/>
      </rPr>
      <t>Придобиване и реализиране на дялове, акции и участия</t>
    </r>
  </si>
  <si>
    <t xml:space="preserve"> IІ. Предоставени заеми, възмездна фин. помощ и активирани гаранции</t>
  </si>
  <si>
    <t xml:space="preserve"> 1. Предоставени заеми и възмездна финансова помощ (-)</t>
  </si>
  <si>
    <t>финансиращи §§ 71-01, 72-01 и 79-01</t>
  </si>
  <si>
    <t xml:space="preserve"> 2. Получени погашения по предоставени заеми и възмездна фин. помощ (+)</t>
  </si>
  <si>
    <r>
      <t xml:space="preserve">финансиращи §§ 71-02, 72-02, 79-02 и 82-00 и </t>
    </r>
    <r>
      <rPr>
        <i/>
        <sz val="12"/>
        <color indexed="18"/>
        <rFont val="Times New Roman CYR"/>
        <charset val="204"/>
      </rPr>
      <t>§ 80-80</t>
    </r>
    <r>
      <rPr>
        <sz val="12"/>
        <rFont val="Times New Roman CYR"/>
        <family val="1"/>
        <charset val="204"/>
      </rPr>
      <t xml:space="preserve"> (ако е </t>
    </r>
    <r>
      <rPr>
        <i/>
        <sz val="12"/>
        <color indexed="18"/>
        <rFont val="Times New Roman CYR"/>
        <charset val="204"/>
      </rPr>
      <t>"плюс"</t>
    </r>
    <r>
      <rPr>
        <sz val="12"/>
        <rFont val="Times New Roman CYR"/>
        <family val="1"/>
        <charset val="204"/>
      </rPr>
      <t>)</t>
    </r>
  </si>
  <si>
    <t xml:space="preserve"> 3. Плащания по активирани гаранции  - главници по гарантирани заеми</t>
  </si>
  <si>
    <t>финансиращи §§ 73-20, 73-69 и 73-70</t>
  </si>
  <si>
    <t xml:space="preserve"> 4. Възстановени суми по активирани гаранции - главници</t>
  </si>
  <si>
    <t>финансиращи §§ 73-91 и 73-92</t>
  </si>
  <si>
    <t xml:space="preserve"> Общо за група ІІ. Предоставени заеми, възмездна фин. помощ и гаранции</t>
  </si>
  <si>
    <r>
      <t xml:space="preserve"> Сборен ред за група ІІ. </t>
    </r>
    <r>
      <rPr>
        <b/>
        <sz val="11"/>
        <rFont val="Times New Roman CYR"/>
        <charset val="204"/>
      </rPr>
      <t>Предоставени заеми, възмездна фин. помощ и гаранции</t>
    </r>
  </si>
  <si>
    <t xml:space="preserve"> IІI. Други операции с финансови активи</t>
  </si>
  <si>
    <t xml:space="preserve"> 1. Нето-операции с други ценни книжа  и фин. активи (кеш-мениджмънт)</t>
  </si>
  <si>
    <t>финансиращи §§ 91-01 и 92-00</t>
  </si>
  <si>
    <t xml:space="preserve"> 2. Други операции с финансови активи (нето)</t>
  </si>
  <si>
    <t>финансиращи §§ 73-93, 93-36, 93-38</t>
  </si>
  <si>
    <t xml:space="preserve"> Общо за група ІІІ. Други операции с финансови активи</t>
  </si>
  <si>
    <t xml:space="preserve">  Сборен ред за група ІІІ. Други операции с финансови активи</t>
  </si>
  <si>
    <t xml:space="preserve"> Е. ОБЩО ОПЕРАЦИИ С ФИНАНСОВИ АКТИВИ</t>
  </si>
  <si>
    <t xml:space="preserve"> Сборен ред за Е. ОБЩО ОПЕРАЦИИ С ФИНАНСОВИ АКТИВИ</t>
  </si>
  <si>
    <t xml:space="preserve"> Ж. ОПЕРАЦИИ С ФИНАНСОВИ ПАСИВИ</t>
  </si>
  <si>
    <t xml:space="preserve"> I. Емитирани държавни (общински) ценни книжа</t>
  </si>
  <si>
    <t xml:space="preserve"> 1. Постъпления от емисии на държавни (общински) ценни книжа (+)</t>
  </si>
  <si>
    <t>финансиращи §§ 81-11, 81-12 и 85-00</t>
  </si>
  <si>
    <t xml:space="preserve"> 2. Погашения по емисии на държавни (общински) ценни книжа) (-)</t>
  </si>
  <si>
    <t>финансиращи §§ 81-21, 81-22 и 86-00</t>
  </si>
  <si>
    <t xml:space="preserve"> Общо за група І. Емитирани държавни (общински) ценни книжа</t>
  </si>
  <si>
    <t xml:space="preserve"> Сборен ред за група І. Емитирани държавни (общински) ценни книжа</t>
  </si>
  <si>
    <t xml:space="preserve"> IІ. Заеми от банки и други лица</t>
  </si>
  <si>
    <t xml:space="preserve"> 1. Получени банкови и други заеми (+)</t>
  </si>
  <si>
    <t xml:space="preserve">финансиращи §§ 80-11, 80-12, 80-31, 80-32, 80-51, 80-52, 80-97, 83-11, 83-12, 83-71, 83-72 </t>
  </si>
  <si>
    <t xml:space="preserve"> 2. Погашения по получени банкови и други заеми (-)</t>
  </si>
  <si>
    <r>
      <t xml:space="preserve">§§ 80-17, 80-18, 80-37, 80-38, 80-57, 80-58, 80-98, 83-21, 83-22, 83-81, 83-82 и </t>
    </r>
    <r>
      <rPr>
        <i/>
        <sz val="10"/>
        <color indexed="10"/>
        <rFont val="Times New Roman Cyr"/>
        <charset val="204"/>
      </rPr>
      <t>§ 80-80</t>
    </r>
    <r>
      <rPr>
        <sz val="10"/>
        <rFont val="Times New Roman Cyr"/>
        <family val="1"/>
        <charset val="204"/>
      </rPr>
      <t xml:space="preserve"> (ако е </t>
    </r>
    <r>
      <rPr>
        <i/>
        <sz val="10"/>
        <color indexed="10"/>
        <rFont val="Times New Roman Cyr"/>
        <charset val="204"/>
      </rPr>
      <t>"минус"</t>
    </r>
    <r>
      <rPr>
        <sz val="10"/>
        <rFont val="Times New Roman Cyr"/>
        <family val="1"/>
        <charset val="204"/>
      </rPr>
      <t>)</t>
    </r>
  </si>
  <si>
    <t xml:space="preserve"> Общо за група ІІ. Заеми от банки и други лица</t>
  </si>
  <si>
    <t>Сборен ред за група ІІ. Заеми от банки и други лица</t>
  </si>
  <si>
    <t xml:space="preserve"> IІI. Финансиране чрез финансов лизинг и търговски кредит</t>
  </si>
  <si>
    <t xml:space="preserve"> 1. Получено финансиране по финансов лизинг и търговски кредит (+)</t>
  </si>
  <si>
    <t>финансиращ § 93-17</t>
  </si>
  <si>
    <t xml:space="preserve"> 2. Погашения по финансов лизинг и търговски кредит (-)</t>
  </si>
  <si>
    <t>финансиращ § 93-18</t>
  </si>
  <si>
    <t xml:space="preserve"> Общо за група ІІІ. Финансиране чрез фин. лизинг и търговски кредит</t>
  </si>
  <si>
    <t>Сборен ред за група ІІІ. Финансиране чрез фин. лизинг и търговски кредит</t>
  </si>
  <si>
    <t>ІV. Други операции с финансови пасиви</t>
  </si>
  <si>
    <t xml:space="preserve"> 1. Операции с чужди средства (нето)</t>
  </si>
  <si>
    <t>финансиращи §§ 93-01, 93-10, 93-55 и 93-56</t>
  </si>
  <si>
    <t xml:space="preserve"> 2. Друго финансиране - операции с пасиви (нето)</t>
  </si>
  <si>
    <t>финансиращи §§ 93-37 и 93-39</t>
  </si>
  <si>
    <t xml:space="preserve"> Общо за група ІV. Други операции с финансови пасиви</t>
  </si>
  <si>
    <t>Сборен ред за група ІV. Други операции с финансови пасиви</t>
  </si>
  <si>
    <t xml:space="preserve"> Ж. ОБЩО ОПЕРАЦИИ С ФИНАНСОВИ ПАСИВИ</t>
  </si>
  <si>
    <t xml:space="preserve"> Сборен ред за Ж. ОБЩО ОПЕРАЦИИ С ФИНАНСОВИ ПАСИВИ</t>
  </si>
  <si>
    <t xml:space="preserve"> З. НЕТО-РАЗЧЕТИ И ОПЕРАЦИИ</t>
  </si>
  <si>
    <t xml:space="preserve"> 1. Нето-операции за сметка на средства от Европейския съюз</t>
  </si>
  <si>
    <t>финансиращи §§ 93-21 ÷ 93-28</t>
  </si>
  <si>
    <t xml:space="preserve"> 2. Операции за сметка на други бюджети, сметки и фондове</t>
  </si>
  <si>
    <t>финансиращ § 88-00</t>
  </si>
  <si>
    <t xml:space="preserve"> 3. Други нето-разчети и операции на бюджетни организации</t>
  </si>
  <si>
    <r>
      <t>финансиращи §§ 87-00, 89-00, 93-30, 93-95, 93-96, 95-13 и 98-00</t>
    </r>
    <r>
      <rPr>
        <sz val="11"/>
        <rFont val="Times New Roman Cyr"/>
        <charset val="204"/>
      </rPr>
      <t xml:space="preserve"> (за ЦБ - и § 96-01 и 96-02)</t>
    </r>
  </si>
  <si>
    <t xml:space="preserve"> 4. Разлики от закръгления в хил. лв. (+/-)</t>
  </si>
  <si>
    <t>прилага се само за отчета в хил. лв.</t>
  </si>
  <si>
    <t xml:space="preserve"> З. ОБЩО НЕТО-РАЗЧЕТИ И ДРУГИ ОПЕРАЦИИ</t>
  </si>
  <si>
    <t xml:space="preserve"> Сборен ред за З. ОБЩО НЕТО-РАЗЧЕТИ И ДРУГИ НЕТНИ ПОЗИЦИИ</t>
  </si>
  <si>
    <t xml:space="preserve"> И. ИЗМЕНЕНИЕ НА ПАРИЧНИТЕ СРЕДСТВА</t>
  </si>
  <si>
    <t xml:space="preserve"> 1. Наличности на парични средства в началото на отчетния период</t>
  </si>
  <si>
    <r>
      <t xml:space="preserve">финансиращи §§ 95-01 ÷ 95-06, 95-21, 95-22, 96-01 и 96-03 (за ЦБ -  </t>
    </r>
    <r>
      <rPr>
        <i/>
        <u/>
        <sz val="12"/>
        <color indexed="10"/>
        <rFont val="Times New Roman CYR"/>
        <charset val="204"/>
      </rPr>
      <t>без</t>
    </r>
    <r>
      <rPr>
        <sz val="12"/>
        <rFont val="Times New Roman CYR"/>
        <family val="1"/>
        <charset val="204"/>
      </rPr>
      <t xml:space="preserve"> § 96-01 и 96-03)</t>
    </r>
  </si>
  <si>
    <t xml:space="preserve"> 2. Преоценка на наличности в чудестранна валута в края на отчетния период</t>
  </si>
  <si>
    <t>финансиращи §§ 95-14 и 95-49</t>
  </si>
  <si>
    <t xml:space="preserve"> 3. Наличности на парични средства в края на отчетния период</t>
  </si>
  <si>
    <r>
      <rPr>
        <sz val="12"/>
        <color indexed="10"/>
        <rFont val="Times New Roman CYR"/>
        <charset val="204"/>
      </rPr>
      <t>(-)</t>
    </r>
    <r>
      <rPr>
        <sz val="12"/>
        <rFont val="Times New Roman CYR"/>
        <family val="1"/>
        <charset val="204"/>
      </rPr>
      <t xml:space="preserve"> §§ 95-07 ÷ 95-12, 95-28, 95-29, 96-07 и 96-09 (за ЦБ - § </t>
    </r>
    <r>
      <rPr>
        <i/>
        <u/>
        <sz val="12"/>
        <color indexed="10"/>
        <rFont val="Times New Roman CYR"/>
        <charset val="204"/>
      </rPr>
      <t>без</t>
    </r>
    <r>
      <rPr>
        <sz val="12"/>
        <rFont val="Times New Roman CYR"/>
        <family val="1"/>
        <charset val="204"/>
      </rPr>
      <t xml:space="preserve"> 96-07 и 96-09)</t>
    </r>
  </si>
  <si>
    <t xml:space="preserve"> И. ИЗМЕНЕНИЕ НА ПАРИЧНИТЕ СРЕДСТВА (3. - 1. - 2.)</t>
  </si>
  <si>
    <t xml:space="preserve"> Сборен ред за И. ИЗМЕНЕНИЕ НА ПАРИЧНИТЕ СРЕДСТВА (3. - 1. - 2.)</t>
  </si>
  <si>
    <t xml:space="preserve">                                                              Дата:</t>
  </si>
  <si>
    <t xml:space="preserve">              ГЛ. СЧЕТОВОДИТЕЛ:</t>
  </si>
  <si>
    <t xml:space="preserve">                          РЪКОВОДИТЕЛ:</t>
  </si>
  <si>
    <r>
      <rPr>
        <b/>
        <i/>
        <sz val="10"/>
        <color indexed="18"/>
        <rFont val="Times New Roman CYR"/>
        <charset val="204"/>
      </rPr>
      <t xml:space="preserve">КОНТРОЛА </t>
    </r>
    <r>
      <rPr>
        <b/>
        <sz val="10"/>
        <rFont val="Times New Roman CYR"/>
        <family val="1"/>
        <charset val="204"/>
      </rPr>
      <t>- РАВНЕНИЕ МЕЖДУ БЮДЖЕТНО САЛДО И ФИНАНСИРАНЕ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</si>
  <si>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РАВНЕНИЕ НА КАСОВИ ПОТОЦИ С НАЛИЧНОСТ</t>
    </r>
  </si>
  <si>
    <r>
      <rPr>
        <b/>
        <i/>
        <sz val="10"/>
        <color indexed="18"/>
        <rFont val="Times New Roman CYR"/>
        <charset val="204"/>
      </rPr>
      <t xml:space="preserve">КОНТРОЛА </t>
    </r>
    <r>
      <rPr>
        <b/>
        <sz val="10"/>
        <rFont val="Times New Roman CYR"/>
        <family val="1"/>
        <charset val="204"/>
      </rPr>
      <t xml:space="preserve">- РАВНЕНИЕ НА БЮДЖ. САЛДО И ФИНАНСИРАНЕ - </t>
    </r>
    <r>
      <rPr>
        <b/>
        <sz val="11"/>
        <rFont val="Times New Roman CYR"/>
        <charset val="204"/>
      </rPr>
      <t>неравнение</t>
    </r>
    <r>
      <rPr>
        <b/>
        <sz val="10"/>
        <rFont val="Times New Roman CYR"/>
        <family val="1"/>
        <charset val="204"/>
      </rPr>
      <t xml:space="preserve"> </t>
    </r>
    <r>
      <rPr>
        <b/>
        <i/>
        <sz val="10"/>
        <color indexed="18"/>
        <rFont val="Times New Roman CYR"/>
        <charset val="204"/>
      </rPr>
      <t>в левове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</si>
  <si>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xml:space="preserve">- РАВНЕНИЕ НА КАСОВИ ПОТОЦИ С НАЛИЧНОСТ - </t>
    </r>
    <r>
      <rPr>
        <b/>
        <sz val="11"/>
        <rFont val="Times New Roman CYR"/>
        <charset val="204"/>
      </rPr>
      <t>неравнение</t>
    </r>
    <r>
      <rPr>
        <b/>
        <sz val="10"/>
        <rFont val="Times New Roman CYR"/>
        <family val="1"/>
        <charset val="204"/>
      </rPr>
      <t xml:space="preserve"> </t>
    </r>
    <r>
      <rPr>
        <b/>
        <i/>
        <sz val="10"/>
        <color indexed="16"/>
        <rFont val="Times New Roman CYR"/>
        <charset val="204"/>
      </rPr>
      <t>в левове</t>
    </r>
  </si>
  <si>
    <t>ОТЧЕТНИ ДАННИ ПО ЕБК ЗА ИЗПЪЛНЕНИЕТО НА БЮДЖЕТА</t>
  </si>
  <si>
    <t>ОТЧЕТНИ ДАННИ ПО ЕБК ЗА СМЕТКИТЕ ЗА ЧУЖДИ СРЕДСТВА</t>
  </si>
  <si>
    <t>ОТЧЕТНИ ДАННИ ПО ЕБК ЗА СМЕТКИТЕ ЗА СРЕДСТВАТА ОТ ЕВРОПЕЙСКИЯ СЪЮЗ - РА</t>
  </si>
  <si>
    <t>ОТЧЕТНИ ДАННИ ПО ЕБК ЗА СМЕТКИТЕ ЗА СРЕДСТВАТА ОТ ЕВРОПЕЙСКИЯ СЪЮЗ - ДЕС</t>
  </si>
  <si>
    <t>ОТЧЕТНИ ДАННИ ПО ЕБК ЗА СМЕТКИТЕ ЗА СРЕДСТВАТА ОТ ЕВРОПЕЙСКИЯ СЪЮЗ - ДМП</t>
  </si>
  <si>
    <t>ОТЧЕТНИ ДАННИ ПО ЕБК ЗА СМЕТКИТЕ ЗА СРЕДСТВАТА ОТ ЕВРОПЕЙСКИЯ СЪЮЗ - КСФ</t>
  </si>
  <si>
    <t>ПЕРИОД 2014-2020</t>
  </si>
  <si>
    <t>КФ - ОП "Транспорт и транспортна инфраструктура"</t>
  </si>
  <si>
    <t>98111</t>
  </si>
  <si>
    <t>КФ - ОП "Околна среда"</t>
  </si>
  <si>
    <t>98112</t>
  </si>
  <si>
    <t>ЕФРР - ОП "Транспорт и транспортна инфраструктура"</t>
  </si>
  <si>
    <t>98211</t>
  </si>
  <si>
    <t>ЕФРР - ОП "Региони в растеж"</t>
  </si>
  <si>
    <t>98212</t>
  </si>
  <si>
    <t>ЕФРР - ОП "Наука и образование за интелигентен растеж"</t>
  </si>
  <si>
    <t>98213</t>
  </si>
  <si>
    <t>ЕФРР - ОП "Иновации и конкурентоспособност "</t>
  </si>
  <si>
    <t>98214</t>
  </si>
  <si>
    <t>ЕФРР - ОП "Околна среда"</t>
  </si>
  <si>
    <t>98215</t>
  </si>
  <si>
    <t>ЕФРР - ОП "Инициатива за малки и средни предприятия"</t>
  </si>
  <si>
    <t>98224</t>
  </si>
  <si>
    <t>ЕСФ - ОП "Развитие на човешките ресурси"</t>
  </si>
  <si>
    <t>98311</t>
  </si>
  <si>
    <t>ЕСФ - ОП "Добро управление"</t>
  </si>
  <si>
    <t>98312</t>
  </si>
  <si>
    <t>ЕСФ - ОП "Наука и образование за интелигентен растеж"</t>
  </si>
  <si>
    <t>98313</t>
  </si>
  <si>
    <t xml:space="preserve">ОП "Фонд за европейско подпомагане на най-нуждаещите се лица" </t>
  </si>
  <si>
    <t>ПЕРИОД 2007-2013</t>
  </si>
  <si>
    <t>Министерство на икономиката</t>
  </si>
  <si>
    <t>Министерство на регионалното развитие и благоустройство</t>
  </si>
  <si>
    <t>Министерство на енергетиката</t>
  </si>
  <si>
    <t>Държавна агенция “Електронно управление”</t>
  </si>
  <si>
    <t>Държавна агенция "Разузнаване"</t>
  </si>
  <si>
    <t>Комисия за енергийно и водно регулиране</t>
  </si>
  <si>
    <t>Министерство на туризма</t>
  </si>
  <si>
    <t>Висше училище по телекомуникации и пощи - София</t>
  </si>
  <si>
    <t>Държавно предприятие „Център за предоставяне на услуги”</t>
  </si>
  <si>
    <t xml:space="preserve">Държавно предприятие „Единен системен оператор“ </t>
  </si>
  <si>
    <t>Фонд "Сигурност на електроенергийната система"</t>
  </si>
  <si>
    <t xml:space="preserve">        II.1. РАЗХОДИ ПО ДЕЙНОСТИ</t>
  </si>
  <si>
    <t>Мита и митнически такси</t>
  </si>
  <si>
    <t xml:space="preserve">                        ОТЧЕТНИ ДАННИ ЗА:</t>
  </si>
  <si>
    <t>0100</t>
  </si>
  <si>
    <t>0200</t>
  </si>
  <si>
    <t>0300</t>
  </si>
  <si>
    <t>0400</t>
  </si>
  <si>
    <t>0500</t>
  </si>
  <si>
    <t>0600</t>
  </si>
  <si>
    <t>1000</t>
  </si>
  <si>
    <t>1100</t>
  </si>
  <si>
    <t>1200</t>
  </si>
  <si>
    <t>1300</t>
  </si>
  <si>
    <t>1400</t>
  </si>
  <si>
    <t>1500</t>
  </si>
  <si>
    <t>1600</t>
  </si>
  <si>
    <t>1700</t>
  </si>
  <si>
    <t>1800</t>
  </si>
  <si>
    <t>1900</t>
  </si>
  <si>
    <t>2000</t>
  </si>
  <si>
    <t>2100</t>
  </si>
  <si>
    <t>2200</t>
  </si>
  <si>
    <t>2300</t>
  </si>
  <si>
    <t>2400</t>
  </si>
  <si>
    <t>2500</t>
  </si>
  <si>
    <t>3000</t>
  </si>
  <si>
    <t>3200</t>
  </si>
  <si>
    <t>3300</t>
  </si>
  <si>
    <t>3400</t>
  </si>
  <si>
    <t>3500</t>
  </si>
  <si>
    <t>3700</t>
  </si>
  <si>
    <t>3800</t>
  </si>
  <si>
    <t>3900</t>
  </si>
  <si>
    <t>4000</t>
  </si>
  <si>
    <t>4100</t>
  </si>
  <si>
    <t>4200</t>
  </si>
  <si>
    <t>4300</t>
  </si>
  <si>
    <t>4400</t>
  </si>
  <si>
    <t>4500</t>
  </si>
  <si>
    <t>4600</t>
  </si>
  <si>
    <t>4700</t>
  </si>
  <si>
    <t>4800</t>
  </si>
  <si>
    <t>5300</t>
  </si>
  <si>
    <t>6100</t>
  </si>
  <si>
    <t>6200</t>
  </si>
  <si>
    <t>6300</t>
  </si>
  <si>
    <t>7100</t>
  </si>
  <si>
    <t>8200</t>
  </si>
  <si>
    <t>8300</t>
  </si>
  <si>
    <t>8400</t>
  </si>
  <si>
    <t>8500</t>
  </si>
  <si>
    <t>8600</t>
  </si>
  <si>
    <t>9900</t>
  </si>
  <si>
    <t>1701</t>
  </si>
  <si>
    <t>1702</t>
  </si>
  <si>
    <t>1703</t>
  </si>
  <si>
    <t>1704</t>
  </si>
  <si>
    <t>1705</t>
  </si>
  <si>
    <t>1706</t>
  </si>
  <si>
    <t>1711</t>
  </si>
  <si>
    <t>1712</t>
  </si>
  <si>
    <t>1713</t>
  </si>
  <si>
    <t>1714</t>
  </si>
  <si>
    <t>1715</t>
  </si>
  <si>
    <t>1716</t>
  </si>
  <si>
    <t>1717</t>
  </si>
  <si>
    <t>1718</t>
  </si>
  <si>
    <t>1719</t>
  </si>
  <si>
    <t>1721</t>
  </si>
  <si>
    <t>1722</t>
  </si>
  <si>
    <t>1723</t>
  </si>
  <si>
    <t>1731</t>
  </si>
  <si>
    <t>1732</t>
  </si>
  <si>
    <t>1733</t>
  </si>
  <si>
    <t>1734</t>
  </si>
  <si>
    <t>1735</t>
  </si>
  <si>
    <t>1741</t>
  </si>
  <si>
    <t>1742</t>
  </si>
  <si>
    <t>1743</t>
  </si>
  <si>
    <t>1751</t>
  </si>
  <si>
    <t>1752</t>
  </si>
  <si>
    <t>1753</t>
  </si>
  <si>
    <t>1754</t>
  </si>
  <si>
    <t>1759</t>
  </si>
  <si>
    <t>1767</t>
  </si>
  <si>
    <t>1768</t>
  </si>
  <si>
    <t>1771</t>
  </si>
  <si>
    <t>1772</t>
  </si>
  <si>
    <t>1790</t>
  </si>
  <si>
    <t>1281</t>
  </si>
  <si>
    <t>1282</t>
  </si>
  <si>
    <t>1283</t>
  </si>
  <si>
    <t>1313</t>
  </si>
  <si>
    <t>3535</t>
  </si>
  <si>
    <t>1950</t>
  </si>
  <si>
    <t>2170</t>
  </si>
  <si>
    <t>2480</t>
  </si>
  <si>
    <t>9817</t>
  </si>
  <si>
    <t>2220</t>
  </si>
  <si>
    <t>1060</t>
  </si>
  <si>
    <t>5500</t>
  </si>
  <si>
    <t>5591</t>
  </si>
  <si>
    <t>5592</t>
  </si>
  <si>
    <t>5600</t>
  </si>
  <si>
    <t>5101</t>
  </si>
  <si>
    <t>5102</t>
  </si>
  <si>
    <t>5103</t>
  </si>
  <si>
    <t>5104</t>
  </si>
  <si>
    <t>5105</t>
  </si>
  <si>
    <t>5106</t>
  </si>
  <si>
    <t>5107</t>
  </si>
  <si>
    <t>5108</t>
  </si>
  <si>
    <t>5109</t>
  </si>
  <si>
    <t>5110</t>
  </si>
  <si>
    <t>5111</t>
  </si>
  <si>
    <t>5112</t>
  </si>
  <si>
    <t>5113</t>
  </si>
  <si>
    <t>5114</t>
  </si>
  <si>
    <t>5201</t>
  </si>
  <si>
    <t>5202</t>
  </si>
  <si>
    <t>5203</t>
  </si>
  <si>
    <t>5204</t>
  </si>
  <si>
    <t>5205</t>
  </si>
  <si>
    <t>5206</t>
  </si>
  <si>
    <t>5207</t>
  </si>
  <si>
    <t>5208</t>
  </si>
  <si>
    <t>5209</t>
  </si>
  <si>
    <t>5210</t>
  </si>
  <si>
    <t>5211</t>
  </si>
  <si>
    <t>5212</t>
  </si>
  <si>
    <t>5213</t>
  </si>
  <si>
    <t>5301</t>
  </si>
  <si>
    <t>5302</t>
  </si>
  <si>
    <t>5303</t>
  </si>
  <si>
    <t>5304</t>
  </si>
  <si>
    <t>5305</t>
  </si>
  <si>
    <t>5306</t>
  </si>
  <si>
    <t>5307</t>
  </si>
  <si>
    <t>5308</t>
  </si>
  <si>
    <t>5309</t>
  </si>
  <si>
    <t>5310</t>
  </si>
  <si>
    <t>5311</t>
  </si>
  <si>
    <t>5312</t>
  </si>
  <si>
    <t>5401</t>
  </si>
  <si>
    <t>5402</t>
  </si>
  <si>
    <t>5403</t>
  </si>
  <si>
    <t>5404</t>
  </si>
  <si>
    <t>5405</t>
  </si>
  <si>
    <t>5406</t>
  </si>
  <si>
    <t>5407</t>
  </si>
  <si>
    <t>5408</t>
  </si>
  <si>
    <t>5409</t>
  </si>
  <si>
    <t>5410</t>
  </si>
  <si>
    <t>5501</t>
  </si>
  <si>
    <t>5502</t>
  </si>
  <si>
    <t>5503</t>
  </si>
  <si>
    <t>5504</t>
  </si>
  <si>
    <t>5505</t>
  </si>
  <si>
    <t>5506</t>
  </si>
  <si>
    <t>5507</t>
  </si>
  <si>
    <t>5508</t>
  </si>
  <si>
    <t>5509</t>
  </si>
  <si>
    <t>5510</t>
  </si>
  <si>
    <t>5511</t>
  </si>
  <si>
    <t>5601</t>
  </si>
  <si>
    <t>5602</t>
  </si>
  <si>
    <t>5603</t>
  </si>
  <si>
    <t>5605</t>
  </si>
  <si>
    <t>5606</t>
  </si>
  <si>
    <t>5607</t>
  </si>
  <si>
    <t>5608</t>
  </si>
  <si>
    <t>5609</t>
  </si>
  <si>
    <t>5610</t>
  </si>
  <si>
    <t>5611</t>
  </si>
  <si>
    <t>5701</t>
  </si>
  <si>
    <t>5702</t>
  </si>
  <si>
    <t>5703</t>
  </si>
  <si>
    <t>5704</t>
  </si>
  <si>
    <t>5801</t>
  </si>
  <si>
    <t>5802</t>
  </si>
  <si>
    <t>5803</t>
  </si>
  <si>
    <t>5804</t>
  </si>
  <si>
    <t>5805</t>
  </si>
  <si>
    <t>5806</t>
  </si>
  <si>
    <t>5807</t>
  </si>
  <si>
    <t>5808</t>
  </si>
  <si>
    <t>5901</t>
  </si>
  <si>
    <t>5902</t>
  </si>
  <si>
    <t>5903</t>
  </si>
  <si>
    <t>5904</t>
  </si>
  <si>
    <t>5905</t>
  </si>
  <si>
    <t>5906</t>
  </si>
  <si>
    <t>5907</t>
  </si>
  <si>
    <t>6001</t>
  </si>
  <si>
    <t>6002</t>
  </si>
  <si>
    <t>6003</t>
  </si>
  <si>
    <t>6004</t>
  </si>
  <si>
    <t>6005</t>
  </si>
  <si>
    <t>6006</t>
  </si>
  <si>
    <t>6007</t>
  </si>
  <si>
    <t>6008</t>
  </si>
  <si>
    <t>6009</t>
  </si>
  <si>
    <t>6101</t>
  </si>
  <si>
    <t>6102</t>
  </si>
  <si>
    <t>6103</t>
  </si>
  <si>
    <t>6104</t>
  </si>
  <si>
    <t>6105</t>
  </si>
  <si>
    <t>6106</t>
  </si>
  <si>
    <t>6107</t>
  </si>
  <si>
    <t>6108</t>
  </si>
  <si>
    <t>6201</t>
  </si>
  <si>
    <t>6202</t>
  </si>
  <si>
    <t>6203</t>
  </si>
  <si>
    <t>6204</t>
  </si>
  <si>
    <t>6205</t>
  </si>
  <si>
    <t>6206</t>
  </si>
  <si>
    <t>6207</t>
  </si>
  <si>
    <t>6208</t>
  </si>
  <si>
    <t>6209</t>
  </si>
  <si>
    <t>6210</t>
  </si>
  <si>
    <t>6211</t>
  </si>
  <si>
    <t>6301</t>
  </si>
  <si>
    <t>6302</t>
  </si>
  <si>
    <t>6303</t>
  </si>
  <si>
    <t>6304</t>
  </si>
  <si>
    <t>6305</t>
  </si>
  <si>
    <t>6306</t>
  </si>
  <si>
    <t>6307</t>
  </si>
  <si>
    <t>6308</t>
  </si>
  <si>
    <t>6309</t>
  </si>
  <si>
    <t>6310</t>
  </si>
  <si>
    <t>6311</t>
  </si>
  <si>
    <t>6312</t>
  </si>
  <si>
    <t>6401</t>
  </si>
  <si>
    <t>6402</t>
  </si>
  <si>
    <t>6403</t>
  </si>
  <si>
    <t>6404</t>
  </si>
  <si>
    <t>6405</t>
  </si>
  <si>
    <t>6406</t>
  </si>
  <si>
    <t>6501</t>
  </si>
  <si>
    <t>6502</t>
  </si>
  <si>
    <t>6503</t>
  </si>
  <si>
    <t>6504</t>
  </si>
  <si>
    <t>6505</t>
  </si>
  <si>
    <t>6506</t>
  </si>
  <si>
    <t>6507</t>
  </si>
  <si>
    <t>6508</t>
  </si>
  <si>
    <t>6509</t>
  </si>
  <si>
    <t>6510</t>
  </si>
  <si>
    <t>6511</t>
  </si>
  <si>
    <t>6601</t>
  </si>
  <si>
    <t>6602</t>
  </si>
  <si>
    <t>6603</t>
  </si>
  <si>
    <t>6604</t>
  </si>
  <si>
    <t>6605</t>
  </si>
  <si>
    <t>6606</t>
  </si>
  <si>
    <t>6607</t>
  </si>
  <si>
    <t>6608</t>
  </si>
  <si>
    <t>6609</t>
  </si>
  <si>
    <t>6610</t>
  </si>
  <si>
    <t>6611</t>
  </si>
  <si>
    <t>6612</t>
  </si>
  <si>
    <t>6613</t>
  </si>
  <si>
    <t>6614</t>
  </si>
  <si>
    <t>6615</t>
  </si>
  <si>
    <t>6616</t>
  </si>
  <si>
    <t>6617</t>
  </si>
  <si>
    <t>6618</t>
  </si>
  <si>
    <t>6701</t>
  </si>
  <si>
    <t>6702</t>
  </si>
  <si>
    <t>6703</t>
  </si>
  <si>
    <t>6704</t>
  </si>
  <si>
    <t>6705</t>
  </si>
  <si>
    <t>6706</t>
  </si>
  <si>
    <t>6707</t>
  </si>
  <si>
    <t>6801</t>
  </si>
  <si>
    <t>6802</t>
  </si>
  <si>
    <t>6803</t>
  </si>
  <si>
    <t>6804</t>
  </si>
  <si>
    <t>6805</t>
  </si>
  <si>
    <t>6806</t>
  </si>
  <si>
    <t>6807</t>
  </si>
  <si>
    <t>6808</t>
  </si>
  <si>
    <t>6901</t>
  </si>
  <si>
    <t>6902</t>
  </si>
  <si>
    <t>6903</t>
  </si>
  <si>
    <t>6904</t>
  </si>
  <si>
    <t>6905</t>
  </si>
  <si>
    <t>6906</t>
  </si>
  <si>
    <t>6907</t>
  </si>
  <si>
    <t>7001</t>
  </si>
  <si>
    <t>7002</t>
  </si>
  <si>
    <t>7003</t>
  </si>
  <si>
    <t>7004</t>
  </si>
  <si>
    <t>7101</t>
  </si>
  <si>
    <t>7102</t>
  </si>
  <si>
    <t>7103</t>
  </si>
  <si>
    <t>7104</t>
  </si>
  <si>
    <t>7105</t>
  </si>
  <si>
    <t>7106</t>
  </si>
  <si>
    <t>7107</t>
  </si>
  <si>
    <t>7108</t>
  </si>
  <si>
    <t>7109</t>
  </si>
  <si>
    <t>7110</t>
  </si>
  <si>
    <t>7201</t>
  </si>
  <si>
    <t>7202</t>
  </si>
  <si>
    <t>7203</t>
  </si>
  <si>
    <t>7204</t>
  </si>
  <si>
    <t>7205</t>
  </si>
  <si>
    <t>7206</t>
  </si>
  <si>
    <t>7207</t>
  </si>
  <si>
    <t>7208</t>
  </si>
  <si>
    <t>7209</t>
  </si>
  <si>
    <t>7210</t>
  </si>
  <si>
    <t>7211</t>
  </si>
  <si>
    <t>7212</t>
  </si>
  <si>
    <t>7213</t>
  </si>
  <si>
    <t>7214</t>
  </si>
  <si>
    <t>7215</t>
  </si>
  <si>
    <t>7216</t>
  </si>
  <si>
    <t>7217</t>
  </si>
  <si>
    <t>7218</t>
  </si>
  <si>
    <t>7219</t>
  </si>
  <si>
    <t>7220</t>
  </si>
  <si>
    <t>7221</t>
  </si>
  <si>
    <t>7222</t>
  </si>
  <si>
    <t>7223</t>
  </si>
  <si>
    <t>7224</t>
  </si>
  <si>
    <t>7225</t>
  </si>
  <si>
    <t>7301</t>
  </si>
  <si>
    <t>7302</t>
  </si>
  <si>
    <t>7303</t>
  </si>
  <si>
    <t>7304</t>
  </si>
  <si>
    <t>7305</t>
  </si>
  <si>
    <t>7306</t>
  </si>
  <si>
    <t>7307</t>
  </si>
  <si>
    <t>7308</t>
  </si>
  <si>
    <t>7309</t>
  </si>
  <si>
    <t>7310</t>
  </si>
  <si>
    <t>7311</t>
  </si>
  <si>
    <t>7312</t>
  </si>
  <si>
    <t>7313</t>
  </si>
  <si>
    <t>7314</t>
  </si>
  <si>
    <t>7315</t>
  </si>
  <si>
    <t>7316</t>
  </si>
  <si>
    <t>7317</t>
  </si>
  <si>
    <t>7318</t>
  </si>
  <si>
    <t>7319</t>
  </si>
  <si>
    <t>7320</t>
  </si>
  <si>
    <t>7321</t>
  </si>
  <si>
    <t>7322</t>
  </si>
  <si>
    <t>7401</t>
  </si>
  <si>
    <t>7402</t>
  </si>
  <si>
    <t>7403</t>
  </si>
  <si>
    <t>7404</t>
  </si>
  <si>
    <t>7405</t>
  </si>
  <si>
    <t>7406</t>
  </si>
  <si>
    <t>7407</t>
  </si>
  <si>
    <t>7408</t>
  </si>
  <si>
    <t>7409</t>
  </si>
  <si>
    <t>7410</t>
  </si>
  <si>
    <t>7411</t>
  </si>
  <si>
    <t>7501</t>
  </si>
  <si>
    <t>7502</t>
  </si>
  <si>
    <t>7503</t>
  </si>
  <si>
    <t>7504</t>
  </si>
  <si>
    <t>7505</t>
  </si>
  <si>
    <t>7601</t>
  </si>
  <si>
    <t>7602</t>
  </si>
  <si>
    <t>7603</t>
  </si>
  <si>
    <t>7604</t>
  </si>
  <si>
    <t>7605</t>
  </si>
  <si>
    <t>7606</t>
  </si>
  <si>
    <t>7607</t>
  </si>
  <si>
    <t>7608</t>
  </si>
  <si>
    <t>7609</t>
  </si>
  <si>
    <t>7610</t>
  </si>
  <si>
    <t>7611</t>
  </si>
  <si>
    <t>7701</t>
  </si>
  <si>
    <t>7702</t>
  </si>
  <si>
    <t>7703</t>
  </si>
  <si>
    <t>7704</t>
  </si>
  <si>
    <t>7705</t>
  </si>
  <si>
    <t>7706</t>
  </si>
  <si>
    <t>7707</t>
  </si>
  <si>
    <t>7708</t>
  </si>
  <si>
    <t>7709</t>
  </si>
  <si>
    <t>7710</t>
  </si>
  <si>
    <t>7801</t>
  </si>
  <si>
    <t>7802</t>
  </si>
  <si>
    <t>7803</t>
  </si>
  <si>
    <t>7804</t>
  </si>
  <si>
    <t>7805</t>
  </si>
  <si>
    <t>януари</t>
  </si>
  <si>
    <t>февруари</t>
  </si>
  <si>
    <t>март</t>
  </si>
  <si>
    <t>април</t>
  </si>
  <si>
    <t>май</t>
  </si>
  <si>
    <t>юни</t>
  </si>
  <si>
    <t>юли</t>
  </si>
  <si>
    <t>август</t>
  </si>
  <si>
    <t>септември</t>
  </si>
  <si>
    <t>октомври</t>
  </si>
  <si>
    <t>ноември</t>
  </si>
  <si>
    <t>декември</t>
  </si>
  <si>
    <t>Разходи за лихви и отстъпки по облигации емитирани и търгувани на международните капиталови пазари</t>
  </si>
  <si>
    <t>участие във финансирането на брутното намаление за Нидерландия, Швеция, Дания и Австрия</t>
  </si>
  <si>
    <t>Субсидии и други текущи трансфери за финансови институции</t>
  </si>
  <si>
    <t>Субсидии и други текущи трансфери за юридически лица с нестопанска цел</t>
  </si>
  <si>
    <t>Разходи за лихви и отстъпки по облигации, емитирани и търгувани на международните капиталови пазари</t>
  </si>
  <si>
    <t>Субсидии и други текущи трансфери за нефинансови предприятия</t>
  </si>
  <si>
    <r>
      <t xml:space="preserve">                                  </t>
    </r>
    <r>
      <rPr>
        <b/>
        <i/>
        <sz val="14"/>
        <color indexed="20"/>
        <rFont val="Times New Roman"/>
        <family val="1"/>
        <charset val="204"/>
      </rPr>
      <t>ОТЧЕТ</t>
    </r>
    <r>
      <rPr>
        <b/>
        <sz val="14"/>
        <rFont val="Times New Roman"/>
        <family val="1"/>
        <charset val="204"/>
      </rPr>
      <t xml:space="preserve"> ЗА КАСОВОТО ИЗПЪЛНЕНИЕ НА БЮДЖЕТА</t>
    </r>
  </si>
  <si>
    <r>
      <t xml:space="preserve">                   </t>
    </r>
    <r>
      <rPr>
        <b/>
        <i/>
        <sz val="14"/>
        <color indexed="16"/>
        <rFont val="Times New Roman"/>
        <family val="1"/>
        <charset val="204"/>
      </rPr>
      <t>ОТЧЕТ</t>
    </r>
    <r>
      <rPr>
        <b/>
        <sz val="14"/>
        <rFont val="Times New Roman"/>
        <family val="1"/>
        <charset val="204"/>
      </rPr>
      <t xml:space="preserve"> ЗА КАСОВОТО ИЗПЪЛНЕНИЕ НА СМЕТКИТЕ ЗА ЧУЖДИ СРЕДСТВА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</si>
  <si>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РА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</si>
  <si>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ДЕС</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</si>
  <si>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ДМП</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</si>
  <si>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КСФ</t>
    </r>
  </si>
  <si>
    <r>
      <t xml:space="preserve">459 Други </t>
    </r>
    <r>
      <rPr>
        <i/>
        <sz val="12"/>
        <rFont val="Times New Roman Bold"/>
        <charset val="204"/>
      </rPr>
      <t>здравноосигурителни плащания</t>
    </r>
  </si>
  <si>
    <r>
      <t>А )</t>
    </r>
    <r>
      <rPr>
        <b/>
        <sz val="12"/>
        <color indexed="20"/>
        <rFont val="Times New Roman CYR"/>
      </rPr>
      <t xml:space="preserve"> </t>
    </r>
    <r>
      <rPr>
        <b/>
        <sz val="12"/>
        <color indexed="18"/>
        <rFont val="Times New Roman CYR"/>
      </rPr>
      <t>Кодове на бюджетни организации от подсектор "централно управление" (подсектор "ЦУ")</t>
    </r>
  </si>
  <si>
    <r>
      <t xml:space="preserve">    </t>
    </r>
    <r>
      <rPr>
        <b/>
        <i/>
        <sz val="14"/>
        <color indexed="20"/>
        <rFont val="Times New Roman CYR"/>
      </rPr>
      <t>А.1)</t>
    </r>
    <r>
      <rPr>
        <b/>
        <sz val="12"/>
        <color indexed="20"/>
        <rFont val="Times New Roman CYR"/>
      </rPr>
      <t xml:space="preserve"> </t>
    </r>
    <r>
      <rPr>
        <b/>
        <sz val="12"/>
        <color indexed="18"/>
        <rFont val="Times New Roman CYR"/>
      </rPr>
      <t>Кодове на централния бюджет и разпоредителите с бюджет по държавния бюджет</t>
    </r>
  </si>
  <si>
    <r>
      <t xml:space="preserve">    А.2.1)</t>
    </r>
    <r>
      <rPr>
        <b/>
        <sz val="12"/>
        <color indexed="62"/>
        <rFont val="Times New Roman CYR"/>
      </rPr>
      <t xml:space="preserve"> </t>
    </r>
    <r>
      <rPr>
        <b/>
        <sz val="12"/>
        <rFont val="Times New Roman CYR"/>
        <family val="1"/>
      </rPr>
      <t>кодове на държавните висши училища и Българската академия на науките</t>
    </r>
  </si>
  <si>
    <r>
      <t>Българска академия на науките</t>
    </r>
    <r>
      <rPr>
        <sz val="12"/>
        <color indexed="16"/>
        <rFont val="Times New Roman Bold"/>
      </rPr>
      <t xml:space="preserve"> - </t>
    </r>
    <r>
      <rPr>
        <b/>
        <i/>
        <sz val="12"/>
        <color indexed="16"/>
        <rFont val="Times New Roman Bold"/>
      </rPr>
      <t>София</t>
    </r>
  </si>
  <si>
    <r>
      <t xml:space="preserve">        А.2.1.б)</t>
    </r>
    <r>
      <rPr>
        <b/>
        <sz val="12"/>
        <color indexed="18"/>
        <rFont val="Times New Roman CYR"/>
      </rPr>
      <t xml:space="preserve"> </t>
    </r>
    <r>
      <rPr>
        <b/>
        <sz val="11"/>
        <rFont val="Times New Roman CYR"/>
        <family val="1"/>
      </rPr>
      <t xml:space="preserve">кодове на ДВУ и ВА "Г. С. Раковски", финансирани от </t>
    </r>
    <r>
      <rPr>
        <b/>
        <i/>
        <sz val="11"/>
        <color indexed="18"/>
        <rFont val="Times New Roman Bold"/>
      </rPr>
      <t>Министерството на отбраната</t>
    </r>
  </si>
  <si>
    <r>
      <t xml:space="preserve">    А.2.2)</t>
    </r>
    <r>
      <rPr>
        <b/>
        <sz val="12"/>
        <color indexed="18"/>
        <rFont val="Times New Roman CYR"/>
      </rPr>
      <t xml:space="preserve"> </t>
    </r>
    <r>
      <rPr>
        <b/>
        <sz val="11"/>
        <rFont val="Times New Roman CYR"/>
        <family val="1"/>
      </rPr>
      <t>кодове на други разпоредители с бюджет по чл. 13, ал. 3 от ЗПФ</t>
    </r>
  </si>
  <si>
    <r>
      <t xml:space="preserve">    А.2.3)</t>
    </r>
    <r>
      <rPr>
        <b/>
        <sz val="12"/>
        <color indexed="10"/>
        <rFont val="Times New Roman CYR"/>
      </rPr>
      <t xml:space="preserve"> </t>
    </r>
    <r>
      <rPr>
        <b/>
        <sz val="11"/>
        <rFont val="Times New Roman CYR"/>
        <family val="1"/>
      </rPr>
      <t>кодове на разпоредители с бюджет по чл. 13, ал. 4 от ЗПФ</t>
    </r>
  </si>
  <si>
    <t>Банско</t>
  </si>
  <si>
    <t>Белица</t>
  </si>
  <si>
    <t>Благоевград</t>
  </si>
  <si>
    <t>Гоце Делчев</t>
  </si>
  <si>
    <t>Гърмен</t>
  </si>
  <si>
    <t>Кресна</t>
  </si>
  <si>
    <t>Петрич</t>
  </si>
  <si>
    <t>Разлог</t>
  </si>
  <si>
    <t>Сандански</t>
  </si>
  <si>
    <t>Сатовча</t>
  </si>
  <si>
    <t>Симитли</t>
  </si>
  <si>
    <t>Струмяни</t>
  </si>
  <si>
    <t>Хаджидимово</t>
  </si>
  <si>
    <t>Якоруда</t>
  </si>
  <si>
    <t>Айтос</t>
  </si>
  <si>
    <t xml:space="preserve">Бургас </t>
  </si>
  <si>
    <t>Камено</t>
  </si>
  <si>
    <t>Карнобат</t>
  </si>
  <si>
    <t>Малко Търново</t>
  </si>
  <si>
    <t>Несебър</t>
  </si>
  <si>
    <t>Поморие</t>
  </si>
  <si>
    <t>Приморско</t>
  </si>
  <si>
    <t>Руен</t>
  </si>
  <si>
    <t>Созопол</t>
  </si>
  <si>
    <t>Средец</t>
  </si>
  <si>
    <t>Сунгурларе</t>
  </si>
  <si>
    <t>Царево</t>
  </si>
  <si>
    <t>Аврен</t>
  </si>
  <si>
    <t>Аксаково</t>
  </si>
  <si>
    <t>Белослав</t>
  </si>
  <si>
    <t>Бяла</t>
  </si>
  <si>
    <t>Варна</t>
  </si>
  <si>
    <t>Ветрино</t>
  </si>
  <si>
    <t>Вълчидол</t>
  </si>
  <si>
    <t>Девня</t>
  </si>
  <si>
    <t>Долни Чифлик</t>
  </si>
  <si>
    <t>Дългопол</t>
  </si>
  <si>
    <t>Провадия</t>
  </si>
  <si>
    <t>Суворово</t>
  </si>
  <si>
    <t>Велико Търново</t>
  </si>
  <si>
    <t>Горна Оряховица</t>
  </si>
  <si>
    <t>Елена</t>
  </si>
  <si>
    <t>Златарица</t>
  </si>
  <si>
    <t>Лясковец</t>
  </si>
  <si>
    <t>Павликени</t>
  </si>
  <si>
    <t>Полски Тръмбеш</t>
  </si>
  <si>
    <t>Свищов</t>
  </si>
  <si>
    <t>Стражица</t>
  </si>
  <si>
    <t>Сухиндол</t>
  </si>
  <si>
    <t>Белоградчик</t>
  </si>
  <si>
    <t>Бойница</t>
  </si>
  <si>
    <t>Брегово</t>
  </si>
  <si>
    <t>Видин</t>
  </si>
  <si>
    <t>Грамада</t>
  </si>
  <si>
    <t>Димово</t>
  </si>
  <si>
    <t>Кула</t>
  </si>
  <si>
    <t>Макреш</t>
  </si>
  <si>
    <t>Ново село</t>
  </si>
  <si>
    <t>Ружинци</t>
  </si>
  <si>
    <t>Чупрене</t>
  </si>
  <si>
    <t>Борован</t>
  </si>
  <si>
    <t>Бяла Слатина</t>
  </si>
  <si>
    <t>Враца</t>
  </si>
  <si>
    <t>Козлодуй</t>
  </si>
  <si>
    <t>Криводол</t>
  </si>
  <si>
    <t>Мездра</t>
  </si>
  <si>
    <t>Мизия</t>
  </si>
  <si>
    <t>Оряхово</t>
  </si>
  <si>
    <t>Роман</t>
  </si>
  <si>
    <t>Хайредин</t>
  </si>
  <si>
    <t>Габрово</t>
  </si>
  <si>
    <t>Дряново</t>
  </si>
  <si>
    <t>Севлиево</t>
  </si>
  <si>
    <t>Трявна</t>
  </si>
  <si>
    <t>Балчик</t>
  </si>
  <si>
    <t>Генерал Тошево</t>
  </si>
  <si>
    <t>Добрич</t>
  </si>
  <si>
    <t>Добричка</t>
  </si>
  <si>
    <t>Каварна</t>
  </si>
  <si>
    <t>Крушари</t>
  </si>
  <si>
    <t>Тервел</t>
  </si>
  <si>
    <t>Шабла</t>
  </si>
  <si>
    <t>Ардино</t>
  </si>
  <si>
    <t>Джебел</t>
  </si>
  <si>
    <t>Кирково</t>
  </si>
  <si>
    <t>Крумовград</t>
  </si>
  <si>
    <t>Кърджали</t>
  </si>
  <si>
    <t>Момчилград</t>
  </si>
  <si>
    <t>Черноочене</t>
  </si>
  <si>
    <t>Бобовдол</t>
  </si>
  <si>
    <t>Бобошево</t>
  </si>
  <si>
    <t>Дупница</t>
  </si>
  <si>
    <t>Кочериново</t>
  </si>
  <si>
    <t>Кюстендил</t>
  </si>
  <si>
    <t>Невестино</t>
  </si>
  <si>
    <t>Рила</t>
  </si>
  <si>
    <t>Сапарева баня</t>
  </si>
  <si>
    <t>Трекляно</t>
  </si>
  <si>
    <t>Априлци</t>
  </si>
  <si>
    <t>Летница</t>
  </si>
  <si>
    <t>Ловеч</t>
  </si>
  <si>
    <t>Луковит</t>
  </si>
  <si>
    <t>Тетевен</t>
  </si>
  <si>
    <t>Троян</t>
  </si>
  <si>
    <t>Угърчин</t>
  </si>
  <si>
    <t>Ябланица</t>
  </si>
  <si>
    <t>Берковица</t>
  </si>
  <si>
    <t>Бойчиновци</t>
  </si>
  <si>
    <t>Брусарци</t>
  </si>
  <si>
    <t>Вълчедръм</t>
  </si>
  <si>
    <t>Вършец</t>
  </si>
  <si>
    <t>Георги Дамяново</t>
  </si>
  <si>
    <t>Лом</t>
  </si>
  <si>
    <t>Медковец</t>
  </si>
  <si>
    <t>Монтана</t>
  </si>
  <si>
    <t>Чипровци</t>
  </si>
  <si>
    <t>Якимово</t>
  </si>
  <si>
    <t>Батак</t>
  </si>
  <si>
    <t>Белово</t>
  </si>
  <si>
    <t>Брацигово</t>
  </si>
  <si>
    <t>Велинград</t>
  </si>
  <si>
    <t>Лесичово</t>
  </si>
  <si>
    <t>Пазарджик</t>
  </si>
  <si>
    <t>Панагюрище</t>
  </si>
  <si>
    <t>Пещера</t>
  </si>
  <si>
    <t>Ракитово</t>
  </si>
  <si>
    <t>Септември</t>
  </si>
  <si>
    <t>Стрелча</t>
  </si>
  <si>
    <t>Сърница</t>
  </si>
  <si>
    <t>Брезник</t>
  </si>
  <si>
    <t>Земен</t>
  </si>
  <si>
    <t>Ковачевци</t>
  </si>
  <si>
    <t>Перник</t>
  </si>
  <si>
    <t>Радомир</t>
  </si>
  <si>
    <t>Трън</t>
  </si>
  <si>
    <t>Белене</t>
  </si>
  <si>
    <t>Гулянци</t>
  </si>
  <si>
    <t>Долна Митрополия</t>
  </si>
  <si>
    <t>Долни Дъбник</t>
  </si>
  <si>
    <t>Искър</t>
  </si>
  <si>
    <t>Левски</t>
  </si>
  <si>
    <t>Никопол</t>
  </si>
  <si>
    <t>Плевен</t>
  </si>
  <si>
    <t>Пордим</t>
  </si>
  <si>
    <t>Червен бряг</t>
  </si>
  <si>
    <t>Кнежа</t>
  </si>
  <si>
    <t>Асеновград</t>
  </si>
  <si>
    <t>Брезово</t>
  </si>
  <si>
    <t>Калояново</t>
  </si>
  <si>
    <t>Карлово</t>
  </si>
  <si>
    <t>Кричим</t>
  </si>
  <si>
    <t>Лъки</t>
  </si>
  <si>
    <t>Марица</t>
  </si>
  <si>
    <t>Перущица</t>
  </si>
  <si>
    <t>Пловдив</t>
  </si>
  <si>
    <t>Първомай</t>
  </si>
  <si>
    <t>Раковски</t>
  </si>
  <si>
    <t>Родопи</t>
  </si>
  <si>
    <t>Садово</t>
  </si>
  <si>
    <t>Стамболийски</t>
  </si>
  <si>
    <t>Съединение</t>
  </si>
  <si>
    <t>Хисаря</t>
  </si>
  <si>
    <t>Куклен</t>
  </si>
  <si>
    <t>Сопот</t>
  </si>
  <si>
    <t>Завет</t>
  </si>
  <si>
    <t>Исперих</t>
  </si>
  <si>
    <t>Кубрат</t>
  </si>
  <si>
    <t>Лозница</t>
  </si>
  <si>
    <t>Разград</t>
  </si>
  <si>
    <t>Самуил</t>
  </si>
  <si>
    <t>Цар Калоян</t>
  </si>
  <si>
    <t>Борово</t>
  </si>
  <si>
    <t>Ветово</t>
  </si>
  <si>
    <t>Две могили</t>
  </si>
  <si>
    <t>Иваново</t>
  </si>
  <si>
    <t>Русе</t>
  </si>
  <si>
    <t>Сливо поле</t>
  </si>
  <si>
    <t>Ценово</t>
  </si>
  <si>
    <t>Алфатар</t>
  </si>
  <si>
    <t>Главиница</t>
  </si>
  <si>
    <t>Дулово</t>
  </si>
  <si>
    <t>Кайнарджа</t>
  </si>
  <si>
    <t>Силистра</t>
  </si>
  <si>
    <t>Ситово</t>
  </si>
  <si>
    <t>Тутракан</t>
  </si>
  <si>
    <t>Котел</t>
  </si>
  <si>
    <t>Нова Загора</t>
  </si>
  <si>
    <t>Сливен</t>
  </si>
  <si>
    <t>Твърдица</t>
  </si>
  <si>
    <t>Баните</t>
  </si>
  <si>
    <t>Борино</t>
  </si>
  <si>
    <t>Девин</t>
  </si>
  <si>
    <t>Доспат</t>
  </si>
  <si>
    <t>Златоград</t>
  </si>
  <si>
    <t>Мадан</t>
  </si>
  <si>
    <t>Неделино</t>
  </si>
  <si>
    <t>Рудозем</t>
  </si>
  <si>
    <t>Смолян</t>
  </si>
  <si>
    <t>Чепеларе</t>
  </si>
  <si>
    <t>Антон</t>
  </si>
  <si>
    <t>Божурище</t>
  </si>
  <si>
    <t>Ботевград</t>
  </si>
  <si>
    <t>Годеч</t>
  </si>
  <si>
    <t>Горна Малина</t>
  </si>
  <si>
    <t>Долна Баня</t>
  </si>
  <si>
    <t xml:space="preserve">Драгоман </t>
  </si>
  <si>
    <t>Елин Пелин</t>
  </si>
  <si>
    <t>Етрополе</t>
  </si>
  <si>
    <t>Златица</t>
  </si>
  <si>
    <t>Ихтиман</t>
  </si>
  <si>
    <t>Копривщица</t>
  </si>
  <si>
    <t>Костенец</t>
  </si>
  <si>
    <t>Костинброд</t>
  </si>
  <si>
    <t>Мирково</t>
  </si>
  <si>
    <t>Пирдоп</t>
  </si>
  <si>
    <t>Правец</t>
  </si>
  <si>
    <t>Самоков</t>
  </si>
  <si>
    <t>Своге</t>
  </si>
  <si>
    <t>Сливница</t>
  </si>
  <si>
    <t>Чавдар</t>
  </si>
  <si>
    <t>Челопеч</t>
  </si>
  <si>
    <t>Братя Даскалови</t>
  </si>
  <si>
    <t>Гурково</t>
  </si>
  <si>
    <t>Гълъбово</t>
  </si>
  <si>
    <t>Казанлък</t>
  </si>
  <si>
    <t>Мъглиж</t>
  </si>
  <si>
    <t>Николаево</t>
  </si>
  <si>
    <t>Опан</t>
  </si>
  <si>
    <t>Павел баня</t>
  </si>
  <si>
    <t>Раднево</t>
  </si>
  <si>
    <t>Стара Загора</t>
  </si>
  <si>
    <t>Чирпан</t>
  </si>
  <si>
    <t>Антоново</t>
  </si>
  <si>
    <t>Омуртаг</t>
  </si>
  <si>
    <t>Опака</t>
  </si>
  <si>
    <t>Попово</t>
  </si>
  <si>
    <t>Търговище</t>
  </si>
  <si>
    <t>Димитровград</t>
  </si>
  <si>
    <t>Ивайловград</t>
  </si>
  <si>
    <t>Любимец</t>
  </si>
  <si>
    <t>Маджарово</t>
  </si>
  <si>
    <t>Минерални Бани</t>
  </si>
  <si>
    <t>Свиленград</t>
  </si>
  <si>
    <t>Симеоновград</t>
  </si>
  <si>
    <t>Стамболово</t>
  </si>
  <si>
    <t>Тополовград</t>
  </si>
  <si>
    <t>Харманли</t>
  </si>
  <si>
    <t>Хасково</t>
  </si>
  <si>
    <t>Велики Преслав</t>
  </si>
  <si>
    <t>Венец</t>
  </si>
  <si>
    <t>Върбица</t>
  </si>
  <si>
    <t>Каолиново</t>
  </si>
  <si>
    <t>Каспичан</t>
  </si>
  <si>
    <t>Никола Козлево</t>
  </si>
  <si>
    <t>Нови пазар</t>
  </si>
  <si>
    <t>Смядово</t>
  </si>
  <si>
    <t>Хитрино</t>
  </si>
  <si>
    <t>Шумен</t>
  </si>
  <si>
    <t>Болярово</t>
  </si>
  <si>
    <t>Елхово</t>
  </si>
  <si>
    <t>Стралджа</t>
  </si>
  <si>
    <t>Тунджа</t>
  </si>
  <si>
    <t>Ямбол</t>
  </si>
  <si>
    <t>ПОКАЗАТЕЛИ ОТ ЕБК</t>
  </si>
  <si>
    <t>Отчет към:</t>
  </si>
  <si>
    <t>(9)</t>
  </si>
  <si>
    <t>(10)</t>
  </si>
  <si>
    <t>(11)</t>
  </si>
  <si>
    <r>
      <rPr>
        <b/>
        <i/>
        <sz val="10"/>
        <color indexed="10"/>
        <rFont val="Arial Cyr"/>
        <charset val="204"/>
      </rPr>
      <t>РАЗДЕЛ I.</t>
    </r>
    <r>
      <rPr>
        <b/>
        <i/>
        <sz val="10"/>
        <rFont val="Arial Cyr"/>
        <charset val="204"/>
      </rPr>
      <t xml:space="preserve"> ПРИХОДИ, ПОМОЩИ И ДАРЕНИЯ (от §§01 до 48)</t>
    </r>
  </si>
  <si>
    <t>в т.ч.:</t>
  </si>
  <si>
    <t>Данък при придобиване на имущество по дарения и възмезден начин</t>
  </si>
  <si>
    <t>Постъпления от продажба на нефинансови активи</t>
  </si>
  <si>
    <r>
      <rPr>
        <b/>
        <i/>
        <sz val="10"/>
        <color indexed="10"/>
        <rFont val="Arial Cyr"/>
        <charset val="204"/>
      </rPr>
      <t xml:space="preserve">РАЗДЕЛ II </t>
    </r>
    <r>
      <rPr>
        <b/>
        <i/>
        <sz val="10"/>
        <rFont val="Arial Cyr"/>
        <charset val="204"/>
      </rPr>
      <t>РАЗХОДИ (§§ 01 до 57)</t>
    </r>
  </si>
  <si>
    <t>в т ч.:</t>
  </si>
  <si>
    <t>Разходи за лихви</t>
  </si>
  <si>
    <r>
      <t xml:space="preserve"> </t>
    </r>
    <r>
      <rPr>
        <i/>
        <sz val="10"/>
        <rFont val="Arial"/>
        <family val="2"/>
        <charset val="204"/>
      </rPr>
      <t>Вътрешни (§21-00; §22-00; §29-00)</t>
    </r>
  </si>
  <si>
    <t xml:space="preserve"> Външни (§25-00; §26-00; §27-00, §28-00)</t>
  </si>
  <si>
    <t>Субсидии и др.текущи трансфери за нефинансови предприятия</t>
  </si>
  <si>
    <r>
      <rPr>
        <b/>
        <i/>
        <sz val="10"/>
        <color indexed="10"/>
        <rFont val="Arial Cyr"/>
        <charset val="204"/>
      </rPr>
      <t>РАЗДЕЛ III</t>
    </r>
    <r>
      <rPr>
        <b/>
        <i/>
        <sz val="10"/>
        <color indexed="8"/>
        <rFont val="Arial CYR"/>
        <charset val="204"/>
      </rPr>
      <t xml:space="preserve"> БЮДЖЕТНИ ВЗАИМООТНОШЕНИЯ - трансфери и временни безлихвени заеми  (&amp;&amp;31 до 78)</t>
    </r>
  </si>
  <si>
    <t>Временни безлихвени заеми между бюджети и сметки за средствата от Европейския съюз (нето)</t>
  </si>
  <si>
    <t>БЮДЖЕТНО САЛДО (дефицит/излишък) (I. - ІІ.+ ІІІ.)</t>
  </si>
  <si>
    <t>контрола</t>
  </si>
  <si>
    <r>
      <rPr>
        <b/>
        <i/>
        <sz val="10"/>
        <color indexed="10"/>
        <rFont val="Arial"/>
        <family val="2"/>
        <charset val="204"/>
      </rPr>
      <t>РАЗДЕЛ IV</t>
    </r>
    <r>
      <rPr>
        <b/>
        <i/>
        <sz val="10"/>
        <rFont val="Arial"/>
        <family val="2"/>
        <charset val="204"/>
      </rPr>
      <t>. ФИНАНСИРАНЕ НА БЮДЖЕТНОТО САЛДО</t>
    </r>
  </si>
  <si>
    <t>в т.ч. :</t>
  </si>
  <si>
    <r>
      <t xml:space="preserve">Заеми </t>
    </r>
    <r>
      <rPr>
        <i/>
        <sz val="10"/>
        <rFont val="Arial"/>
        <family val="2"/>
        <charset val="204"/>
      </rPr>
      <t>от чужбина</t>
    </r>
    <r>
      <rPr>
        <sz val="10"/>
        <rFont val="Arial"/>
        <family val="2"/>
        <charset val="204"/>
      </rPr>
      <t xml:space="preserve"> - нето (+/-)</t>
    </r>
  </si>
  <si>
    <r>
      <t>Заеми от банки и други лица</t>
    </r>
    <r>
      <rPr>
        <i/>
        <sz val="10"/>
        <rFont val="Arial"/>
        <family val="2"/>
        <charset val="204"/>
      </rPr>
      <t xml:space="preserve"> в страната - </t>
    </r>
    <r>
      <rPr>
        <sz val="10"/>
        <rFont val="Arial"/>
        <family val="2"/>
        <charset val="204"/>
      </rPr>
      <t>нето (+/-)</t>
    </r>
  </si>
  <si>
    <t>Събрани средства и извършени плащания за сметка на други бюджети, сметки и фондове - нето (+/-)</t>
  </si>
  <si>
    <t xml:space="preserve">Приватизация на дялове, акции и участия </t>
  </si>
  <si>
    <t>Покупко-продажба на държавни (общински) ценни книжа от бюджетни организации - нето  (+/-)</t>
  </si>
  <si>
    <t>Друго финансиране - нето (+/-)</t>
  </si>
  <si>
    <t>Чужди средства от държавни/общински предприятия (+/-)</t>
  </si>
  <si>
    <t>Чужди средства от други лица (небюджетни предприятия и физически лица) (+/-)</t>
  </si>
  <si>
    <t>Задължения по финансов лизинг и търговски кредит (+)</t>
  </si>
  <si>
    <t>Погашения по финансов лизинг и търговски кредит (-)</t>
  </si>
  <si>
    <t>Друго финансиране - операции с активи - предоставени временни депозити и гаранции на други бюджетни организации (-/+)</t>
  </si>
  <si>
    <t>Друго финансиране - операции с пасиви - получени временни депозити и гаранции от други бюджетни организации (-/+)</t>
  </si>
  <si>
    <t>Друго финансиране - операции с активи (+/-)</t>
  </si>
  <si>
    <t>Друго финансиране - операции с пасиви (+/-)</t>
  </si>
  <si>
    <t>Получени парични наличности при преобразуване на бюджетни организации (+)</t>
  </si>
  <si>
    <t>Прехвърлени парични наличности при преобразуване на бюджетни организации (-)</t>
  </si>
  <si>
    <t>Депозити и средства по сметки - нето (+/-)</t>
  </si>
  <si>
    <t>Преводи в процес на сетълмент (-/+)</t>
  </si>
  <si>
    <t>Преоценка на валутни наличности (нереализирани курсови разлики) по сметки и средства в страната (+/-)</t>
  </si>
  <si>
    <t>end</t>
  </si>
  <si>
    <t>Забележки:</t>
  </si>
  <si>
    <t xml:space="preserve">1. Данните се попълват в лева. </t>
  </si>
  <si>
    <t>5. На редовете за разделите от ЕБК (в жълт цвят)  се попълват данните общо за съотвения раздел, а на редовете след тях (в т.ч.) се попълват данни за избраните бюджетни позиции.</t>
  </si>
  <si>
    <t>(сбора от к.2 до к.11)</t>
  </si>
  <si>
    <r>
      <t>Погашения по заеми от др.лица в страната (-)</t>
    </r>
    <r>
      <rPr>
        <sz val="10"/>
        <color indexed="10"/>
        <rFont val="Arial"/>
        <family val="2"/>
        <charset val="204"/>
      </rPr>
      <t xml:space="preserve"> </t>
    </r>
    <r>
      <rPr>
        <sz val="10"/>
        <rFont val="Arial"/>
        <family val="2"/>
        <charset val="204"/>
      </rPr>
      <t>§§ 83-81; 83-82</t>
    </r>
  </si>
  <si>
    <t>Получени заеми от други лица в страната (+) §§ 83-71; 83-72</t>
  </si>
  <si>
    <r>
      <t>Погашения по заеми от банки в страната (-)</t>
    </r>
    <r>
      <rPr>
        <sz val="10"/>
        <color indexed="10"/>
        <rFont val="Arial"/>
        <family val="2"/>
        <charset val="204"/>
      </rPr>
      <t xml:space="preserve"> </t>
    </r>
    <r>
      <rPr>
        <sz val="10"/>
        <rFont val="Arial"/>
        <family val="2"/>
        <charset val="204"/>
      </rPr>
      <t>§§ 83-21; 83-22</t>
    </r>
  </si>
  <si>
    <r>
      <t>Получени заеми от банки в страната (+)</t>
    </r>
    <r>
      <rPr>
        <sz val="10"/>
        <color indexed="10"/>
        <rFont val="Arial"/>
        <family val="2"/>
        <charset val="204"/>
      </rPr>
      <t xml:space="preserve"> </t>
    </r>
    <r>
      <rPr>
        <sz val="10"/>
        <rFont val="Arial"/>
        <family val="2"/>
        <charset val="204"/>
      </rPr>
      <t xml:space="preserve">  §§ 83-11; 83-12</t>
    </r>
  </si>
  <si>
    <t>Погашения по заеми от чужбина  (-)  §§ 80-17; 80-18; 80-37; 80-38; 80-57; 80-58; 80-98</t>
  </si>
  <si>
    <r>
      <t>Получени заеми от чужбина (+)</t>
    </r>
    <r>
      <rPr>
        <sz val="10"/>
        <color indexed="10"/>
        <rFont val="Arial"/>
        <family val="2"/>
        <charset val="204"/>
      </rPr>
      <t xml:space="preserve"> </t>
    </r>
    <r>
      <rPr>
        <sz val="10"/>
        <rFont val="Arial"/>
        <family val="2"/>
        <charset val="204"/>
      </rPr>
      <t xml:space="preserve"> §§ 80-11; 80-12; 80-31; 80-32; 80-51; 80-52; 80-97</t>
    </r>
  </si>
  <si>
    <t>възстановени трансфери за ЦБ (-)</t>
  </si>
  <si>
    <t>- получени трансфери (+/-)</t>
  </si>
  <si>
    <r>
      <t>4. При попълването на очакваното изпълнение по месеци, данните следва да представляват предвижданата оценка само за конкретния месец.</t>
    </r>
    <r>
      <rPr>
        <b/>
        <sz val="9"/>
        <rFont val="Hebar"/>
        <charset val="204"/>
      </rPr>
      <t>Очакваните оценки по месеци представляват изменение на съответния параграф за конкретния месец, поради което могат да бъдат и с положителен, и с отрицателен знак, вкл. по отношение на наличностите в края на периода</t>
    </r>
  </si>
  <si>
    <r>
      <t xml:space="preserve">данък върху </t>
    </r>
    <r>
      <rPr>
        <sz val="12"/>
        <rFont val="Times New Roman CYR"/>
        <family val="1"/>
        <charset val="204"/>
      </rPr>
      <t>разходи, предоставяни в натура</t>
    </r>
  </si>
  <si>
    <t>Получени чрез небюджетни предприятия средства от КФП по международни и други програми</t>
  </si>
  <si>
    <t xml:space="preserve">получени чрез нефинансови предприятия текущи трансфери от КФП по международни и други  програми </t>
  </si>
  <si>
    <t>получени чрез финансови институции текущи трансфери от КФП по международни и други  програми</t>
  </si>
  <si>
    <t xml:space="preserve">получени чрез нестопански организации текущи трансфери от КФП по международни и други  програми </t>
  </si>
  <si>
    <t>получени чрез предприятия от чужбина текущи трансфери от КФП по международни и други  програми</t>
  </si>
  <si>
    <t xml:space="preserve">получени чрез нефинансови предприятия капиталови трансфери от КФП по международни и други  програми </t>
  </si>
  <si>
    <t xml:space="preserve">получени чрез финансови институции капиталови трансфери от КФП по международни и други  програми </t>
  </si>
  <si>
    <t>получени чрез нестопански организации капиталови трансфери от КФП по международни и други  програми</t>
  </si>
  <si>
    <t>получени чрез предприятия от чужбина капиталови трансфери от КФП по международни и други  програми</t>
  </si>
  <si>
    <t xml:space="preserve">      в т.ч. данък върху таксиметров превоз на пътници</t>
  </si>
  <si>
    <t>Платени лихви по финансов лизинг и търговски кредит</t>
  </si>
  <si>
    <t>Платени лихви по заеми, предоставени от централния бюджет и бюджетни организации</t>
  </si>
  <si>
    <t>Предоставена възмездна финансова помощ (нето)</t>
  </si>
  <si>
    <r>
      <t>предоставени</t>
    </r>
    <r>
      <rPr>
        <sz val="12"/>
        <rFont val="Times New Roman CYR"/>
        <family val="1"/>
        <charset val="204"/>
      </rPr>
      <t xml:space="preserve"> средства по възмездна финансова помощ (-)</t>
    </r>
  </si>
  <si>
    <r>
      <t>възстановени</t>
    </r>
    <r>
      <rPr>
        <sz val="12"/>
        <rFont val="Times New Roman CYR"/>
        <family val="1"/>
        <charset val="204"/>
      </rPr>
      <t xml:space="preserve"> суми по възмездна финансова помощ (+)</t>
    </r>
  </si>
  <si>
    <t>323 Училища по културата и училища по изкуствата</t>
  </si>
  <si>
    <t>321 Специални училища и центрове за специална образователна подкрепа</t>
  </si>
  <si>
    <t>322 Неспециализирани училища, без професионални гимназии</t>
  </si>
  <si>
    <t>325 Български училища в чужбина</t>
  </si>
  <si>
    <t>326 Професионални гимназии и паралелки за професионална подготовка</t>
  </si>
  <si>
    <t>327 Училища в места за лишаване от свобода</t>
  </si>
  <si>
    <t>337 Център за подкрепа за личностно развитие</t>
  </si>
  <si>
    <t>338 Ресурсно подпомагане</t>
  </si>
  <si>
    <t>223 Държавна агенция "Разузнаване"</t>
  </si>
  <si>
    <t>311 Детски градини</t>
  </si>
  <si>
    <t>312 Специални групи в детски градини за деца със СОП</t>
  </si>
  <si>
    <t>431 Детски ясли, детски кухни и яслени групи в детска градина</t>
  </si>
  <si>
    <t>455 Плащания за лекарствени продукти, медицински изделия и диетични храни за специални медицински цели за домашно лечение на територията на страната</t>
  </si>
  <si>
    <t>457 Плащания за медицински изделия прилагани в болничната медицинска помощ</t>
  </si>
  <si>
    <t>Платени лихви по активирани гаранции по заеми от  банки в страната</t>
  </si>
  <si>
    <t>приходи от лихви по заеми, предоставени на бюджетни организации</t>
  </si>
  <si>
    <t>вноски за фонд "ИЕЯС" и фонд "РАО"</t>
  </si>
  <si>
    <t>1. Персонал</t>
  </si>
  <si>
    <t>§§ 1 - 8</t>
  </si>
  <si>
    <t xml:space="preserve">1.1. Заплати и възнаграждения за персонала, нает по трудови и служебни прав. </t>
  </si>
  <si>
    <t xml:space="preserve">1.2. Други възнаграждения и плащания за персонала </t>
  </si>
  <si>
    <t>1.3. Осигурителни вноски</t>
  </si>
  <si>
    <t xml:space="preserve">2. Издръжка </t>
  </si>
  <si>
    <t xml:space="preserve">3. Лихви </t>
  </si>
  <si>
    <t>4. Социални разходи, стипендии</t>
  </si>
  <si>
    <t xml:space="preserve">5.Субсидии </t>
  </si>
  <si>
    <t>6. Придобиване на нeфинансови актииви</t>
  </si>
  <si>
    <t>7. Капиталови трансфери</t>
  </si>
  <si>
    <t>8. Предоставени текущи и капиталови трансфери за чужбина</t>
  </si>
  <si>
    <t xml:space="preserve">9. Прираст на държавния резерв и изкупуване на земеделска продукция </t>
  </si>
  <si>
    <t>10. Резерв за непредвидини и неотложни разходи</t>
  </si>
  <si>
    <t>§ 49</t>
  </si>
  <si>
    <t>§§ 43 - 45</t>
  </si>
  <si>
    <t xml:space="preserve">    в т.ч.  приходи от вноски</t>
  </si>
  <si>
    <t>приходни §§ 36-08 и 36-10</t>
  </si>
  <si>
    <t>приходни §§ 25-00, 26-00, 27-00, 36-08 и 36-10</t>
  </si>
  <si>
    <t>приходни §§ 36-01, 36-05 и 36-19</t>
  </si>
  <si>
    <t xml:space="preserve">     в т.ч. изменение на средства по сметки, включени в единната сметка</t>
  </si>
  <si>
    <t>финансиращ § 96-00</t>
  </si>
  <si>
    <t>448 Центрове за комплексно обслужване на деца с увреждания и хронични заболявания</t>
  </si>
  <si>
    <t>7900</t>
  </si>
  <si>
    <t>Министерство за Българското председателство на Съвета на Европейския съюз 2018</t>
  </si>
  <si>
    <t>458 Плащания за лекарствени продукти в условия на болнична медицинска помощ</t>
  </si>
  <si>
    <t>513 Помощи по Закона за хората с увреждания</t>
  </si>
  <si>
    <t>516 Помощи по Закона за ветераните от войните на Република България</t>
  </si>
  <si>
    <t>Вноска в общия бюджет на Европейския съюз</t>
  </si>
  <si>
    <t>IV. Вноска в общия бюджет на ЕС</t>
  </si>
  <si>
    <t xml:space="preserve"> 2. Приходи от такси и вноски</t>
  </si>
  <si>
    <r>
      <t xml:space="preserve">получени от общини трансфери за други целеви разходи от ЦБ чрез кодове в СЕБРА </t>
    </r>
    <r>
      <rPr>
        <sz val="12"/>
        <color indexed="18"/>
        <rFont val="Times New Roman CYR"/>
        <charset val="204"/>
      </rPr>
      <t xml:space="preserve">488 </t>
    </r>
    <r>
      <rPr>
        <sz val="12"/>
        <color indexed="16"/>
        <rFont val="Times New Roman CYR"/>
        <charset val="204"/>
      </rPr>
      <t>002</t>
    </r>
    <r>
      <rPr>
        <sz val="12"/>
        <color indexed="18"/>
        <rFont val="Times New Roman CYR"/>
        <charset val="204"/>
      </rPr>
      <t xml:space="preserve"> ххх-х</t>
    </r>
  </si>
  <si>
    <r>
      <t>получени от общини трансфери за други целеви разходи от ЦБ чрез  кодовете в СЕБРА</t>
    </r>
    <r>
      <rPr>
        <sz val="12"/>
        <color indexed="18"/>
        <rFont val="Times New Roman CYR"/>
        <charset val="204"/>
      </rPr>
      <t xml:space="preserve"> 488</t>
    </r>
    <r>
      <rPr>
        <sz val="12"/>
        <rFont val="Times New Roman CYR"/>
        <charset val="204"/>
      </rPr>
      <t xml:space="preserve"> </t>
    </r>
    <r>
      <rPr>
        <sz val="12"/>
        <color indexed="16"/>
        <rFont val="Times New Roman CYR"/>
        <charset val="204"/>
      </rPr>
      <t>001</t>
    </r>
    <r>
      <rPr>
        <sz val="12"/>
        <color indexed="18"/>
        <rFont val="Times New Roman CYR"/>
        <charset val="204"/>
      </rPr>
      <t xml:space="preserve"> ххх-х</t>
    </r>
  </si>
  <si>
    <t xml:space="preserve"> 3. Други безвъзмездно получени средства по международни и други програми</t>
  </si>
  <si>
    <t xml:space="preserve">I. ПРИХОДИ, ПОМОЩИ И ДАРЕНИЯ </t>
  </si>
  <si>
    <t>562 Асистенти за лична помощ</t>
  </si>
  <si>
    <t>прехвърлени/възстановени акумулирани средства от осигурителни вноски</t>
  </si>
  <si>
    <t>- предоставени трансфери (+/-)</t>
  </si>
  <si>
    <t>605 Минерални води и бани</t>
  </si>
  <si>
    <t>ресурс на база нерециклираните отпадъци от опаковки от пластмаса</t>
  </si>
  <si>
    <t>за доходи на  еднолични търговци, свободни професии, извънтрудови правоотношения и др.</t>
  </si>
  <si>
    <t>патентен данък и данък върху таксиметров превоз на пътници</t>
  </si>
  <si>
    <t>окончателен данък върху доходите от лихви по банкови сметки на местните физически лица</t>
  </si>
  <si>
    <t>окончателен данък  върху доходи на местни и чуждестранни физически лица по чл. 37 и 38 от ЗДДФЛ</t>
  </si>
  <si>
    <t>данък при източника върху доходи на чуждестранни юридически лица</t>
  </si>
  <si>
    <t>данък върху хазартната дейност</t>
  </si>
  <si>
    <t>оп/дейност</t>
  </si>
  <si>
    <t>Община:</t>
  </si>
  <si>
    <t>Код по ЕБК:</t>
  </si>
  <si>
    <t>Държавни дейности</t>
  </si>
  <si>
    <t>в т. ч.</t>
  </si>
  <si>
    <t>Местни дейности</t>
  </si>
  <si>
    <t>Всичко</t>
  </si>
  <si>
    <t>по срочни депозити</t>
  </si>
  <si>
    <t>Всичко наличности по бюджета, в това число от:</t>
  </si>
  <si>
    <t>I. Наличности от приходи, помощи и дарения</t>
  </si>
  <si>
    <t xml:space="preserve">  - от такса за битови отпадъци </t>
  </si>
  <si>
    <r>
      <t xml:space="preserve">II. Наличности от трансфери между бюджета на бюджетната организация и ЦБ </t>
    </r>
    <r>
      <rPr>
        <i/>
        <sz val="12"/>
        <color indexed="8"/>
        <rFont val="Times New Roman"/>
        <family val="1"/>
        <charset val="204"/>
      </rPr>
      <t>(от §31-00), предоставени през текущата година, в т. ч. от:</t>
    </r>
  </si>
  <si>
    <t>1. обща субсидия и други трансфери за държавни дейности</t>
  </si>
  <si>
    <t xml:space="preserve">2. обща изравнителна субсидия </t>
  </si>
  <si>
    <t>3. трансфер за зимно поддържане и снегопочистване</t>
  </si>
  <si>
    <t>4. целева субсидия за капиталови разходи</t>
  </si>
  <si>
    <t>5. трансфери за други целеви разходи от ЦБ</t>
  </si>
  <si>
    <t>IV. Наличности от временни безлихвени заеми (§74-78 от ЕБК)</t>
  </si>
  <si>
    <t>V. Наличности от дълг ( заеми и емисии на ЦК)</t>
  </si>
  <si>
    <t>1. Преходен остатък от приходи, помощи и дарения</t>
  </si>
  <si>
    <t>2. Преходен остатък от предоставени трансфери от ЦБ, в т. ч. от:</t>
  </si>
  <si>
    <t xml:space="preserve"> - обща субсидия и други трансфери за държавни дейности</t>
  </si>
  <si>
    <t xml:space="preserve"> - обща изравнителна субсидия </t>
  </si>
  <si>
    <t xml:space="preserve"> - трансфер за зимно поддържане и снегопочистване</t>
  </si>
  <si>
    <t xml:space="preserve"> - целева субсидия за капиталови разходи</t>
  </si>
  <si>
    <t xml:space="preserve"> - трансфери за други целеви разходи от ЦБ</t>
  </si>
  <si>
    <t>3. Други налични средства от преходен остатък</t>
  </si>
  <si>
    <t>Общо:</t>
  </si>
  <si>
    <t>контрола:</t>
  </si>
  <si>
    <t>541 Домове за пълнолетни лица с увреждания</t>
  </si>
  <si>
    <t>545 Социални услуги в домашна среда</t>
  </si>
  <si>
    <t>561 Асистентска подкрепа</t>
  </si>
  <si>
    <r>
      <t xml:space="preserve">    </t>
    </r>
    <r>
      <rPr>
        <b/>
        <i/>
        <sz val="14"/>
        <color indexed="20"/>
        <rFont val="Times New Roman CYR"/>
      </rPr>
      <t xml:space="preserve"> А.2)</t>
    </r>
    <r>
      <rPr>
        <b/>
        <sz val="12"/>
        <color indexed="12"/>
        <rFont val="Times New Roman CYR"/>
        <family val="1"/>
        <charset val="204"/>
      </rPr>
      <t xml:space="preserve"> </t>
    </r>
    <r>
      <rPr>
        <b/>
        <sz val="12"/>
        <color indexed="18"/>
        <rFont val="Times New Roman CYR"/>
      </rPr>
      <t>Кодове на други бюджетни организации от подсектор "централно управление"</t>
    </r>
  </si>
  <si>
    <r>
      <t xml:space="preserve">        А.2.1а)</t>
    </r>
    <r>
      <rPr>
        <b/>
        <sz val="12"/>
        <color indexed="62"/>
        <rFont val="Times New Roman CYR"/>
      </rPr>
      <t xml:space="preserve"> </t>
    </r>
    <r>
      <rPr>
        <b/>
        <sz val="12"/>
        <rFont val="Times New Roman CYR"/>
        <family val="1"/>
      </rPr>
      <t>кодове на ДВУ и БАН, финансирани от</t>
    </r>
    <r>
      <rPr>
        <b/>
        <i/>
        <sz val="12"/>
        <rFont val="Times New Roman Bold"/>
      </rPr>
      <t xml:space="preserve"> </t>
    </r>
    <r>
      <rPr>
        <b/>
        <i/>
        <sz val="12"/>
        <color indexed="18"/>
        <rFont val="Times New Roman Bold"/>
      </rPr>
      <t>Министерството на образованието и науката</t>
    </r>
  </si>
  <si>
    <r>
      <t xml:space="preserve">Софийски университет </t>
    </r>
    <r>
      <rPr>
        <b/>
        <i/>
        <sz val="12"/>
        <color indexed="18"/>
        <rFont val="Times New Roman Bold"/>
      </rPr>
      <t>"Климент Охридски" - София</t>
    </r>
  </si>
  <si>
    <r>
      <t xml:space="preserve">Пловдивски университет </t>
    </r>
    <r>
      <rPr>
        <b/>
        <i/>
        <sz val="12"/>
        <color indexed="18"/>
        <rFont val="Times New Roman Bold"/>
      </rPr>
      <t>"Паисий Хилендарски" - Пловдив</t>
    </r>
  </si>
  <si>
    <r>
      <t>Университет</t>
    </r>
    <r>
      <rPr>
        <b/>
        <i/>
        <sz val="12"/>
        <color indexed="18"/>
        <rFont val="Times New Roman Cyr"/>
        <family val="1"/>
      </rPr>
      <t xml:space="preserve"> </t>
    </r>
    <r>
      <rPr>
        <b/>
        <i/>
        <sz val="12"/>
        <color indexed="18"/>
        <rFont val="Times New Roman Bold"/>
      </rPr>
      <t>"Проф. д-р Асен Златаров"</t>
    </r>
    <r>
      <rPr>
        <sz val="12"/>
        <color indexed="18"/>
        <rFont val="Times New Roman Bold"/>
      </rPr>
      <t xml:space="preserve"> - </t>
    </r>
    <r>
      <rPr>
        <b/>
        <i/>
        <sz val="12"/>
        <color indexed="18"/>
        <rFont val="Times New Roman Bold"/>
      </rPr>
      <t>Бургас</t>
    </r>
  </si>
  <si>
    <r>
      <t xml:space="preserve">Великотърновки университет </t>
    </r>
    <r>
      <rPr>
        <b/>
        <i/>
        <sz val="12"/>
        <color indexed="18"/>
        <rFont val="Times New Roman Bold"/>
      </rPr>
      <t>"Св. св . Кирил и Методий" - В. Търново</t>
    </r>
  </si>
  <si>
    <r>
      <t>Югозападен университет</t>
    </r>
    <r>
      <rPr>
        <b/>
        <i/>
        <sz val="12"/>
        <color indexed="18"/>
        <rFont val="Times New Roman Cyr"/>
        <family val="1"/>
      </rPr>
      <t xml:space="preserve"> </t>
    </r>
    <r>
      <rPr>
        <b/>
        <i/>
        <sz val="12"/>
        <color indexed="18"/>
        <rFont val="Times New Roman Bold"/>
      </rPr>
      <t>"Неофит Рилски"</t>
    </r>
    <r>
      <rPr>
        <sz val="12"/>
        <color indexed="18"/>
        <rFont val="Times New Roman Bold"/>
      </rPr>
      <t xml:space="preserve"> - </t>
    </r>
    <r>
      <rPr>
        <b/>
        <i/>
        <sz val="12"/>
        <color indexed="18"/>
        <rFont val="Times New Roman Bold"/>
      </rPr>
      <t>Благоевград</t>
    </r>
  </si>
  <si>
    <r>
      <t xml:space="preserve">Шуменски университет </t>
    </r>
    <r>
      <rPr>
        <b/>
        <i/>
        <sz val="12"/>
        <color indexed="18"/>
        <rFont val="Times New Roman Bold"/>
      </rPr>
      <t>"Епископ Константин Преславски" - Шумен</t>
    </r>
  </si>
  <si>
    <r>
      <t xml:space="preserve">Русенски университет </t>
    </r>
    <r>
      <rPr>
        <b/>
        <i/>
        <sz val="12"/>
        <color indexed="18"/>
        <rFont val="Times New Roman Bold"/>
      </rPr>
      <t>"Ангел Кънчев"</t>
    </r>
    <r>
      <rPr>
        <sz val="12"/>
        <color indexed="18"/>
        <rFont val="Times New Roman Bold"/>
      </rPr>
      <t xml:space="preserve"> - </t>
    </r>
    <r>
      <rPr>
        <b/>
        <i/>
        <sz val="12"/>
        <color indexed="18"/>
        <rFont val="Times New Roman Bold"/>
      </rPr>
      <t>Русе</t>
    </r>
  </si>
  <si>
    <r>
      <t>Технически</t>
    </r>
    <r>
      <rPr>
        <sz val="12"/>
        <color indexed="18"/>
        <rFont val="Times New Roman CYR"/>
        <family val="1"/>
      </rPr>
      <t xml:space="preserve"> университет - </t>
    </r>
    <r>
      <rPr>
        <b/>
        <i/>
        <sz val="12"/>
        <color indexed="18"/>
        <rFont val="Times New Roman Bold"/>
      </rPr>
      <t>София</t>
    </r>
  </si>
  <si>
    <r>
      <t>Технически</t>
    </r>
    <r>
      <rPr>
        <sz val="12"/>
        <color indexed="18"/>
        <rFont val="Times New Roman CYR"/>
        <family val="1"/>
      </rPr>
      <t xml:space="preserve"> университет - </t>
    </r>
    <r>
      <rPr>
        <b/>
        <i/>
        <sz val="12"/>
        <color indexed="18"/>
        <rFont val="Times New Roman Bold"/>
      </rPr>
      <t>София - филиал Пловдив</t>
    </r>
  </si>
  <si>
    <r>
      <t>Технически</t>
    </r>
    <r>
      <rPr>
        <sz val="12"/>
        <color indexed="18"/>
        <rFont val="Times New Roman CYR"/>
        <family val="1"/>
      </rPr>
      <t xml:space="preserve"> университет - </t>
    </r>
    <r>
      <rPr>
        <b/>
        <i/>
        <sz val="12"/>
        <color indexed="18"/>
        <rFont val="Times New Roman Bold"/>
      </rPr>
      <t>Варна</t>
    </r>
  </si>
  <si>
    <r>
      <t>Технически</t>
    </r>
    <r>
      <rPr>
        <sz val="12"/>
        <color indexed="18"/>
        <rFont val="Times New Roman CYR"/>
        <family val="1"/>
      </rPr>
      <t xml:space="preserve"> университет - </t>
    </r>
    <r>
      <rPr>
        <b/>
        <i/>
        <sz val="12"/>
        <color indexed="18"/>
        <rFont val="Times New Roman Bold"/>
      </rPr>
      <t>Габрово</t>
    </r>
  </si>
  <si>
    <r>
      <t xml:space="preserve">Университет по </t>
    </r>
    <r>
      <rPr>
        <b/>
        <i/>
        <sz val="12"/>
        <color indexed="18"/>
        <rFont val="Times New Roman Bold"/>
      </rPr>
      <t>архитектура, строителство и геодезия</t>
    </r>
    <r>
      <rPr>
        <sz val="12"/>
        <color indexed="18"/>
        <rFont val="Times New Roman Bold"/>
      </rPr>
      <t xml:space="preserve"> - </t>
    </r>
    <r>
      <rPr>
        <b/>
        <i/>
        <sz val="12"/>
        <color indexed="18"/>
        <rFont val="Times New Roman Bold"/>
      </rPr>
      <t>София</t>
    </r>
  </si>
  <si>
    <r>
      <t xml:space="preserve">Минно-геоложки университет </t>
    </r>
    <r>
      <rPr>
        <b/>
        <i/>
        <sz val="12"/>
        <color indexed="18"/>
        <rFont val="Times New Roman Bold"/>
      </rPr>
      <t>"Св. Ив. Рилски"</t>
    </r>
    <r>
      <rPr>
        <sz val="12"/>
        <color indexed="18"/>
        <rFont val="Times New Roman Bold"/>
      </rPr>
      <t xml:space="preserve"> - </t>
    </r>
    <r>
      <rPr>
        <b/>
        <i/>
        <sz val="12"/>
        <color indexed="18"/>
        <rFont val="Times New Roman Bold"/>
      </rPr>
      <t>София</t>
    </r>
  </si>
  <si>
    <r>
      <t>Лесотехнически</t>
    </r>
    <r>
      <rPr>
        <sz val="12"/>
        <color indexed="18"/>
        <rFont val="Times New Roman CYR"/>
        <family val="1"/>
      </rPr>
      <t xml:space="preserve"> университет -</t>
    </r>
    <r>
      <rPr>
        <b/>
        <i/>
        <sz val="12"/>
        <color indexed="18"/>
        <rFont val="Times New Roman Cyr"/>
        <family val="1"/>
      </rPr>
      <t xml:space="preserve"> </t>
    </r>
    <r>
      <rPr>
        <b/>
        <i/>
        <sz val="12"/>
        <color indexed="18"/>
        <rFont val="Times New Roman Bold"/>
      </rPr>
      <t>София</t>
    </r>
  </si>
  <si>
    <r>
      <t>Химико-технологичен и металургичен</t>
    </r>
    <r>
      <rPr>
        <sz val="12"/>
        <color indexed="18"/>
        <rFont val="Times New Roman CYR"/>
        <family val="1"/>
      </rPr>
      <t xml:space="preserve"> университет - </t>
    </r>
    <r>
      <rPr>
        <b/>
        <i/>
        <sz val="12"/>
        <color indexed="18"/>
        <rFont val="Times New Roman Bold"/>
      </rPr>
      <t>София</t>
    </r>
  </si>
  <si>
    <r>
      <t xml:space="preserve">Университет по </t>
    </r>
    <r>
      <rPr>
        <b/>
        <i/>
        <sz val="12"/>
        <color indexed="18"/>
        <rFont val="Times New Roman Bold"/>
      </rPr>
      <t>хранителни технологии</t>
    </r>
    <r>
      <rPr>
        <sz val="12"/>
        <color indexed="18"/>
        <rFont val="Times New Roman Bold"/>
      </rPr>
      <t xml:space="preserve"> - </t>
    </r>
    <r>
      <rPr>
        <b/>
        <i/>
        <sz val="12"/>
        <color indexed="18"/>
        <rFont val="Times New Roman Bold"/>
      </rPr>
      <t>Пловдив</t>
    </r>
  </si>
  <si>
    <r>
      <t>Аграрен</t>
    </r>
    <r>
      <rPr>
        <b/>
        <i/>
        <sz val="12"/>
        <color indexed="18"/>
        <rFont val="Times New Roman Cyr"/>
        <family val="1"/>
      </rPr>
      <t xml:space="preserve"> </t>
    </r>
    <r>
      <rPr>
        <sz val="12"/>
        <color indexed="18"/>
        <rFont val="Times New Roman CYR"/>
        <family val="1"/>
      </rPr>
      <t xml:space="preserve">университет - </t>
    </r>
    <r>
      <rPr>
        <b/>
        <i/>
        <sz val="12"/>
        <color indexed="18"/>
        <rFont val="Times New Roman Bold"/>
      </rPr>
      <t>Пловдив</t>
    </r>
  </si>
  <si>
    <r>
      <t>Тракийски</t>
    </r>
    <r>
      <rPr>
        <sz val="12"/>
        <color indexed="18"/>
        <rFont val="Times New Roman CYR"/>
        <family val="1"/>
      </rPr>
      <t xml:space="preserve"> университет - </t>
    </r>
    <r>
      <rPr>
        <b/>
        <i/>
        <sz val="12"/>
        <color indexed="18"/>
        <rFont val="Times New Roman Bold"/>
      </rPr>
      <t>Стара Загора</t>
    </r>
  </si>
  <si>
    <r>
      <t>Медицински</t>
    </r>
    <r>
      <rPr>
        <sz val="12"/>
        <color indexed="18"/>
        <rFont val="Times New Roman CYR"/>
        <family val="1"/>
      </rPr>
      <t xml:space="preserve"> университет - </t>
    </r>
    <r>
      <rPr>
        <b/>
        <i/>
        <sz val="12"/>
        <color indexed="18"/>
        <rFont val="Times New Roman Bold"/>
      </rPr>
      <t>София</t>
    </r>
  </si>
  <si>
    <r>
      <t>Медицински</t>
    </r>
    <r>
      <rPr>
        <sz val="12"/>
        <color indexed="18"/>
        <rFont val="Times New Roman CYR"/>
        <family val="1"/>
      </rPr>
      <t xml:space="preserve"> университет - </t>
    </r>
    <r>
      <rPr>
        <b/>
        <i/>
        <sz val="12"/>
        <color indexed="18"/>
        <rFont val="Times New Roman Bold"/>
      </rPr>
      <t>Пловдив</t>
    </r>
  </si>
  <si>
    <r>
      <t>Медицински</t>
    </r>
    <r>
      <rPr>
        <sz val="12"/>
        <color indexed="18"/>
        <rFont val="Times New Roman CYR"/>
        <family val="1"/>
      </rPr>
      <t xml:space="preserve"> университет </t>
    </r>
    <r>
      <rPr>
        <b/>
        <i/>
        <sz val="12"/>
        <color indexed="18"/>
        <rFont val="Times New Roman Bold"/>
      </rPr>
      <t>"Проф. д-р Параскев Иванов Стоянов"</t>
    </r>
    <r>
      <rPr>
        <sz val="12"/>
        <color indexed="18"/>
        <rFont val="Times New Roman Bold"/>
      </rPr>
      <t xml:space="preserve"> - </t>
    </r>
    <r>
      <rPr>
        <b/>
        <i/>
        <sz val="12"/>
        <color indexed="18"/>
        <rFont val="Times New Roman Bold"/>
      </rPr>
      <t>Варна</t>
    </r>
  </si>
  <si>
    <r>
      <t>Тракийски</t>
    </r>
    <r>
      <rPr>
        <sz val="12"/>
        <color indexed="18"/>
        <rFont val="Times New Roman CYR"/>
        <family val="1"/>
      </rPr>
      <t xml:space="preserve"> университет - </t>
    </r>
    <r>
      <rPr>
        <b/>
        <i/>
        <sz val="12"/>
        <color indexed="18"/>
        <rFont val="Times New Roman Bold"/>
      </rPr>
      <t>Стара Загора - медицински факултет</t>
    </r>
  </si>
  <si>
    <r>
      <t>Медицински</t>
    </r>
    <r>
      <rPr>
        <sz val="12"/>
        <color indexed="18"/>
        <rFont val="Times New Roman CYR"/>
        <family val="1"/>
      </rPr>
      <t xml:space="preserve"> университет - </t>
    </r>
    <r>
      <rPr>
        <b/>
        <i/>
        <sz val="12"/>
        <color indexed="18"/>
        <rFont val="Times New Roman Bold"/>
      </rPr>
      <t>Плевен</t>
    </r>
  </si>
  <si>
    <r>
      <t xml:space="preserve">Университет за </t>
    </r>
    <r>
      <rPr>
        <b/>
        <i/>
        <sz val="12"/>
        <color indexed="18"/>
        <rFont val="Times New Roman Bold"/>
      </rPr>
      <t>национално и световно стопанство</t>
    </r>
    <r>
      <rPr>
        <sz val="12"/>
        <color indexed="18"/>
        <rFont val="Times New Roman Bold"/>
      </rPr>
      <t xml:space="preserve"> - </t>
    </r>
    <r>
      <rPr>
        <b/>
        <i/>
        <sz val="12"/>
        <color indexed="18"/>
        <rFont val="Times New Roman Bold"/>
      </rPr>
      <t>София</t>
    </r>
  </si>
  <si>
    <r>
      <t>Икономически</t>
    </r>
    <r>
      <rPr>
        <sz val="12"/>
        <color indexed="18"/>
        <rFont val="Times New Roman CYR"/>
        <family val="1"/>
      </rPr>
      <t xml:space="preserve"> университет - </t>
    </r>
    <r>
      <rPr>
        <b/>
        <i/>
        <sz val="12"/>
        <color indexed="18"/>
        <rFont val="Times New Roman Bold"/>
      </rPr>
      <t>Варна</t>
    </r>
  </si>
  <si>
    <r>
      <t xml:space="preserve">Стопанска академия </t>
    </r>
    <r>
      <rPr>
        <b/>
        <i/>
        <sz val="12"/>
        <color indexed="18"/>
        <rFont val="Times New Roman Bold"/>
      </rPr>
      <t>"Димитър Ценов"</t>
    </r>
    <r>
      <rPr>
        <sz val="12"/>
        <color indexed="18"/>
        <rFont val="Times New Roman Bold"/>
      </rPr>
      <t xml:space="preserve"> - </t>
    </r>
    <r>
      <rPr>
        <b/>
        <i/>
        <sz val="12"/>
        <color indexed="18"/>
        <rFont val="Times New Roman Bold"/>
      </rPr>
      <t>Свищов</t>
    </r>
  </si>
  <si>
    <r>
      <t xml:space="preserve">Държавна музикална академия </t>
    </r>
    <r>
      <rPr>
        <b/>
        <i/>
        <sz val="12"/>
        <color indexed="18"/>
        <rFont val="Times New Roman Bold"/>
      </rPr>
      <t>"Панчо Владигеров"</t>
    </r>
    <r>
      <rPr>
        <sz val="12"/>
        <color indexed="18"/>
        <rFont val="Times New Roman Bold"/>
      </rPr>
      <t xml:space="preserve"> - </t>
    </r>
    <r>
      <rPr>
        <b/>
        <i/>
        <sz val="12"/>
        <color indexed="18"/>
        <rFont val="Times New Roman Bold"/>
      </rPr>
      <t>София</t>
    </r>
  </si>
  <si>
    <r>
      <t xml:space="preserve">Национална академия за театрално и филмово изкуство </t>
    </r>
    <r>
      <rPr>
        <b/>
        <i/>
        <sz val="12"/>
        <color indexed="18"/>
        <rFont val="Times New Roman Bold"/>
      </rPr>
      <t xml:space="preserve">"Кр. Сарафов" </t>
    </r>
    <r>
      <rPr>
        <sz val="12"/>
        <color indexed="18"/>
        <rFont val="Times New Roman Bold"/>
      </rPr>
      <t xml:space="preserve">- </t>
    </r>
    <r>
      <rPr>
        <b/>
        <i/>
        <sz val="12"/>
        <color indexed="18"/>
        <rFont val="Times New Roman Bold"/>
      </rPr>
      <t>София</t>
    </r>
  </si>
  <si>
    <r>
      <t xml:space="preserve">Национална </t>
    </r>
    <r>
      <rPr>
        <b/>
        <i/>
        <sz val="12"/>
        <color indexed="18"/>
        <rFont val="Times New Roman Bold"/>
      </rPr>
      <t>художествена</t>
    </r>
    <r>
      <rPr>
        <sz val="12"/>
        <color indexed="18"/>
        <rFont val="Times New Roman CYR"/>
        <family val="1"/>
      </rPr>
      <t xml:space="preserve"> академия - </t>
    </r>
    <r>
      <rPr>
        <b/>
        <i/>
        <sz val="12"/>
        <color indexed="18"/>
        <rFont val="Times New Roman Bold"/>
      </rPr>
      <t>София</t>
    </r>
  </si>
  <si>
    <r>
      <t>Академия за</t>
    </r>
    <r>
      <rPr>
        <sz val="12"/>
        <color indexed="18"/>
        <rFont val="Times New Roman Bold"/>
      </rPr>
      <t xml:space="preserve"> </t>
    </r>
    <r>
      <rPr>
        <b/>
        <i/>
        <sz val="12"/>
        <color indexed="18"/>
        <rFont val="Times New Roman Bold"/>
      </rPr>
      <t>музикално, танцово и изобразително изкуство</t>
    </r>
    <r>
      <rPr>
        <sz val="12"/>
        <color indexed="18"/>
        <rFont val="Times New Roman Bold"/>
      </rPr>
      <t xml:space="preserve"> - </t>
    </r>
    <r>
      <rPr>
        <b/>
        <i/>
        <sz val="12"/>
        <color indexed="18"/>
        <rFont val="Times New Roman Bold"/>
      </rPr>
      <t>Пловдив</t>
    </r>
  </si>
  <si>
    <r>
      <t xml:space="preserve">Национална </t>
    </r>
    <r>
      <rPr>
        <b/>
        <i/>
        <sz val="12"/>
        <color indexed="18"/>
        <rFont val="Times New Roman Bold"/>
      </rPr>
      <t>спортна</t>
    </r>
    <r>
      <rPr>
        <sz val="12"/>
        <color indexed="18"/>
        <rFont val="Times New Roman CYR"/>
        <family val="1"/>
      </rPr>
      <t xml:space="preserve"> академия </t>
    </r>
    <r>
      <rPr>
        <b/>
        <i/>
        <sz val="12"/>
        <color indexed="18"/>
        <rFont val="Times New Roman Bold"/>
      </rPr>
      <t>"Васил Левски"</t>
    </r>
    <r>
      <rPr>
        <sz val="12"/>
        <color indexed="18"/>
        <rFont val="Times New Roman Bold"/>
      </rPr>
      <t xml:space="preserve"> - </t>
    </r>
    <r>
      <rPr>
        <b/>
        <i/>
        <sz val="12"/>
        <color indexed="18"/>
        <rFont val="Times New Roman Bold"/>
      </rPr>
      <t>София</t>
    </r>
  </si>
  <si>
    <r>
      <t xml:space="preserve">Висше строително училище </t>
    </r>
    <r>
      <rPr>
        <b/>
        <i/>
        <sz val="12"/>
        <color indexed="18"/>
        <rFont val="Times New Roman Bold"/>
      </rPr>
      <t xml:space="preserve">"Любен Каравелов" </t>
    </r>
    <r>
      <rPr>
        <sz val="12"/>
        <color indexed="18"/>
        <rFont val="Times New Roman Bold"/>
      </rPr>
      <t xml:space="preserve">- </t>
    </r>
    <r>
      <rPr>
        <b/>
        <i/>
        <sz val="12"/>
        <color indexed="18"/>
        <rFont val="Times New Roman Bold"/>
      </rPr>
      <t>София</t>
    </r>
  </si>
  <si>
    <r>
      <t xml:space="preserve">Висше транспортно училище </t>
    </r>
    <r>
      <rPr>
        <b/>
        <i/>
        <sz val="12"/>
        <color indexed="18"/>
        <rFont val="Times New Roman Bold"/>
      </rPr>
      <t xml:space="preserve">"Тодор Каблешков" </t>
    </r>
    <r>
      <rPr>
        <sz val="12"/>
        <color indexed="18"/>
        <rFont val="Times New Roman Bold"/>
      </rPr>
      <t xml:space="preserve">- </t>
    </r>
    <r>
      <rPr>
        <b/>
        <i/>
        <sz val="12"/>
        <color indexed="18"/>
        <rFont val="Times New Roman Bold"/>
      </rPr>
      <t>София</t>
    </r>
  </si>
  <si>
    <r>
      <t>Университет по</t>
    </r>
    <r>
      <rPr>
        <sz val="12"/>
        <color indexed="18"/>
        <rFont val="Times New Roman Bold"/>
      </rPr>
      <t xml:space="preserve"> </t>
    </r>
    <r>
      <rPr>
        <b/>
        <i/>
        <sz val="12"/>
        <color indexed="18"/>
        <rFont val="Times New Roman Bold"/>
      </rPr>
      <t>библиотекознание и информационни технологии</t>
    </r>
    <r>
      <rPr>
        <sz val="12"/>
        <color indexed="18"/>
        <rFont val="Times New Roman Bold"/>
      </rPr>
      <t xml:space="preserve"> - </t>
    </r>
    <r>
      <rPr>
        <b/>
        <i/>
        <sz val="12"/>
        <color indexed="18"/>
        <rFont val="Times New Roman Bold"/>
      </rPr>
      <t>София</t>
    </r>
    <r>
      <rPr>
        <sz val="12"/>
        <color indexed="18"/>
        <rFont val="Times New Roman Bold"/>
      </rPr>
      <t xml:space="preserve"> </t>
    </r>
  </si>
  <si>
    <r>
      <t xml:space="preserve">Военна академия </t>
    </r>
    <r>
      <rPr>
        <b/>
        <i/>
        <sz val="12"/>
        <color indexed="18"/>
        <rFont val="Times New Roman Bold"/>
      </rPr>
      <t>"Г. С. Раковски"</t>
    </r>
    <r>
      <rPr>
        <b/>
        <i/>
        <sz val="12"/>
        <rFont val="Times New Roman Bold"/>
      </rPr>
      <t xml:space="preserve"> - </t>
    </r>
    <r>
      <rPr>
        <b/>
        <i/>
        <sz val="12"/>
        <color indexed="18"/>
        <rFont val="Times New Roman Bold"/>
      </rPr>
      <t>София</t>
    </r>
  </si>
  <si>
    <r>
      <t xml:space="preserve">Национален </t>
    </r>
    <r>
      <rPr>
        <b/>
        <i/>
        <sz val="12"/>
        <color indexed="18"/>
        <rFont val="Times New Roman Bold"/>
      </rPr>
      <t>военен</t>
    </r>
    <r>
      <rPr>
        <sz val="12"/>
        <rFont val="Times New Roman Cyr"/>
        <family val="1"/>
      </rPr>
      <t xml:space="preserve"> университет </t>
    </r>
    <r>
      <rPr>
        <b/>
        <i/>
        <sz val="12"/>
        <color indexed="18"/>
        <rFont val="Times New Roman Bold"/>
      </rPr>
      <t>"Васил Левски"</t>
    </r>
    <r>
      <rPr>
        <sz val="12"/>
        <color indexed="18"/>
        <rFont val="Times New Roman Bold"/>
      </rPr>
      <t xml:space="preserve"> </t>
    </r>
    <r>
      <rPr>
        <sz val="12"/>
        <rFont val="Times New Roman Bold"/>
      </rPr>
      <t xml:space="preserve">- </t>
    </r>
    <r>
      <rPr>
        <b/>
        <i/>
        <sz val="12"/>
        <color indexed="18"/>
        <rFont val="Times New Roman Bold"/>
      </rPr>
      <t>Велико Търново</t>
    </r>
  </si>
  <si>
    <r>
      <t xml:space="preserve">Висше </t>
    </r>
    <r>
      <rPr>
        <b/>
        <i/>
        <sz val="12"/>
        <color indexed="18"/>
        <rFont val="Times New Roman Bold"/>
      </rPr>
      <t>военноморско</t>
    </r>
    <r>
      <rPr>
        <sz val="12"/>
        <rFont val="Times New Roman Cyr"/>
        <family val="1"/>
      </rPr>
      <t xml:space="preserve"> училище </t>
    </r>
    <r>
      <rPr>
        <b/>
        <i/>
        <sz val="12"/>
        <color indexed="18"/>
        <rFont val="Times New Roman Bold"/>
      </rPr>
      <t>"Н. Й. Вапцаров"</t>
    </r>
    <r>
      <rPr>
        <b/>
        <i/>
        <sz val="12"/>
        <color indexed="17"/>
        <rFont val="Times New Roman Bold"/>
      </rPr>
      <t xml:space="preserve"> </t>
    </r>
    <r>
      <rPr>
        <sz val="12"/>
        <rFont val="Times New Roman Bold"/>
      </rPr>
      <t xml:space="preserve">- </t>
    </r>
    <r>
      <rPr>
        <b/>
        <i/>
        <sz val="12"/>
        <color indexed="18"/>
        <rFont val="Times New Roman Bold"/>
      </rPr>
      <t>Варна</t>
    </r>
  </si>
  <si>
    <t>1.01</t>
  </si>
  <si>
    <t>Очакван момент на изразходване на средствата:</t>
  </si>
  <si>
    <t>Предназначение на средствата:</t>
  </si>
  <si>
    <t>x</t>
  </si>
  <si>
    <t>КФ - ОП "ОКОЛНА СРЕДА" /2007-2013/</t>
  </si>
  <si>
    <t>ЕФРР - ОП "ОКОЛНА СРЕДА" /2007-2013/</t>
  </si>
  <si>
    <t>ПЕРИОД 2021-2027</t>
  </si>
  <si>
    <t>КФ - Програма за околна среда</t>
  </si>
  <si>
    <t>98121</t>
  </si>
  <si>
    <t>КФ - Програма за транспортна свързаност</t>
  </si>
  <si>
    <t>98122</t>
  </si>
  <si>
    <t>ЕФРР - Програма за конкурентоспособност и иновации в предприятията</t>
  </si>
  <si>
    <t>98221</t>
  </si>
  <si>
    <t>ЕФРР - Програма за околна среда</t>
  </si>
  <si>
    <t>98222</t>
  </si>
  <si>
    <t>ЕФРР - Програма за транспортна свързаност</t>
  </si>
  <si>
    <t>98223</t>
  </si>
  <si>
    <t>ЕФРР - Програма за техническа помощ</t>
  </si>
  <si>
    <t>98225</t>
  </si>
  <si>
    <t>ЕФРР - Програма за развитие на регионите</t>
  </si>
  <si>
    <t>98226</t>
  </si>
  <si>
    <t>ЕФРР - Програма за научни изследвания, иновации и дигитализация за интелигентна трансформация</t>
  </si>
  <si>
    <t>98227</t>
  </si>
  <si>
    <t>ЕСФ+ - Програма за образование</t>
  </si>
  <si>
    <t>98321</t>
  </si>
  <si>
    <t>ЕСФ+ - Програма за техническа помощ</t>
  </si>
  <si>
    <t>98322</t>
  </si>
  <si>
    <t>ЕСФ+ - Програма за развитие на човешките ресурси</t>
  </si>
  <si>
    <t>98323</t>
  </si>
  <si>
    <t>ЕСФ+ - Програма за храни и/или основно материално подпомагане</t>
  </si>
  <si>
    <t>98324</t>
  </si>
  <si>
    <t>Разходи по Плана за възстановяване и устойчивост на РБ</t>
  </si>
  <si>
    <t>1. Приходи, в т. ч.:</t>
  </si>
  <si>
    <t xml:space="preserve">2. Помощи и  дарения </t>
  </si>
  <si>
    <t>III. Наличности от трансфери между бюджети и сметки за средства от Европейския съюз (§61, §62 и §64 от ЕБК)</t>
  </si>
  <si>
    <t>VI. Наличности по програми и проекти по т. 82 от ДДС № 09/2020 г., за които се прилагат банкови бюджетни сметки и се отчитат на касова основа в отчетна група "Бюджет" чрез прилагане на §88-03 от ЕБК</t>
  </si>
  <si>
    <t>VIII. Наличности от преходен остатък, в т. ч.:</t>
  </si>
  <si>
    <r>
      <t>Наличности в началото на периода (+)</t>
    </r>
    <r>
      <rPr>
        <sz val="10"/>
        <color indexed="10"/>
        <rFont val="Arial"/>
        <family val="2"/>
        <charset val="204"/>
      </rPr>
      <t xml:space="preserve"> </t>
    </r>
    <r>
      <rPr>
        <sz val="10"/>
        <rFont val="Arial"/>
        <family val="2"/>
        <charset val="204"/>
      </rPr>
      <t>§§ от 95-01 до 95-06 и §§ от 96-01 до 96-03</t>
    </r>
  </si>
  <si>
    <t>Наличности в края на периода (-)  §§ от 95-07 до 95-12 и §§ от 96-07 до 96-09</t>
  </si>
  <si>
    <r>
      <t xml:space="preserve">за ползване на </t>
    </r>
    <r>
      <rPr>
        <b/>
        <i/>
        <sz val="12"/>
        <rFont val="Times New Roman CYR"/>
        <family val="1"/>
        <charset val="204"/>
      </rPr>
      <t>детски кухни</t>
    </r>
  </si>
  <si>
    <t>8199</t>
  </si>
  <si>
    <t>Комисия за противодействие на корупцията</t>
  </si>
  <si>
    <t>лихви по облигации, емитирани на международните капиталови пазари</t>
  </si>
  <si>
    <t>отстъпки по облигации, емитирани на международните капиталови пазари</t>
  </si>
  <si>
    <t>премии над номинала на облигации, емитирани и търгувани на международните капиталови пазари (-)</t>
  </si>
  <si>
    <t>участие във финансирането на брутното намаление за  Австрия, Дания, Германия, Нидерландия и Швеция и вноска за корекция за неучастие на съответни държави членки в някои политики за свобода, сигурност и правосъдие</t>
  </si>
  <si>
    <t>i12:u152</t>
  </si>
  <si>
    <t>Трансфери между бюджети на лица по чл. 13, ал. 4 от ЗПФ и бюджети на други бюджетни организации</t>
  </si>
  <si>
    <t>разчети с БНБ за сетълмент на бюджетни плащания чрез сметка 1760 (+/-)</t>
  </si>
  <si>
    <t>Наличност в края на периода и преводи в процес на сетълмент
(§95-07 - §95-13; §96-07 - §96-09) в лв.:</t>
  </si>
  <si>
    <t>VII. Наличности от възстановени отчисления от РИОСВ</t>
  </si>
  <si>
    <t>Разшифровка на наличностите в края на периода и преводите в процес на сетълмент (от §95-07 до §95-13; §96-07 - §96-09)  в касовия отчет на бюджета на общината към</t>
  </si>
  <si>
    <t>Дофинансиране</t>
  </si>
  <si>
    <t xml:space="preserve">2. В справката се попълват единствено колоните за очакваното по месеци до края на годината, като броят на тези колони се определя в зависимост от избрания месец, към който се прави отчетът т.е. ако отчетът се прави към м.април, при избор на 30.04.2025 г. в sheet “OTCHET”, колоните, които ще се визуализират автоматично от системата в sheet „OCHAKVANO“ и които ще следва да се попълват, ще са от м.май до м.декември. </t>
  </si>
  <si>
    <t>3. В колоните "Уточнен план за 2025 г." и "Отчет към …… " автоматично се генерират даннни от sheet "OTCHET" към съотвтения месец.</t>
  </si>
  <si>
    <t>6. Колоната "Очаквано изпълнение за 2025 г. - общо" е сума от отчета към съответния месец и очакваните суми по бюджетните позиции, разнесени по месеци.</t>
  </si>
  <si>
    <t xml:space="preserve">РАЗШИФРОВКА НА НАЛИЧНИТЕ СРЕДСТВА ПО БЮДЖЕТА НА ОБЩИНАТА И ПРЕВОДИТЕ В ПРОЦЕС </t>
  </si>
  <si>
    <t xml:space="preserve"> НА СЕТЪЛМЕНТ, ПО ИЗТОЧНИЦИ (В ЛВ.)</t>
  </si>
  <si>
    <t>b6774</t>
  </si>
  <si>
    <t>d6650</t>
  </si>
  <si>
    <t>c6946</t>
  </si>
  <si>
    <t>Община Правец</t>
  </si>
  <si>
    <t>endprint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</si>
</sst>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1">
    <numFmt numFmtId="164" formatCode="_-* #,##0.00\ _ë_â_-;\-* #,##0.00\ _ë_â_-;_-* &quot;-&quot;??\ _ë_â_-;_-@_-"/>
    <numFmt numFmtId="165" formatCode="0.0"/>
    <numFmt numFmtId="166" formatCode="dd\.m\.yyyy\ &quot;г.&quot;;@"/>
    <numFmt numFmtId="167" formatCode="000"/>
    <numFmt numFmtId="168" formatCode="0#&quot;-&quot;0#"/>
    <numFmt numFmtId="169" formatCode="0000"/>
    <numFmt numFmtId="170" formatCode="00&quot;-&quot;0#"/>
    <numFmt numFmtId="171" formatCode="0&quot; &quot;#&quot; &quot;#"/>
    <numFmt numFmtId="172" formatCode="0&quot; &quot;0&quot; &quot;0&quot; &quot;0"/>
    <numFmt numFmtId="173" formatCode="000&quot; &quot;000&quot; &quot;000"/>
    <numFmt numFmtId="174" formatCode="&quot;x&quot;"/>
    <numFmt numFmtId="175" formatCode="#,##0;[Red]\(#,##0\)"/>
    <numFmt numFmtId="176" formatCode="#,##0;\(#,##0\)"/>
    <numFmt numFmtId="177" formatCode="&quot;МАКЕТ ЗА &quot;0000&quot; г.&quot;"/>
    <numFmt numFmtId="178" formatCode="&quot;БЮДЖЕТ Годишен         уточнен план &quot;0000&quot; г.&quot;"/>
    <numFmt numFmtId="179" formatCode="&quot;за &quot;0000&quot; г.&quot;"/>
    <numFmt numFmtId="180" formatCode="#,##0&quot; &quot;;[Red]\(#,##0\)"/>
    <numFmt numFmtId="181" formatCode="00&quot;.&quot;00&quot;.&quot;0000&quot; г.&quot;"/>
    <numFmt numFmtId="182" formatCode="&quot;II. ОБЩО РАЗХОДИ ЗА ДЕЙНОСТ &quot;0&quot;&quot;0&quot;&quot;0&quot;&quot;0"/>
    <numFmt numFmtId="183" formatCode="0.0_)"/>
    <numFmt numFmtId="184" formatCode="\x"/>
  </numFmts>
  <fonts count="294">
    <font>
      <sz val="10"/>
      <name val="Hebar"/>
      <charset val="204"/>
    </font>
    <font>
      <sz val="10"/>
      <name val="Hebar"/>
      <charset val="204"/>
    </font>
    <font>
      <sz val="8"/>
      <name val="Hebar"/>
      <charset val="204"/>
    </font>
    <font>
      <sz val="12"/>
      <name val="Times New Roman CYR"/>
      <family val="1"/>
      <charset val="204"/>
    </font>
    <font>
      <sz val="12"/>
      <color indexed="9"/>
      <name val="Times New Roman CYR"/>
      <family val="1"/>
      <charset val="204"/>
    </font>
    <font>
      <sz val="12"/>
      <name val="Arial"/>
      <family val="2"/>
      <charset val="204"/>
    </font>
    <font>
      <b/>
      <sz val="12"/>
      <name val="Times New Roman CYR"/>
      <family val="1"/>
      <charset val="204"/>
    </font>
    <font>
      <b/>
      <sz val="12"/>
      <color indexed="12"/>
      <name val="Times New Roman CYR"/>
      <family val="1"/>
      <charset val="204"/>
    </font>
    <font>
      <b/>
      <i/>
      <sz val="12"/>
      <name val="Times New Roman CYR"/>
      <family val="1"/>
      <charset val="204"/>
    </font>
    <font>
      <i/>
      <sz val="12"/>
      <name val="Times New Roman Cyr"/>
      <family val="1"/>
      <charset val="204"/>
    </font>
    <font>
      <sz val="12"/>
      <color indexed="12"/>
      <name val="Times New Roman CYR"/>
      <family val="1"/>
      <charset val="204"/>
    </font>
    <font>
      <b/>
      <sz val="12"/>
      <name val="Times New Roman CYR"/>
      <charset val="204"/>
    </font>
    <font>
      <sz val="12"/>
      <name val="Times New Roman CYR"/>
      <charset val="204"/>
    </font>
    <font>
      <b/>
      <i/>
      <sz val="12"/>
      <name val="Times New Roman CYR"/>
      <charset val="204"/>
    </font>
    <font>
      <i/>
      <sz val="12"/>
      <name val="Times New Roman CYR"/>
      <charset val="204"/>
    </font>
    <font>
      <i/>
      <sz val="12"/>
      <name val="Times New Roman Cyr"/>
      <family val="1"/>
    </font>
    <font>
      <sz val="12"/>
      <name val="Times New Roman Cyr"/>
      <family val="1"/>
    </font>
    <font>
      <b/>
      <i/>
      <sz val="12"/>
      <name val="Times New Roman Cyr"/>
      <family val="1"/>
    </font>
    <font>
      <i/>
      <sz val="12"/>
      <color indexed="10"/>
      <name val="Times New Roman CYR"/>
      <charset val="204"/>
    </font>
    <font>
      <sz val="10"/>
      <name val="Arial Cyr"/>
      <charset val="204"/>
    </font>
    <font>
      <sz val="12"/>
      <color indexed="10"/>
      <name val="Times New Roman CYR"/>
      <family val="1"/>
      <charset val="204"/>
    </font>
    <font>
      <i/>
      <sz val="12"/>
      <name val="Times New Roman CYR"/>
    </font>
    <font>
      <b/>
      <i/>
      <sz val="12"/>
      <name val="Times New Roman CYR"/>
    </font>
    <font>
      <sz val="12"/>
      <name val="Times New Roman CYR"/>
    </font>
    <font>
      <sz val="14"/>
      <name val="Times New Roman CYR"/>
      <family val="1"/>
      <charset val="204"/>
    </font>
    <font>
      <sz val="10"/>
      <name val="Arial"/>
      <family val="2"/>
      <charset val="204"/>
    </font>
    <font>
      <sz val="12"/>
      <name val="UnvCyr"/>
      <family val="2"/>
      <charset val="204"/>
    </font>
    <font>
      <b/>
      <sz val="14"/>
      <name val="Times New Roman CYR"/>
    </font>
    <font>
      <b/>
      <sz val="12"/>
      <name val="Times New Roman CYR"/>
    </font>
    <font>
      <sz val="10"/>
      <name val="Times New Roman Cyr"/>
      <family val="1"/>
      <charset val="204"/>
    </font>
    <font>
      <b/>
      <sz val="10"/>
      <name val="Times New Roman CYR"/>
      <charset val="204"/>
    </font>
    <font>
      <sz val="12"/>
      <color indexed="50"/>
      <name val="Times New Roman CYR"/>
      <family val="1"/>
      <charset val="204"/>
    </font>
    <font>
      <sz val="12"/>
      <name val="Times New Roman"/>
      <family val="1"/>
      <charset val="204"/>
    </font>
    <font>
      <sz val="10"/>
      <name val="Arial"/>
      <family val="2"/>
      <charset val="204"/>
    </font>
    <font>
      <b/>
      <sz val="10"/>
      <name val="Arial"/>
      <family val="2"/>
      <charset val="204"/>
    </font>
    <font>
      <b/>
      <i/>
      <sz val="12"/>
      <name val="Times New Roman Bold"/>
    </font>
    <font>
      <i/>
      <sz val="12"/>
      <name val="Times New Roman Bold"/>
    </font>
    <font>
      <b/>
      <sz val="12"/>
      <name val="Times New Roman CYR"/>
      <family val="1"/>
    </font>
    <font>
      <b/>
      <i/>
      <sz val="12"/>
      <color indexed="18"/>
      <name val="Times New Roman Bold"/>
    </font>
    <font>
      <b/>
      <sz val="11"/>
      <name val="Times New Roman CYR"/>
      <family val="1"/>
    </font>
    <font>
      <sz val="12"/>
      <name val="Times New Roman Bold"/>
    </font>
    <font>
      <sz val="11"/>
      <name val="Times New Roman CYR"/>
      <family val="1"/>
    </font>
    <font>
      <sz val="14"/>
      <name val="Times New Roman CYR"/>
      <charset val="204"/>
    </font>
    <font>
      <sz val="10"/>
      <color indexed="81"/>
      <name val="Times New Roman"/>
      <family val="1"/>
      <charset val="204"/>
    </font>
    <font>
      <b/>
      <sz val="10"/>
      <color indexed="81"/>
      <name val="Times New Roman"/>
      <family val="1"/>
      <charset val="204"/>
    </font>
    <font>
      <sz val="9"/>
      <color indexed="81"/>
      <name val="Tahoma"/>
      <family val="2"/>
      <charset val="204"/>
    </font>
    <font>
      <i/>
      <u/>
      <sz val="9"/>
      <color indexed="81"/>
      <name val="Tahoma"/>
      <family val="2"/>
      <charset val="204"/>
    </font>
    <font>
      <sz val="12"/>
      <color indexed="10"/>
      <name val="Times New Roman CYR"/>
      <charset val="204"/>
    </font>
    <font>
      <i/>
      <sz val="12"/>
      <name val="Times New Roman Bold"/>
      <charset val="204"/>
    </font>
    <font>
      <b/>
      <sz val="12"/>
      <color indexed="9"/>
      <name val="Times New Roman Cyr"/>
      <family val="1"/>
      <charset val="204"/>
    </font>
    <font>
      <b/>
      <i/>
      <sz val="12"/>
      <color indexed="10"/>
      <name val="Times New Roman CYR"/>
      <charset val="204"/>
    </font>
    <font>
      <b/>
      <i/>
      <sz val="12"/>
      <color indexed="18"/>
      <name val="Times New Roman CYR"/>
      <charset val="204"/>
    </font>
    <font>
      <b/>
      <sz val="14"/>
      <name val="Times New Roman CYR"/>
      <charset val="204"/>
    </font>
    <font>
      <b/>
      <sz val="11"/>
      <name val="Times New Roman CYR"/>
      <charset val="204"/>
    </font>
    <font>
      <b/>
      <sz val="12"/>
      <name val="Times New Roman"/>
      <family val="1"/>
      <charset val="204"/>
    </font>
    <font>
      <b/>
      <sz val="14"/>
      <name val="Times New Roman"/>
      <family val="1"/>
      <charset val="204"/>
    </font>
    <font>
      <sz val="14"/>
      <name val="Times New Roman"/>
      <family val="1"/>
      <charset val="204"/>
    </font>
    <font>
      <sz val="14"/>
      <name val="Times New Roman CYR"/>
    </font>
    <font>
      <b/>
      <sz val="12"/>
      <color indexed="18"/>
      <name val="Times New Roman CYR"/>
      <family val="1"/>
      <charset val="204"/>
    </font>
    <font>
      <sz val="11"/>
      <name val="Times New Roman CYR"/>
      <family val="1"/>
      <charset val="204"/>
    </font>
    <font>
      <b/>
      <sz val="11"/>
      <name val="Times New Roman CYR"/>
      <family val="1"/>
      <charset val="204"/>
    </font>
    <font>
      <b/>
      <sz val="13"/>
      <name val="Times New Roman Cyr"/>
      <charset val="204"/>
    </font>
    <font>
      <b/>
      <i/>
      <sz val="14"/>
      <name val="Times New Roman"/>
      <family val="1"/>
      <charset val="204"/>
    </font>
    <font>
      <b/>
      <i/>
      <sz val="12"/>
      <color indexed="18"/>
      <name val="Times New Roman"/>
      <family val="1"/>
      <charset val="204"/>
    </font>
    <font>
      <sz val="12"/>
      <color indexed="18"/>
      <name val="Times New Roman CYR"/>
      <charset val="204"/>
    </font>
    <font>
      <sz val="12"/>
      <color indexed="16"/>
      <name val="Times New Roman CYR"/>
      <charset val="204"/>
    </font>
    <font>
      <b/>
      <sz val="12"/>
      <color indexed="16"/>
      <name val="Times New Roman CYR"/>
      <family val="1"/>
      <charset val="204"/>
    </font>
    <font>
      <sz val="12"/>
      <color indexed="60"/>
      <name val="Times New Roman CYR"/>
      <family val="1"/>
      <charset val="204"/>
    </font>
    <font>
      <b/>
      <i/>
      <sz val="12"/>
      <color indexed="60"/>
      <name val="Times New Roman CYR"/>
      <family val="1"/>
      <charset val="204"/>
    </font>
    <font>
      <b/>
      <sz val="12"/>
      <color indexed="60"/>
      <name val="Times New Roman CYR"/>
      <family val="1"/>
      <charset val="204"/>
    </font>
    <font>
      <b/>
      <sz val="11"/>
      <color indexed="18"/>
      <name val="Times New Roman"/>
      <family val="1"/>
      <charset val="204"/>
    </font>
    <font>
      <b/>
      <i/>
      <sz val="11"/>
      <color indexed="10"/>
      <name val="Times New Roman"/>
      <family val="1"/>
      <charset val="204"/>
    </font>
    <font>
      <b/>
      <sz val="11"/>
      <color indexed="16"/>
      <name val="Times New Roman"/>
      <family val="1"/>
      <charset val="204"/>
    </font>
    <font>
      <b/>
      <sz val="11"/>
      <color indexed="81"/>
      <name val="Times New Roman"/>
      <family val="1"/>
      <charset val="204"/>
    </font>
    <font>
      <sz val="11"/>
      <name val="Times New Roman Cyr"/>
      <charset val="204"/>
    </font>
    <font>
      <sz val="10"/>
      <name val="Times New Roman CYR"/>
      <charset val="204"/>
    </font>
    <font>
      <i/>
      <u/>
      <sz val="10"/>
      <color indexed="81"/>
      <name val="Times New Roman"/>
      <family val="1"/>
      <charset val="204"/>
    </font>
    <font>
      <i/>
      <u/>
      <sz val="9"/>
      <color indexed="81"/>
      <name val="Times New Roman"/>
      <family val="1"/>
      <charset val="204"/>
    </font>
    <font>
      <sz val="9"/>
      <color indexed="81"/>
      <name val="Times New Roman"/>
      <family val="1"/>
      <charset val="204"/>
    </font>
    <font>
      <i/>
      <u/>
      <sz val="10"/>
      <color indexed="10"/>
      <name val="Times New Roman"/>
      <family val="1"/>
      <charset val="204"/>
    </font>
    <font>
      <b/>
      <i/>
      <u/>
      <sz val="10"/>
      <color indexed="10"/>
      <name val="Times New Roman"/>
      <family val="1"/>
      <charset val="204"/>
    </font>
    <font>
      <b/>
      <i/>
      <sz val="10"/>
      <color indexed="81"/>
      <name val="Times New Roman"/>
      <family val="1"/>
      <charset val="204"/>
    </font>
    <font>
      <b/>
      <i/>
      <sz val="10"/>
      <color indexed="10"/>
      <name val="Times New Roman"/>
      <family val="1"/>
      <charset val="204"/>
    </font>
    <font>
      <sz val="10"/>
      <name val="Times New Roman"/>
      <family val="1"/>
      <charset val="204"/>
    </font>
    <font>
      <b/>
      <sz val="10"/>
      <name val="Times New Roman"/>
      <family val="1"/>
      <charset val="204"/>
    </font>
    <font>
      <b/>
      <sz val="11"/>
      <name val="Times New Roman"/>
      <family val="1"/>
      <charset val="204"/>
    </font>
    <font>
      <b/>
      <sz val="16"/>
      <name val="Times New Roman"/>
      <family val="1"/>
      <charset val="204"/>
    </font>
    <font>
      <b/>
      <sz val="13"/>
      <name val="Times New Roman"/>
      <family val="1"/>
      <charset val="204"/>
    </font>
    <font>
      <i/>
      <sz val="12"/>
      <name val="Times New Roman"/>
      <family val="1"/>
      <charset val="204"/>
    </font>
    <font>
      <sz val="11"/>
      <name val="Times New Roman"/>
      <family val="1"/>
      <charset val="204"/>
    </font>
    <font>
      <sz val="12"/>
      <color indexed="10"/>
      <name val="Times New Roman"/>
      <family val="1"/>
      <charset val="204"/>
    </font>
    <font>
      <sz val="10"/>
      <color indexed="10"/>
      <name val="Times New Roman"/>
      <family val="1"/>
      <charset val="204"/>
    </font>
    <font>
      <b/>
      <i/>
      <sz val="12"/>
      <name val="Times New Roman"/>
      <family val="1"/>
      <charset val="204"/>
    </font>
    <font>
      <b/>
      <i/>
      <sz val="10"/>
      <name val="Times New Roman"/>
      <family val="1"/>
      <charset val="204"/>
    </font>
    <font>
      <i/>
      <sz val="11"/>
      <name val="Times New Roman"/>
      <family val="1"/>
      <charset val="204"/>
    </font>
    <font>
      <sz val="12"/>
      <color indexed="20"/>
      <name val="Times New Roman CYR"/>
      <charset val="204"/>
    </font>
    <font>
      <sz val="12"/>
      <color indexed="20"/>
      <name val="Times New Roman CYR"/>
      <family val="1"/>
      <charset val="204"/>
    </font>
    <font>
      <b/>
      <sz val="12"/>
      <color indexed="20"/>
      <name val="Times New Roman CYR"/>
      <family val="1"/>
      <charset val="204"/>
    </font>
    <font>
      <i/>
      <sz val="12"/>
      <color indexed="18"/>
      <name val="Times New Roman CYR"/>
      <charset val="204"/>
    </font>
    <font>
      <b/>
      <i/>
      <sz val="14"/>
      <name val="Times New Roman bold"/>
      <charset val="204"/>
    </font>
    <font>
      <sz val="14"/>
      <color indexed="28"/>
      <name val="Times New Roman"/>
      <family val="1"/>
      <charset val="204"/>
    </font>
    <font>
      <sz val="12"/>
      <color indexed="28"/>
      <name val="Times New Roman"/>
      <family val="1"/>
      <charset val="204"/>
    </font>
    <font>
      <i/>
      <sz val="14"/>
      <name val="Times New Roman"/>
      <family val="1"/>
      <charset val="204"/>
    </font>
    <font>
      <i/>
      <u/>
      <sz val="12"/>
      <color indexed="10"/>
      <name val="Times New Roman CYR"/>
      <charset val="204"/>
    </font>
    <font>
      <i/>
      <sz val="10"/>
      <color indexed="10"/>
      <name val="Times New Roman Cyr"/>
      <charset val="204"/>
    </font>
    <font>
      <b/>
      <sz val="14"/>
      <name val="Times New Roman Cyr"/>
      <family val="1"/>
      <charset val="204"/>
    </font>
    <font>
      <b/>
      <i/>
      <sz val="10"/>
      <color indexed="12"/>
      <name val="Times New Roman CYR"/>
      <charset val="204"/>
    </font>
    <font>
      <b/>
      <i/>
      <sz val="10"/>
      <color indexed="18"/>
      <name val="Times New Roman CYR"/>
      <charset val="204"/>
    </font>
    <font>
      <b/>
      <sz val="10"/>
      <name val="Times New Roman CYR"/>
      <family val="1"/>
      <charset val="204"/>
    </font>
    <font>
      <b/>
      <i/>
      <sz val="10"/>
      <color indexed="16"/>
      <name val="Times New Roman CYR"/>
      <charset val="204"/>
    </font>
    <font>
      <sz val="11"/>
      <color indexed="81"/>
      <name val="Times New Roman"/>
      <family val="1"/>
      <charset val="204"/>
    </font>
    <font>
      <b/>
      <i/>
      <sz val="11"/>
      <color indexed="81"/>
      <name val="Times New Roman"/>
      <family val="1"/>
      <charset val="204"/>
    </font>
    <font>
      <b/>
      <i/>
      <sz val="11"/>
      <color indexed="18"/>
      <name val="Times New Roman"/>
      <family val="1"/>
      <charset val="204"/>
    </font>
    <font>
      <sz val="11"/>
      <color indexed="18"/>
      <name val="Times New Roman"/>
      <family val="1"/>
      <charset val="204"/>
    </font>
    <font>
      <b/>
      <i/>
      <u/>
      <sz val="11"/>
      <color indexed="20"/>
      <name val="Times New Roman"/>
      <family val="1"/>
      <charset val="204"/>
    </font>
    <font>
      <b/>
      <i/>
      <sz val="10"/>
      <color indexed="12"/>
      <name val="Times New Roman"/>
      <family val="1"/>
      <charset val="204"/>
    </font>
    <font>
      <b/>
      <i/>
      <sz val="10"/>
      <color indexed="16"/>
      <name val="Times New Roman"/>
      <family val="1"/>
      <charset val="204"/>
    </font>
    <font>
      <sz val="12"/>
      <color indexed="18"/>
      <name val="Times New Roman CYR"/>
      <family val="1"/>
    </font>
    <font>
      <b/>
      <i/>
      <sz val="12"/>
      <color indexed="16"/>
      <name val="Times New Roman Bold"/>
    </font>
    <font>
      <b/>
      <i/>
      <sz val="14"/>
      <color indexed="20"/>
      <name val="Times New Roman"/>
      <family val="1"/>
      <charset val="204"/>
    </font>
    <font>
      <b/>
      <i/>
      <sz val="14"/>
      <color indexed="16"/>
      <name val="Times New Roman"/>
      <family val="1"/>
      <charset val="204"/>
    </font>
    <font>
      <b/>
      <i/>
      <sz val="14"/>
      <color indexed="18"/>
      <name val="Times New Roman"/>
      <family val="1"/>
      <charset val="204"/>
    </font>
    <font>
      <b/>
      <sz val="12"/>
      <color indexed="20"/>
      <name val="Times New Roman CYR"/>
    </font>
    <font>
      <b/>
      <sz val="12"/>
      <color indexed="18"/>
      <name val="Times New Roman CYR"/>
    </font>
    <font>
      <b/>
      <i/>
      <sz val="14"/>
      <color indexed="20"/>
      <name val="Times New Roman CYR"/>
    </font>
    <font>
      <b/>
      <sz val="12"/>
      <color indexed="62"/>
      <name val="Times New Roman CYR"/>
    </font>
    <font>
      <b/>
      <i/>
      <sz val="12"/>
      <color indexed="18"/>
      <name val="Times New Roman Cyr"/>
      <family val="1"/>
    </font>
    <font>
      <sz val="12"/>
      <color indexed="18"/>
      <name val="Times New Roman Bold"/>
    </font>
    <font>
      <sz val="12"/>
      <color indexed="16"/>
      <name val="Times New Roman Bold"/>
    </font>
    <font>
      <b/>
      <i/>
      <sz val="11"/>
      <color indexed="18"/>
      <name val="Times New Roman Bold"/>
    </font>
    <font>
      <b/>
      <i/>
      <sz val="12"/>
      <color indexed="17"/>
      <name val="Times New Roman Bold"/>
    </font>
    <font>
      <b/>
      <sz val="12"/>
      <color indexed="10"/>
      <name val="Times New Roman CYR"/>
    </font>
    <font>
      <sz val="10"/>
      <color indexed="8"/>
      <name val="Times New Roman"/>
      <family val="1"/>
      <charset val="204"/>
    </font>
    <font>
      <b/>
      <sz val="10"/>
      <color indexed="8"/>
      <name val="Times New Roman"/>
      <family val="1"/>
      <charset val="204"/>
    </font>
    <font>
      <sz val="10"/>
      <color indexed="8"/>
      <name val="Times New Roman Cyr"/>
      <family val="1"/>
      <charset val="204"/>
    </font>
    <font>
      <b/>
      <sz val="10"/>
      <color indexed="8"/>
      <name val="Times New Roman Cyr"/>
      <family val="1"/>
      <charset val="204"/>
    </font>
    <font>
      <b/>
      <i/>
      <sz val="10"/>
      <color indexed="62"/>
      <name val="Times New Roman Cyr"/>
      <family val="1"/>
      <charset val="204"/>
    </font>
    <font>
      <b/>
      <i/>
      <sz val="10"/>
      <color indexed="8"/>
      <name val="Times New Roman Cyr"/>
      <family val="1"/>
      <charset val="204"/>
    </font>
    <font>
      <b/>
      <i/>
      <sz val="10"/>
      <color indexed="10"/>
      <name val="Times New Roman CYR"/>
      <family val="1"/>
      <charset val="204"/>
    </font>
    <font>
      <b/>
      <sz val="10"/>
      <name val="Arial Cyr"/>
      <charset val="204"/>
    </font>
    <font>
      <sz val="10"/>
      <name val="Arial CYR"/>
      <family val="2"/>
      <charset val="204"/>
    </font>
    <font>
      <b/>
      <i/>
      <sz val="10"/>
      <name val="Arial Cyr"/>
      <charset val="204"/>
    </font>
    <font>
      <b/>
      <i/>
      <sz val="10"/>
      <color indexed="10"/>
      <name val="Arial Cyr"/>
      <charset val="204"/>
    </font>
    <font>
      <b/>
      <sz val="10"/>
      <name val="Arial CYR"/>
      <family val="2"/>
      <charset val="204"/>
    </font>
    <font>
      <i/>
      <sz val="10"/>
      <name val="Arial"/>
      <family val="2"/>
      <charset val="204"/>
    </font>
    <font>
      <b/>
      <i/>
      <sz val="10"/>
      <color indexed="8"/>
      <name val="Arial CYR"/>
      <charset val="204"/>
    </font>
    <font>
      <sz val="10"/>
      <color indexed="10"/>
      <name val="Arial"/>
      <family val="2"/>
      <charset val="204"/>
    </font>
    <font>
      <b/>
      <i/>
      <sz val="10"/>
      <name val="Arial"/>
      <family val="2"/>
      <charset val="204"/>
    </font>
    <font>
      <b/>
      <i/>
      <sz val="10"/>
      <color indexed="10"/>
      <name val="Arial"/>
      <family val="2"/>
      <charset val="204"/>
    </font>
    <font>
      <b/>
      <u/>
      <sz val="12"/>
      <name val="Hebar"/>
      <charset val="204"/>
    </font>
    <font>
      <sz val="9"/>
      <name val="Hebar"/>
      <charset val="204"/>
    </font>
    <font>
      <b/>
      <sz val="16"/>
      <name val="Times New Roman Cyr"/>
      <charset val="204"/>
    </font>
    <font>
      <b/>
      <sz val="9"/>
      <name val="Hebar"/>
      <charset val="204"/>
    </font>
    <font>
      <b/>
      <sz val="11"/>
      <color indexed="81"/>
      <name val="Tahoma"/>
      <family val="2"/>
      <charset val="204"/>
    </font>
    <font>
      <sz val="11"/>
      <color indexed="81"/>
      <name val="Tahoma"/>
      <family val="2"/>
      <charset val="204"/>
    </font>
    <font>
      <sz val="12"/>
      <color indexed="81"/>
      <name val="Tahoma"/>
      <family val="2"/>
      <charset val="204"/>
    </font>
    <font>
      <b/>
      <sz val="12"/>
      <color indexed="81"/>
      <name val="Tahoma"/>
      <family val="2"/>
      <charset val="204"/>
    </font>
    <font>
      <i/>
      <sz val="12"/>
      <color indexed="8"/>
      <name val="Times New Roman"/>
      <family val="1"/>
      <charset val="204"/>
    </font>
    <font>
      <sz val="11"/>
      <color theme="1"/>
      <name val="Calibri"/>
      <family val="2"/>
      <charset val="204"/>
      <scheme val="minor"/>
    </font>
    <font>
      <u/>
      <sz val="10"/>
      <color theme="10"/>
      <name val="Hebar"/>
      <charset val="204"/>
    </font>
    <font>
      <u/>
      <sz val="11"/>
      <color theme="10"/>
      <name val="Calibri"/>
      <family val="2"/>
      <charset val="204"/>
      <scheme val="minor"/>
    </font>
    <font>
      <sz val="11"/>
      <color theme="1"/>
      <name val="Arial"/>
      <family val="2"/>
      <charset val="204"/>
    </font>
    <font>
      <b/>
      <sz val="12"/>
      <color rgb="FFA50021"/>
      <name val="Times New Roman CYR"/>
      <charset val="204"/>
    </font>
    <font>
      <b/>
      <i/>
      <sz val="14"/>
      <color rgb="FF800000"/>
      <name val="Times New Roman bold"/>
      <charset val="204"/>
    </font>
    <font>
      <b/>
      <i/>
      <sz val="14"/>
      <color rgb="FF000099"/>
      <name val="Times New Roman Cyr"/>
      <charset val="204"/>
    </font>
    <font>
      <b/>
      <i/>
      <sz val="12"/>
      <color rgb="FF000099"/>
      <name val="Times New Roman CYR"/>
      <charset val="204"/>
    </font>
    <font>
      <b/>
      <sz val="12"/>
      <color rgb="FF000099"/>
      <name val="Times New Roman"/>
      <family val="1"/>
      <charset val="204"/>
    </font>
    <font>
      <b/>
      <i/>
      <sz val="12"/>
      <color rgb="FF000099"/>
      <name val="Times New Roman"/>
      <family val="1"/>
      <charset val="204"/>
    </font>
    <font>
      <sz val="12"/>
      <color rgb="FF000099"/>
      <name val="Times New Roman"/>
      <family val="1"/>
      <charset val="204"/>
    </font>
    <font>
      <sz val="12"/>
      <color rgb="FF000099"/>
      <name val="Times New Roman CYR"/>
      <charset val="204"/>
    </font>
    <font>
      <sz val="12"/>
      <color rgb="FFA50021"/>
      <name val="Times New Roman Cyr"/>
      <charset val="204"/>
    </font>
    <font>
      <b/>
      <sz val="9"/>
      <color rgb="FF000099"/>
      <name val="Times New Roman CYR"/>
      <charset val="204"/>
    </font>
    <font>
      <sz val="11"/>
      <color rgb="FF800000"/>
      <name val="Times New Roman CYR"/>
      <family val="1"/>
      <charset val="204"/>
    </font>
    <font>
      <sz val="12"/>
      <color rgb="FF800000"/>
      <name val="Times New Roman CYR"/>
      <family val="1"/>
      <charset val="204"/>
    </font>
    <font>
      <b/>
      <sz val="13"/>
      <color rgb="FF800000"/>
      <name val="Times New Roman CYR"/>
      <charset val="204"/>
    </font>
    <font>
      <b/>
      <i/>
      <sz val="12"/>
      <color rgb="FF800000"/>
      <name val="Times New Roman CYR"/>
      <charset val="204"/>
    </font>
    <font>
      <b/>
      <sz val="12"/>
      <color rgb="FF800000"/>
      <name val="Times New Roman CYR"/>
      <charset val="204"/>
    </font>
    <font>
      <b/>
      <sz val="14"/>
      <color rgb="FF800000"/>
      <name val="Times New Roman"/>
      <family val="1"/>
      <charset val="204"/>
    </font>
    <font>
      <sz val="12"/>
      <color rgb="FF800000"/>
      <name val="Times New Roman CYR"/>
      <charset val="204"/>
    </font>
    <font>
      <b/>
      <sz val="12"/>
      <color rgb="FF800000"/>
      <name val="Times New Roman CYR"/>
      <family val="1"/>
      <charset val="204"/>
    </font>
    <font>
      <b/>
      <sz val="11"/>
      <color rgb="FF800000"/>
      <name val="Times New Roman CYR"/>
      <family val="1"/>
      <charset val="204"/>
    </font>
    <font>
      <i/>
      <sz val="12"/>
      <color rgb="FF000099"/>
      <name val="Times New Roman Cyr"/>
      <family val="1"/>
      <charset val="204"/>
    </font>
    <font>
      <b/>
      <sz val="9"/>
      <color rgb="FF800000"/>
      <name val="Times New Roman CYR"/>
      <charset val="204"/>
    </font>
    <font>
      <b/>
      <i/>
      <sz val="14"/>
      <color rgb="FF660066"/>
      <name val="Times New Roman bold"/>
      <charset val="204"/>
    </font>
    <font>
      <sz val="12"/>
      <color rgb="FF660066"/>
      <name val="Times New Roman CYR"/>
      <family val="1"/>
      <charset val="204"/>
    </font>
    <font>
      <b/>
      <sz val="12"/>
      <color rgb="FF660066"/>
      <name val="Times New Roman Cyr"/>
      <charset val="204"/>
    </font>
    <font>
      <b/>
      <i/>
      <sz val="12"/>
      <color rgb="FF660066"/>
      <name val="Times New Roman CYR"/>
      <charset val="204"/>
    </font>
    <font>
      <i/>
      <sz val="12"/>
      <color rgb="FF660066"/>
      <name val="Times New Roman CYR"/>
      <charset val="204"/>
    </font>
    <font>
      <b/>
      <i/>
      <sz val="14"/>
      <color rgb="FF660066"/>
      <name val="Times New Roman"/>
      <family val="1"/>
      <charset val="204"/>
    </font>
    <font>
      <b/>
      <i/>
      <sz val="10"/>
      <color rgb="FF660066"/>
      <name val="Times New Roman CYR"/>
      <family val="1"/>
      <charset val="204"/>
    </font>
    <font>
      <b/>
      <i/>
      <sz val="12"/>
      <color rgb="FF660066"/>
      <name val="Times New Roman CYR"/>
      <family val="1"/>
      <charset val="204"/>
    </font>
    <font>
      <b/>
      <sz val="12"/>
      <color rgb="FF660066"/>
      <name val="Times New Roman CYR"/>
      <family val="1"/>
      <charset val="204"/>
    </font>
    <font>
      <sz val="12"/>
      <color rgb="FF660066"/>
      <name val="Times New Roman CYR"/>
      <charset val="204"/>
    </font>
    <font>
      <b/>
      <sz val="9"/>
      <color rgb="FF660066"/>
      <name val="Times New Roman Cyr"/>
      <charset val="204"/>
    </font>
    <font>
      <b/>
      <sz val="12"/>
      <color theme="0"/>
      <name val="Times New Roman"/>
      <family val="1"/>
      <charset val="204"/>
    </font>
    <font>
      <b/>
      <sz val="12"/>
      <color rgb="FF663300"/>
      <name val="Times New Roman CYR"/>
      <charset val="204"/>
    </font>
    <font>
      <sz val="12"/>
      <color rgb="FF663300"/>
      <name val="Times New Roman CYR"/>
      <family val="1"/>
      <charset val="204"/>
    </font>
    <font>
      <b/>
      <i/>
      <sz val="12"/>
      <color rgb="FF663300"/>
      <name val="Times New Roman CYR"/>
      <family val="1"/>
      <charset val="204"/>
    </font>
    <font>
      <b/>
      <i/>
      <sz val="14"/>
      <color rgb="FF663300"/>
      <name val="Times New Roman"/>
      <family val="1"/>
      <charset val="204"/>
    </font>
    <font>
      <b/>
      <sz val="12"/>
      <color rgb="FF663300"/>
      <name val="Times New Roman CYR"/>
      <family val="1"/>
      <charset val="204"/>
    </font>
    <font>
      <sz val="12"/>
      <color rgb="FF663300"/>
      <name val="Times New Roman CYR"/>
      <charset val="204"/>
    </font>
    <font>
      <b/>
      <sz val="9"/>
      <color rgb="FF663300"/>
      <name val="Times New Roman CYR"/>
      <family val="1"/>
      <charset val="204"/>
    </font>
    <font>
      <b/>
      <i/>
      <sz val="12"/>
      <color rgb="FF663300"/>
      <name val="Times New Roman CYR"/>
      <charset val="204"/>
    </font>
    <font>
      <sz val="11"/>
      <color theme="0"/>
      <name val="Times New Roman"/>
      <family val="1"/>
      <charset val="204"/>
    </font>
    <font>
      <i/>
      <sz val="12"/>
      <color rgb="FF000099"/>
      <name val="Times New Roman CYR"/>
      <charset val="204"/>
    </font>
    <font>
      <sz val="12"/>
      <color theme="0"/>
      <name val="Times New Roman CYR"/>
      <family val="1"/>
      <charset val="204"/>
    </font>
    <font>
      <b/>
      <sz val="12"/>
      <color rgb="FF000099"/>
      <name val="Times New Roman CYR"/>
      <charset val="204"/>
    </font>
    <font>
      <b/>
      <i/>
      <sz val="14"/>
      <color rgb="FF000099"/>
      <name val="Times New Roman"/>
      <family val="1"/>
      <charset val="204"/>
    </font>
    <font>
      <b/>
      <i/>
      <sz val="13"/>
      <color rgb="FF000099"/>
      <name val="Times New Roman Cyr"/>
      <charset val="204"/>
    </font>
    <font>
      <b/>
      <sz val="10"/>
      <color rgb="FFFFFF00"/>
      <name val="Times New Roman"/>
      <family val="1"/>
      <charset val="204"/>
    </font>
    <font>
      <b/>
      <sz val="10"/>
      <color theme="0"/>
      <name val="Times New Roman"/>
      <family val="1"/>
      <charset val="204"/>
    </font>
    <font>
      <sz val="10"/>
      <color theme="0"/>
      <name val="Times New Roman"/>
      <family val="1"/>
      <charset val="204"/>
    </font>
    <font>
      <sz val="11"/>
      <color rgb="FF000099"/>
      <name val="Times New Roman CYR"/>
      <family val="1"/>
      <charset val="204"/>
    </font>
    <font>
      <sz val="11"/>
      <color rgb="FF000099"/>
      <name val="Times New Roman Cyr"/>
      <charset val="204"/>
    </font>
    <font>
      <b/>
      <sz val="11"/>
      <color rgb="FF000099"/>
      <name val="Times New Roman CYR"/>
      <charset val="204"/>
    </font>
    <font>
      <b/>
      <sz val="10"/>
      <color rgb="FF000099"/>
      <name val="Times New Roman"/>
      <family val="1"/>
      <charset val="204"/>
    </font>
    <font>
      <b/>
      <sz val="12"/>
      <color rgb="FF000099"/>
      <name val="Times New Roman Cyr"/>
      <family val="1"/>
      <charset val="204"/>
    </font>
    <font>
      <b/>
      <i/>
      <sz val="12"/>
      <color rgb="FFA50021"/>
      <name val="Times New Roman Cyr"/>
      <charset val="204"/>
    </font>
    <font>
      <sz val="10"/>
      <color rgb="FF000099"/>
      <name val="Times New Roman Cyr"/>
      <family val="1"/>
      <charset val="204"/>
    </font>
    <font>
      <sz val="12"/>
      <color rgb="FF000099"/>
      <name val="Times New Roman CYR"/>
      <family val="1"/>
      <charset val="204"/>
    </font>
    <font>
      <b/>
      <i/>
      <sz val="12"/>
      <color rgb="FF000099"/>
      <name val="Times New Roman Bold"/>
      <charset val="204"/>
    </font>
    <font>
      <b/>
      <i/>
      <sz val="14"/>
      <color rgb="FF000099"/>
      <name val="Times New Roman bold"/>
      <charset val="204"/>
    </font>
    <font>
      <b/>
      <i/>
      <sz val="12"/>
      <color rgb="FFFFFF00"/>
      <name val="Times New Roman"/>
      <family val="1"/>
      <charset val="204"/>
    </font>
    <font>
      <sz val="12"/>
      <color rgb="FF660066"/>
      <name val="Times New Roman"/>
      <family val="1"/>
      <charset val="204"/>
    </font>
    <font>
      <b/>
      <sz val="14"/>
      <color rgb="FF660066"/>
      <name val="Times New Roman"/>
      <family val="1"/>
      <charset val="204"/>
    </font>
    <font>
      <sz val="11"/>
      <color rgb="FF000099"/>
      <name val="Times New Roman"/>
      <family val="1"/>
      <charset val="204"/>
    </font>
    <font>
      <b/>
      <sz val="12"/>
      <color rgb="FF800000"/>
      <name val="Times New Roman"/>
      <family val="1"/>
      <charset val="204"/>
    </font>
    <font>
      <b/>
      <sz val="12"/>
      <color rgb="FF660066"/>
      <name val="Times New Roman"/>
      <family val="1"/>
      <charset val="204"/>
    </font>
    <font>
      <sz val="10"/>
      <color rgb="FFFFFFCC"/>
      <name val="Times New Roman"/>
      <family val="1"/>
      <charset val="204"/>
    </font>
    <font>
      <sz val="12"/>
      <color rgb="FFFFFF99"/>
      <name val="Times New Roman CYR"/>
      <charset val="204"/>
    </font>
    <font>
      <b/>
      <sz val="12"/>
      <color rgb="FFFFFF99"/>
      <name val="Times New Roman CYR"/>
      <family val="1"/>
      <charset val="204"/>
    </font>
    <font>
      <sz val="12"/>
      <color rgb="FFCCFFCC"/>
      <name val="Times New Roman CYR"/>
      <family val="1"/>
      <charset val="204"/>
    </font>
    <font>
      <b/>
      <sz val="12"/>
      <color rgb="FFCCFFCC"/>
      <name val="Times New Roman CYR"/>
      <family val="1"/>
      <charset val="204"/>
    </font>
    <font>
      <b/>
      <sz val="12"/>
      <color rgb="FFCCCCFF"/>
      <name val="Times New Roman CYR"/>
      <charset val="204"/>
    </font>
    <font>
      <b/>
      <sz val="12"/>
      <color theme="0"/>
      <name val="Times New Roman Cyr"/>
      <family val="1"/>
      <charset val="204"/>
    </font>
    <font>
      <b/>
      <u/>
      <sz val="12"/>
      <color rgb="FF000099"/>
      <name val="Times New Roman CYR"/>
      <charset val="204"/>
    </font>
    <font>
      <b/>
      <sz val="14"/>
      <color rgb="FF000099"/>
      <name val="Times New Roman Cyr"/>
      <charset val="204"/>
    </font>
    <font>
      <sz val="12"/>
      <color theme="0"/>
      <name val="Times New Roman CYR"/>
      <charset val="204"/>
    </font>
    <font>
      <b/>
      <sz val="12"/>
      <color theme="0"/>
      <name val="Times New Roman Cyr"/>
      <charset val="204"/>
    </font>
    <font>
      <b/>
      <sz val="10"/>
      <color rgb="FF800000"/>
      <name val="Times New Roman CYR"/>
      <charset val="204"/>
    </font>
    <font>
      <b/>
      <sz val="13"/>
      <color rgb="FF000080"/>
      <name val="Times New Roman CYR"/>
      <family val="1"/>
      <charset val="204"/>
    </font>
    <font>
      <b/>
      <sz val="13"/>
      <color rgb="FF000080"/>
      <name val="Times New Roman CYR"/>
      <family val="1"/>
    </font>
    <font>
      <b/>
      <sz val="13"/>
      <color rgb="FF800000"/>
      <name val="Times New Roman CYR"/>
      <family val="1"/>
      <charset val="204"/>
    </font>
    <font>
      <sz val="12"/>
      <color rgb="FF000080"/>
      <name val="Times New Roman CYR"/>
      <family val="1"/>
      <charset val="204"/>
    </font>
    <font>
      <b/>
      <i/>
      <sz val="14"/>
      <color rgb="FFFF0000"/>
      <name val="Times New Roman CYR"/>
      <family val="1"/>
      <charset val="204"/>
    </font>
    <font>
      <b/>
      <sz val="14"/>
      <color rgb="FFFF0000"/>
      <name val="Times New Roman CYR"/>
      <family val="1"/>
      <charset val="204"/>
    </font>
    <font>
      <b/>
      <i/>
      <sz val="12"/>
      <color rgb="FFFF0000"/>
      <name val="Times New Roman CYR"/>
    </font>
    <font>
      <b/>
      <i/>
      <sz val="12"/>
      <color rgb="FF333399"/>
      <name val="Times New Roman CYR"/>
    </font>
    <font>
      <sz val="12"/>
      <color rgb="FF000080"/>
      <name val="Times New Roman CYR"/>
      <family val="1"/>
    </font>
    <font>
      <b/>
      <sz val="14"/>
      <color rgb="FF000080"/>
      <name val="Times New Roman CYR"/>
      <family val="1"/>
      <charset val="204"/>
    </font>
    <font>
      <b/>
      <i/>
      <sz val="12"/>
      <color rgb="FF000080"/>
      <name val="Times New Roman BOLD"/>
    </font>
    <font>
      <b/>
      <i/>
      <sz val="12"/>
      <color rgb="FF800000"/>
      <name val="Times New Roman BOLD"/>
    </font>
    <font>
      <b/>
      <i/>
      <sz val="12"/>
      <color rgb="FF000080"/>
      <name val="Times New Roman CYR"/>
    </font>
    <font>
      <b/>
      <i/>
      <sz val="14"/>
      <color rgb="FF000080"/>
      <name val="Times New Roman CYR"/>
      <family val="1"/>
      <charset val="204"/>
    </font>
    <font>
      <sz val="11"/>
      <color rgb="FF000000"/>
      <name val="Arial"/>
      <family val="2"/>
      <charset val="204"/>
    </font>
    <font>
      <b/>
      <sz val="14"/>
      <color rgb="FF800000"/>
      <name val="Times New Roman CYR"/>
      <family val="1"/>
    </font>
    <font>
      <sz val="10"/>
      <color rgb="FFFF0000"/>
      <name val="Arial CYR"/>
      <family val="2"/>
      <charset val="204"/>
    </font>
    <font>
      <sz val="9"/>
      <color rgb="FFFFFF00"/>
      <name val="Arial CYR"/>
      <family val="2"/>
      <charset val="204"/>
    </font>
    <font>
      <b/>
      <sz val="10"/>
      <color rgb="FF000000"/>
      <name val="Arial"/>
      <family val="2"/>
      <charset val="204"/>
    </font>
    <font>
      <sz val="10"/>
      <color rgb="FF000000"/>
      <name val="Arial CYR"/>
      <family val="2"/>
      <charset val="204"/>
    </font>
    <font>
      <b/>
      <sz val="10"/>
      <color rgb="FF000000"/>
      <name val="Arial CYR"/>
      <family val="2"/>
      <charset val="204"/>
    </font>
    <font>
      <sz val="10"/>
      <color rgb="FF000000"/>
      <name val="Arial CYR"/>
      <charset val="204"/>
    </font>
    <font>
      <b/>
      <sz val="10"/>
      <color rgb="FFFFFFFF"/>
      <name val="Arial"/>
      <family val="2"/>
      <charset val="204"/>
    </font>
    <font>
      <b/>
      <i/>
      <sz val="10"/>
      <color rgb="FF000000"/>
      <name val="Arial CYR"/>
      <charset val="204"/>
    </font>
    <font>
      <b/>
      <sz val="12"/>
      <color rgb="FFFF0000"/>
      <name val="Arial CYR"/>
      <charset val="204"/>
    </font>
    <font>
      <b/>
      <sz val="12"/>
      <color rgb="FF000000"/>
      <name val="Arial CYR"/>
      <charset val="204"/>
    </font>
    <font>
      <sz val="10"/>
      <color rgb="FFFF0000"/>
      <name val="Arial"/>
      <family val="2"/>
      <charset val="204"/>
    </font>
    <font>
      <sz val="10"/>
      <color rgb="FF000000"/>
      <name val="Arial"/>
      <family val="2"/>
      <charset val="204"/>
    </font>
    <font>
      <sz val="10"/>
      <color rgb="FFFFFFFF"/>
      <name val="Hebar"/>
      <charset val="204"/>
    </font>
    <font>
      <b/>
      <sz val="10"/>
      <color theme="0" tint="-0.14999847407452621"/>
      <name val="Arial CYR"/>
      <family val="2"/>
      <charset val="204"/>
    </font>
    <font>
      <sz val="10"/>
      <color rgb="FFFFFF00"/>
      <name val="Arial CYR"/>
      <family val="2"/>
      <charset val="204"/>
    </font>
    <font>
      <b/>
      <sz val="10"/>
      <color rgb="FFFFFF00"/>
      <name val="Arial CYR"/>
      <family val="2"/>
      <charset val="204"/>
    </font>
    <font>
      <i/>
      <sz val="12"/>
      <color theme="0"/>
      <name val="Times New Roman CYR"/>
      <family val="1"/>
      <charset val="204"/>
    </font>
    <font>
      <sz val="12"/>
      <color rgb="FFEAEAEA"/>
      <name val="Times New Roman CYR"/>
      <family val="1"/>
      <charset val="204"/>
    </font>
    <font>
      <sz val="12"/>
      <color rgb="FFEAEAEA"/>
      <name val="Times New Roman"/>
      <family val="1"/>
      <charset val="204"/>
    </font>
    <font>
      <b/>
      <sz val="12"/>
      <color rgb="FFEAEAEA"/>
      <name val="Times New Roman"/>
      <family val="1"/>
      <charset val="204"/>
    </font>
    <font>
      <sz val="12"/>
      <color theme="1"/>
      <name val="Times New Roman"/>
      <family val="1"/>
      <charset val="204"/>
    </font>
    <font>
      <sz val="10"/>
      <color theme="1"/>
      <name val="Times New Roman"/>
      <family val="1"/>
      <charset val="204"/>
    </font>
    <font>
      <b/>
      <sz val="12"/>
      <color theme="1"/>
      <name val="Times New Roman"/>
      <family val="1"/>
      <charset val="204"/>
    </font>
    <font>
      <b/>
      <i/>
      <sz val="12"/>
      <color theme="1"/>
      <name val="Times New Roman"/>
      <family val="1"/>
      <charset val="204"/>
    </font>
    <font>
      <sz val="12"/>
      <color rgb="FFFF0000"/>
      <name val="Times New Roman"/>
      <family val="1"/>
      <charset val="204"/>
    </font>
    <font>
      <sz val="12"/>
      <color theme="0"/>
      <name val="Times New Roman"/>
      <family val="1"/>
      <charset val="204"/>
    </font>
    <font>
      <b/>
      <sz val="14"/>
      <color theme="1"/>
      <name val="Times New Roman"/>
      <family val="1"/>
      <charset val="204"/>
    </font>
    <font>
      <b/>
      <sz val="9"/>
      <color rgb="FF000099"/>
      <name val="Times New Roman"/>
      <family val="1"/>
      <charset val="204"/>
    </font>
    <font>
      <b/>
      <sz val="12"/>
      <color rgb="FFFFFF00"/>
      <name val="Times New Roman"/>
      <family val="1"/>
      <charset val="204"/>
    </font>
    <font>
      <b/>
      <sz val="14"/>
      <color rgb="FF663300"/>
      <name val="Times New Roman"/>
      <family val="1"/>
      <charset val="204"/>
    </font>
    <font>
      <sz val="12"/>
      <color rgb="FF660066"/>
      <name val="Arial"/>
      <family val="2"/>
      <charset val="204"/>
    </font>
    <font>
      <b/>
      <sz val="12"/>
      <color rgb="FF663300"/>
      <name val="Arial"/>
      <family val="2"/>
      <charset val="204"/>
    </font>
    <font>
      <sz val="12"/>
      <color rgb="FF663300"/>
      <name val="Arial"/>
      <family val="2"/>
      <charset val="204"/>
    </font>
    <font>
      <i/>
      <sz val="12"/>
      <color rgb="FF800000"/>
      <name val="Times New Roman CYR"/>
      <charset val="204"/>
    </font>
    <font>
      <sz val="16"/>
      <color rgb="FF000000"/>
      <name val="Times New Roman CYR"/>
    </font>
    <font>
      <sz val="18"/>
      <color rgb="FF000000"/>
      <name val="Times New Roman Cyr"/>
    </font>
    <font>
      <sz val="14"/>
      <color rgb="FF000000"/>
      <name val="Times New Roman CYR"/>
    </font>
    <font>
      <sz val="14"/>
      <color rgb="FF000000"/>
      <name val="Hebar"/>
    </font>
  </fonts>
  <fills count="53">
    <fill>
      <patternFill patternType="none"/>
    </fill>
    <fill>
      <patternFill patternType="gray125"/>
    </fill>
    <fill>
      <patternFill patternType="solid">
        <fgColor indexed="10"/>
        <bgColor indexed="64"/>
      </patternFill>
    </fill>
    <fill>
      <patternFill patternType="solid">
        <fgColor indexed="50"/>
        <bgColor indexed="64"/>
      </patternFill>
    </fill>
    <fill>
      <patternFill patternType="solid">
        <fgColor indexed="41"/>
        <bgColor indexed="64"/>
      </patternFill>
    </fill>
    <fill>
      <patternFill patternType="solid">
        <fgColor indexed="9"/>
        <bgColor indexed="64"/>
      </patternFill>
    </fill>
    <fill>
      <patternFill patternType="solid">
        <fgColor indexed="13"/>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47"/>
        <bgColor indexed="64"/>
      </patternFill>
    </fill>
    <fill>
      <patternFill patternType="solid">
        <fgColor indexed="31"/>
        <bgColor indexed="64"/>
      </patternFill>
    </fill>
    <fill>
      <patternFill patternType="solid">
        <fgColor indexed="26"/>
        <bgColor indexed="26"/>
      </patternFill>
    </fill>
    <fill>
      <patternFill patternType="solid">
        <fgColor indexed="42"/>
        <bgColor indexed="64"/>
      </patternFill>
    </fill>
    <fill>
      <patternFill patternType="solid">
        <fgColor indexed="61"/>
        <bgColor indexed="64"/>
      </patternFill>
    </fill>
    <fill>
      <patternFill patternType="solid">
        <fgColor theme="0"/>
        <bgColor indexed="64"/>
      </patternFill>
    </fill>
    <fill>
      <patternFill patternType="solid">
        <fgColor rgb="FF00FF00"/>
        <bgColor indexed="64"/>
      </patternFill>
    </fill>
    <fill>
      <patternFill patternType="solid">
        <fgColor rgb="FFFFFFCC"/>
        <bgColor indexed="64"/>
      </patternFill>
    </fill>
    <fill>
      <patternFill patternType="solid">
        <fgColor rgb="FFFFFF00"/>
        <bgColor indexed="64"/>
      </patternFill>
    </fill>
    <fill>
      <patternFill patternType="solid">
        <fgColor rgb="FFFFFF99"/>
        <bgColor indexed="64"/>
      </patternFill>
    </fill>
    <fill>
      <patternFill patternType="solid">
        <fgColor rgb="FFFCD5B4"/>
        <bgColor indexed="64"/>
      </patternFill>
    </fill>
    <fill>
      <patternFill patternType="solid">
        <fgColor rgb="FFEAEAEA"/>
        <bgColor indexed="64"/>
      </patternFill>
    </fill>
    <fill>
      <patternFill patternType="solid">
        <fgColor rgb="FF66FF66"/>
        <bgColor indexed="64"/>
      </patternFill>
    </fill>
    <fill>
      <patternFill patternType="solid">
        <fgColor rgb="FFE2F999"/>
        <bgColor indexed="64"/>
      </patternFill>
    </fill>
    <fill>
      <patternFill patternType="solid">
        <fgColor rgb="FFF0FDCF"/>
        <bgColor indexed="64"/>
      </patternFill>
    </fill>
    <fill>
      <patternFill patternType="solid">
        <fgColor rgb="FFCCCCFF"/>
        <bgColor indexed="64"/>
      </patternFill>
    </fill>
    <fill>
      <patternFill patternType="solid">
        <fgColor theme="7" tint="0.79998168889431442"/>
        <bgColor indexed="64"/>
      </patternFill>
    </fill>
    <fill>
      <patternFill patternType="solid">
        <fgColor rgb="FF660066"/>
        <bgColor indexed="64"/>
      </patternFill>
    </fill>
    <fill>
      <patternFill patternType="solid">
        <fgColor rgb="FFFFFF66"/>
        <bgColor indexed="64"/>
      </patternFill>
    </fill>
    <fill>
      <patternFill patternType="solid">
        <fgColor rgb="FFEBE9DD"/>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1FFE1"/>
        <bgColor indexed="64"/>
      </patternFill>
    </fill>
    <fill>
      <patternFill patternType="solid">
        <fgColor rgb="FFF2F0F6"/>
        <bgColor indexed="64"/>
      </patternFill>
    </fill>
    <fill>
      <patternFill patternType="solid">
        <fgColor rgb="FF000099"/>
        <bgColor indexed="64"/>
      </patternFill>
    </fill>
    <fill>
      <patternFill patternType="solid">
        <fgColor rgb="FFFF0000"/>
        <bgColor indexed="64"/>
      </patternFill>
    </fill>
    <fill>
      <patternFill patternType="solid">
        <fgColor rgb="FFF0FFC9"/>
        <bgColor indexed="64"/>
      </patternFill>
    </fill>
    <fill>
      <patternFill patternType="solid">
        <fgColor rgb="FFEFEFFF"/>
        <bgColor indexed="64"/>
      </patternFill>
    </fill>
    <fill>
      <patternFill patternType="solid">
        <fgColor rgb="FFE1FEAC"/>
        <bgColor indexed="64"/>
      </patternFill>
    </fill>
    <fill>
      <patternFill patternType="solid">
        <fgColor rgb="FFE7E7FF"/>
        <bgColor indexed="64"/>
      </patternFill>
    </fill>
    <fill>
      <patternFill patternType="solid">
        <fgColor rgb="FFFDF0E7"/>
        <bgColor indexed="64"/>
      </patternFill>
    </fill>
    <fill>
      <patternFill patternType="solid">
        <fgColor rgb="FFFFFFCC"/>
        <bgColor rgb="FF000000"/>
      </patternFill>
    </fill>
    <fill>
      <patternFill patternType="solid">
        <fgColor rgb="FFFFC000"/>
        <bgColor rgb="FF000000"/>
      </patternFill>
    </fill>
    <fill>
      <patternFill patternType="solid">
        <fgColor rgb="FFFFFF00"/>
        <bgColor rgb="FF000000"/>
      </patternFill>
    </fill>
    <fill>
      <patternFill patternType="solid">
        <fgColor rgb="FFFFFF66"/>
        <bgColor rgb="FF000000"/>
      </patternFill>
    </fill>
    <fill>
      <patternFill patternType="solid">
        <fgColor rgb="FFFFFFFF"/>
        <bgColor rgb="FF000000"/>
      </patternFill>
    </fill>
    <fill>
      <patternFill patternType="solid">
        <fgColor rgb="FFF2F2F2"/>
        <bgColor rgb="FF000000"/>
      </patternFill>
    </fill>
    <fill>
      <patternFill patternType="solid">
        <fgColor rgb="FFD9D9D9"/>
        <bgColor rgb="FF000000"/>
      </patternFill>
    </fill>
    <fill>
      <patternFill patternType="solid">
        <fgColor rgb="FFFFC000"/>
        <bgColor indexed="64"/>
      </patternFill>
    </fill>
    <fill>
      <patternFill patternType="solid">
        <fgColor rgb="FFF2F2F2"/>
        <bgColor indexed="64"/>
      </patternFill>
    </fill>
    <fill>
      <patternFill patternType="solid">
        <fgColor theme="9" tint="0.39997558519241921"/>
        <bgColor indexed="64"/>
      </patternFill>
    </fill>
    <fill>
      <patternFill patternType="solid">
        <fgColor theme="9" tint="0.59999389629810485"/>
        <bgColor indexed="64"/>
      </patternFill>
    </fill>
  </fills>
  <borders count="195">
    <border>
      <left/>
      <right/>
      <top/>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thin">
        <color indexed="64"/>
      </top>
      <bottom style="thin">
        <color indexed="64"/>
      </bottom>
      <diagonal/>
    </border>
    <border>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bottom/>
      <diagonal/>
    </border>
    <border>
      <left style="medium">
        <color indexed="64"/>
      </left>
      <right style="medium">
        <color indexed="64"/>
      </right>
      <top style="hair">
        <color indexed="64"/>
      </top>
      <bottom/>
      <diagonal/>
    </border>
    <border>
      <left style="thin">
        <color indexed="64"/>
      </left>
      <right style="thin">
        <color indexed="64"/>
      </right>
      <top style="dashed">
        <color indexed="64"/>
      </top>
      <bottom style="hair">
        <color indexed="64"/>
      </bottom>
      <diagonal/>
    </border>
    <border>
      <left/>
      <right/>
      <top style="dashed">
        <color indexed="64"/>
      </top>
      <bottom style="hair">
        <color indexed="64"/>
      </bottom>
      <diagonal/>
    </border>
    <border>
      <left style="medium">
        <color indexed="64"/>
      </left>
      <right style="medium">
        <color indexed="64"/>
      </right>
      <top style="dashed">
        <color indexed="64"/>
      </top>
      <bottom style="hair">
        <color indexed="64"/>
      </bottom>
      <diagonal/>
    </border>
    <border>
      <left style="medium">
        <color indexed="64"/>
      </left>
      <right style="thin">
        <color indexed="64"/>
      </right>
      <top style="dashed">
        <color indexed="64"/>
      </top>
      <bottom style="hair">
        <color indexed="64"/>
      </bottom>
      <diagonal/>
    </border>
    <border>
      <left style="thin">
        <color indexed="64"/>
      </left>
      <right style="medium">
        <color indexed="64"/>
      </right>
      <top style="dashed">
        <color indexed="64"/>
      </top>
      <bottom style="hair">
        <color indexed="64"/>
      </bottom>
      <diagonal/>
    </border>
    <border>
      <left style="thin">
        <color indexed="64"/>
      </left>
      <right style="thin">
        <color indexed="64"/>
      </right>
      <top style="hair">
        <color indexed="64"/>
      </top>
      <bottom style="dashed">
        <color indexed="64"/>
      </bottom>
      <diagonal/>
    </border>
    <border>
      <left/>
      <right/>
      <top style="hair">
        <color indexed="64"/>
      </top>
      <bottom style="dashed">
        <color indexed="64"/>
      </bottom>
      <diagonal/>
    </border>
    <border>
      <left style="medium">
        <color indexed="64"/>
      </left>
      <right style="medium">
        <color indexed="64"/>
      </right>
      <top style="hair">
        <color indexed="64"/>
      </top>
      <bottom style="dashed">
        <color indexed="64"/>
      </bottom>
      <diagonal/>
    </border>
    <border>
      <left style="medium">
        <color indexed="64"/>
      </left>
      <right style="thin">
        <color indexed="64"/>
      </right>
      <top style="hair">
        <color indexed="64"/>
      </top>
      <bottom style="dashed">
        <color indexed="64"/>
      </bottom>
      <diagonal/>
    </border>
    <border>
      <left style="thin">
        <color indexed="64"/>
      </left>
      <right style="medium">
        <color indexed="64"/>
      </right>
      <top style="hair">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medium">
        <color indexed="64"/>
      </right>
      <top/>
      <bottom/>
      <diagonal/>
    </border>
    <border>
      <left style="thin">
        <color indexed="64"/>
      </left>
      <right style="medium">
        <color indexed="64"/>
      </right>
      <top/>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style="medium">
        <color indexed="64"/>
      </left>
      <right style="medium">
        <color indexed="64"/>
      </right>
      <top style="dashed">
        <color indexed="64"/>
      </top>
      <bottom style="thin">
        <color indexed="64"/>
      </bottom>
      <diagonal/>
    </border>
    <border>
      <left style="medium">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style="medium">
        <color indexed="64"/>
      </right>
      <top style="thin">
        <color indexed="64"/>
      </top>
      <bottom style="double">
        <color indexed="64"/>
      </bottom>
      <diagonal/>
    </border>
    <border>
      <left/>
      <right style="thin">
        <color indexed="64"/>
      </right>
      <top/>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top style="thin">
        <color indexed="64"/>
      </top>
      <bottom style="thin">
        <color indexed="64"/>
      </bottom>
      <diagonal/>
    </border>
    <border>
      <left style="medium">
        <color indexed="64"/>
      </left>
      <right style="thin">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dashed">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diagonal/>
    </border>
    <border>
      <left/>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double">
        <color indexed="64"/>
      </top>
      <bottom style="hair">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style="medium">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medium">
        <color indexed="64"/>
      </left>
      <right/>
      <top/>
      <bottom style="hair">
        <color indexed="64"/>
      </bottom>
      <diagonal/>
    </border>
    <border>
      <left/>
      <right style="medium">
        <color indexed="64"/>
      </right>
      <top/>
      <bottom style="hair">
        <color indexed="64"/>
      </bottom>
      <diagonal/>
    </border>
    <border>
      <left style="double">
        <color indexed="64"/>
      </left>
      <right style="double">
        <color indexed="64"/>
      </right>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diagonal/>
    </border>
    <border>
      <left/>
      <right style="medium">
        <color indexed="64"/>
      </right>
      <top style="thin">
        <color indexed="64"/>
      </top>
      <bottom style="hair">
        <color indexed="64"/>
      </bottom>
      <diagonal/>
    </border>
    <border>
      <left/>
      <right style="medium">
        <color indexed="64"/>
      </right>
      <top style="hair">
        <color indexed="64"/>
      </top>
      <bottom/>
      <diagonal/>
    </border>
    <border>
      <left style="double">
        <color indexed="64"/>
      </left>
      <right style="double">
        <color indexed="64"/>
      </right>
      <top style="thin">
        <color indexed="64"/>
      </top>
      <bottom style="hair">
        <color indexed="64"/>
      </bottom>
      <diagonal/>
    </border>
    <border>
      <left style="double">
        <color indexed="64"/>
      </left>
      <right style="double">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double">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25"/>
      </left>
      <right style="thin">
        <color indexed="64"/>
      </right>
      <top style="medium">
        <color indexed="25"/>
      </top>
      <bottom style="thin">
        <color indexed="64"/>
      </bottom>
      <diagonal/>
    </border>
    <border>
      <left style="thin">
        <color indexed="64"/>
      </left>
      <right style="medium">
        <color indexed="25"/>
      </right>
      <top style="medium">
        <color indexed="25"/>
      </top>
      <bottom style="thin">
        <color indexed="64"/>
      </bottom>
      <diagonal/>
    </border>
    <border>
      <left style="medium">
        <color indexed="25"/>
      </left>
      <right style="medium">
        <color indexed="25"/>
      </right>
      <top style="medium">
        <color indexed="25"/>
      </top>
      <bottom style="thin">
        <color indexed="64"/>
      </bottom>
      <diagonal/>
    </border>
    <border>
      <left style="double">
        <color indexed="64"/>
      </left>
      <right style="double">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25"/>
      </left>
      <right style="thin">
        <color indexed="64"/>
      </right>
      <top style="thin">
        <color indexed="64"/>
      </top>
      <bottom style="medium">
        <color indexed="25"/>
      </bottom>
      <diagonal/>
    </border>
    <border>
      <left style="thin">
        <color indexed="64"/>
      </left>
      <right style="medium">
        <color indexed="25"/>
      </right>
      <top style="thin">
        <color indexed="64"/>
      </top>
      <bottom style="medium">
        <color indexed="25"/>
      </bottom>
      <diagonal/>
    </border>
    <border>
      <left style="medium">
        <color indexed="25"/>
      </left>
      <right style="medium">
        <color indexed="25"/>
      </right>
      <top style="thin">
        <color indexed="64"/>
      </top>
      <bottom style="medium">
        <color indexed="25"/>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double">
        <color indexed="64"/>
      </top>
      <bottom/>
      <diagonal/>
    </border>
    <border>
      <left style="thin">
        <color indexed="64"/>
      </left>
      <right style="medium">
        <color indexed="64"/>
      </right>
      <top/>
      <bottom style="hair">
        <color indexed="64"/>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bottom style="dashed">
        <color indexed="64"/>
      </bottom>
      <diagonal/>
    </border>
    <border>
      <left style="medium">
        <color indexed="64"/>
      </left>
      <right style="thin">
        <color indexed="64"/>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style="thin">
        <color indexed="64"/>
      </left>
      <right style="medium">
        <color indexed="64"/>
      </right>
      <top style="hair">
        <color indexed="64"/>
      </top>
      <bottom style="dotted">
        <color indexed="64"/>
      </bottom>
      <diagonal/>
    </border>
    <border>
      <left style="medium">
        <color indexed="64"/>
      </left>
      <right style="thin">
        <color indexed="64"/>
      </right>
      <top style="thin">
        <color indexed="64"/>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dashed">
        <color indexed="64"/>
      </top>
      <bottom/>
      <diagonal/>
    </border>
    <border>
      <left style="medium">
        <color indexed="64"/>
      </left>
      <right style="thin">
        <color indexed="64"/>
      </right>
      <top style="dotted">
        <color indexed="64"/>
      </top>
      <bottom style="dashed">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8">
    <xf numFmtId="0" fontId="0" fillId="0" borderId="0"/>
    <xf numFmtId="0" fontId="160" fillId="0" borderId="0" applyNumberFormat="0" applyFill="0" applyBorder="0" applyAlignment="0" applyProtection="0"/>
    <xf numFmtId="0" fontId="25" fillId="0" borderId="0"/>
    <xf numFmtId="0" fontId="33" fillId="0" borderId="0"/>
    <xf numFmtId="0" fontId="161" fillId="0" borderId="0"/>
    <xf numFmtId="0" fontId="158" fillId="0" borderId="0"/>
    <xf numFmtId="0" fontId="25" fillId="0" borderId="0"/>
    <xf numFmtId="0" fontId="25" fillId="0" borderId="0"/>
    <xf numFmtId="0" fontId="25" fillId="0" borderId="0"/>
    <xf numFmtId="0" fontId="19" fillId="0" borderId="0"/>
    <xf numFmtId="0" fontId="1" fillId="0" borderId="0"/>
    <xf numFmtId="0" fontId="19" fillId="0" borderId="0"/>
    <xf numFmtId="0" fontId="19" fillId="0" borderId="0"/>
    <xf numFmtId="0" fontId="25" fillId="0" borderId="0"/>
    <xf numFmtId="0" fontId="25" fillId="0" borderId="0"/>
    <xf numFmtId="0" fontId="25" fillId="0" borderId="0"/>
    <xf numFmtId="164" fontId="1" fillId="0" borderId="0" applyFont="0" applyFill="0" applyBorder="0" applyAlignment="0" applyProtection="0"/>
    <xf numFmtId="0" fontId="159" fillId="0" borderId="0" applyNumberFormat="0" applyFill="0" applyBorder="0" applyAlignment="0" applyProtection="0"/>
  </cellStyleXfs>
  <cellXfs count="2042">
    <xf numFmtId="0" fontId="0" fillId="0" borderId="0" xfId="0"/>
    <xf numFmtId="0" fontId="6" fillId="0" borderId="0" xfId="10" applyFont="1" applyFill="1" applyBorder="1" applyAlignment="1">
      <alignment horizontal="center" vertical="center"/>
    </xf>
    <xf numFmtId="0" fontId="3" fillId="0" borderId="0" xfId="2" applyFont="1" applyAlignment="1">
      <alignment vertical="center"/>
    </xf>
    <xf numFmtId="0" fontId="3" fillId="0" borderId="0" xfId="2" applyFont="1" applyAlignment="1">
      <alignment vertical="center" wrapText="1"/>
    </xf>
    <xf numFmtId="1" fontId="26" fillId="2" borderId="0" xfId="2" applyNumberFormat="1" applyFont="1" applyFill="1" applyAlignment="1">
      <alignment vertical="center"/>
    </xf>
    <xf numFmtId="1" fontId="26" fillId="3" borderId="0" xfId="2" applyNumberFormat="1" applyFont="1" applyFill="1" applyAlignment="1">
      <alignment vertical="center"/>
    </xf>
    <xf numFmtId="0" fontId="3" fillId="0" borderId="0" xfId="2" applyFont="1" applyAlignment="1" applyProtection="1">
      <alignment vertical="center"/>
    </xf>
    <xf numFmtId="0" fontId="3" fillId="2" borderId="0" xfId="2" applyFont="1" applyFill="1" applyAlignment="1">
      <alignment vertical="center"/>
    </xf>
    <xf numFmtId="0" fontId="3" fillId="3" borderId="0" xfId="2" applyFont="1" applyFill="1" applyAlignment="1">
      <alignment vertical="center"/>
    </xf>
    <xf numFmtId="0" fontId="3" fillId="0" borderId="0" xfId="2" applyFont="1" applyAlignment="1" applyProtection="1">
      <alignment vertical="center"/>
      <protection locked="0"/>
    </xf>
    <xf numFmtId="0" fontId="3" fillId="0" borderId="0" xfId="2" applyFont="1" applyBorder="1" applyAlignment="1">
      <alignment vertical="center"/>
    </xf>
    <xf numFmtId="0" fontId="11" fillId="0" borderId="0" xfId="2" applyFont="1" applyAlignment="1">
      <alignment vertical="center"/>
    </xf>
    <xf numFmtId="0" fontId="11" fillId="2" borderId="0" xfId="2" applyFont="1" applyFill="1" applyAlignment="1">
      <alignment vertical="center"/>
    </xf>
    <xf numFmtId="0" fontId="11" fillId="3" borderId="0" xfId="2" applyFont="1" applyFill="1" applyAlignment="1">
      <alignment vertical="center"/>
    </xf>
    <xf numFmtId="0" fontId="3" fillId="4" borderId="0" xfId="2" applyFont="1" applyFill="1" applyAlignment="1">
      <alignment vertical="center"/>
    </xf>
    <xf numFmtId="0" fontId="10" fillId="0" borderId="0" xfId="2" applyFont="1" applyAlignment="1">
      <alignment vertical="center"/>
    </xf>
    <xf numFmtId="0" fontId="10" fillId="5" borderId="0" xfId="2" applyFont="1" applyFill="1" applyAlignment="1">
      <alignment vertical="center"/>
    </xf>
    <xf numFmtId="0" fontId="3" fillId="0" borderId="0" xfId="2" applyFont="1" applyFill="1" applyAlignment="1">
      <alignment vertical="center"/>
    </xf>
    <xf numFmtId="0" fontId="10" fillId="4" borderId="0" xfId="2" applyFont="1" applyFill="1" applyAlignment="1">
      <alignment vertical="center"/>
    </xf>
    <xf numFmtId="0" fontId="3" fillId="0" borderId="1" xfId="10" quotePrefix="1" applyNumberFormat="1" applyFont="1" applyFill="1" applyBorder="1" applyAlignment="1">
      <alignment horizontal="right"/>
    </xf>
    <xf numFmtId="0" fontId="3" fillId="0" borderId="2" xfId="10" quotePrefix="1" applyNumberFormat="1" applyFont="1" applyFill="1" applyBorder="1" applyAlignment="1">
      <alignment horizontal="right"/>
    </xf>
    <xf numFmtId="0" fontId="10" fillId="0" borderId="2" xfId="10" quotePrefix="1" applyNumberFormat="1" applyFont="1" applyFill="1" applyBorder="1" applyAlignment="1">
      <alignment horizontal="right"/>
    </xf>
    <xf numFmtId="0" fontId="10" fillId="0" borderId="0" xfId="2" applyNumberFormat="1" applyFont="1" applyAlignment="1">
      <alignment horizontal="right"/>
    </xf>
    <xf numFmtId="0" fontId="3" fillId="0" borderId="0" xfId="2" applyNumberFormat="1" applyFont="1" applyAlignment="1">
      <alignment horizontal="right"/>
    </xf>
    <xf numFmtId="0" fontId="3" fillId="4" borderId="0" xfId="2" applyNumberFormat="1" applyFont="1" applyFill="1" applyAlignment="1">
      <alignment horizontal="right"/>
    </xf>
    <xf numFmtId="0" fontId="3" fillId="0" borderId="0" xfId="2" applyNumberFormat="1" applyFont="1" applyFill="1" applyAlignment="1">
      <alignment horizontal="right"/>
    </xf>
    <xf numFmtId="0" fontId="10" fillId="0" borderId="0" xfId="10" applyNumberFormat="1" applyFont="1" applyFill="1" applyAlignment="1">
      <alignment horizontal="right"/>
    </xf>
    <xf numFmtId="0" fontId="10" fillId="0" borderId="0" xfId="10" applyFont="1" applyFill="1" applyBorder="1"/>
    <xf numFmtId="0" fontId="3" fillId="0" borderId="0" xfId="10" applyNumberFormat="1" applyFont="1" applyFill="1" applyAlignment="1">
      <alignment horizontal="right"/>
    </xf>
    <xf numFmtId="165" fontId="6" fillId="0" borderId="0" xfId="10" applyNumberFormat="1" applyFont="1" applyFill="1" applyBorder="1"/>
    <xf numFmtId="0" fontId="3" fillId="0" borderId="0" xfId="10" applyFont="1" applyFill="1" applyBorder="1"/>
    <xf numFmtId="165" fontId="3" fillId="0" borderId="0" xfId="10" applyNumberFormat="1" applyFont="1" applyFill="1" applyProtection="1">
      <protection locked="0"/>
    </xf>
    <xf numFmtId="165" fontId="3" fillId="0" borderId="0" xfId="10" applyNumberFormat="1" applyFont="1" applyFill="1"/>
    <xf numFmtId="165" fontId="3" fillId="0" borderId="0" xfId="10" applyNumberFormat="1" applyFont="1" applyFill="1" applyBorder="1"/>
    <xf numFmtId="165" fontId="6" fillId="0" borderId="0" xfId="10" applyNumberFormat="1" applyFont="1" applyFill="1"/>
    <xf numFmtId="0" fontId="3" fillId="0" borderId="0" xfId="10" applyFont="1" applyFill="1"/>
    <xf numFmtId="0" fontId="3" fillId="0" borderId="0" xfId="2" applyNumberFormat="1" applyFont="1" applyBorder="1" applyAlignment="1">
      <alignment horizontal="right"/>
    </xf>
    <xf numFmtId="3" fontId="3" fillId="0" borderId="0" xfId="2" applyNumberFormat="1" applyFont="1" applyAlignment="1">
      <alignment horizontal="right" vertical="center"/>
    </xf>
    <xf numFmtId="3" fontId="3" fillId="0" borderId="0" xfId="2" applyNumberFormat="1" applyFont="1" applyAlignment="1" applyProtection="1">
      <alignment horizontal="right" vertical="center"/>
    </xf>
    <xf numFmtId="0" fontId="10" fillId="0" borderId="0" xfId="2" applyNumberFormat="1" applyFont="1" applyBorder="1" applyAlignment="1">
      <alignment horizontal="right"/>
    </xf>
    <xf numFmtId="0" fontId="10" fillId="4" borderId="0" xfId="2" applyNumberFormat="1" applyFont="1" applyFill="1" applyAlignment="1">
      <alignment horizontal="right"/>
    </xf>
    <xf numFmtId="0" fontId="10" fillId="0" borderId="0" xfId="2" applyFont="1"/>
    <xf numFmtId="0" fontId="3" fillId="0" borderId="0" xfId="2" applyFont="1"/>
    <xf numFmtId="0" fontId="3" fillId="0" borderId="0" xfId="2" applyNumberFormat="1" applyFont="1" applyFill="1" applyBorder="1" applyAlignment="1">
      <alignment horizontal="right"/>
    </xf>
    <xf numFmtId="0" fontId="3" fillId="4" borderId="0" xfId="2" applyNumberFormat="1" applyFont="1" applyFill="1" applyBorder="1" applyAlignment="1">
      <alignment horizontal="right"/>
    </xf>
    <xf numFmtId="0" fontId="3" fillId="5" borderId="0" xfId="2" applyNumberFormat="1" applyFont="1" applyFill="1" applyBorder="1" applyAlignment="1">
      <alignment horizontal="right"/>
    </xf>
    <xf numFmtId="0" fontId="10" fillId="0" borderId="0" xfId="10" applyFont="1" applyFill="1"/>
    <xf numFmtId="0" fontId="7" fillId="4" borderId="0" xfId="10" applyFont="1" applyFill="1" applyBorder="1" applyAlignment="1">
      <alignment horizontal="right"/>
    </xf>
    <xf numFmtId="165" fontId="10" fillId="0" borderId="0" xfId="10" applyNumberFormat="1" applyFont="1" applyFill="1" applyBorder="1"/>
    <xf numFmtId="165" fontId="10" fillId="0" borderId="0" xfId="10" applyNumberFormat="1" applyFont="1" applyFill="1" applyBorder="1" applyProtection="1">
      <protection locked="0"/>
    </xf>
    <xf numFmtId="165" fontId="10" fillId="0" borderId="0" xfId="10" applyNumberFormat="1" applyFont="1" applyFill="1"/>
    <xf numFmtId="165" fontId="10" fillId="0" borderId="0" xfId="10" applyNumberFormat="1" applyFont="1" applyFill="1" applyProtection="1">
      <protection locked="0"/>
    </xf>
    <xf numFmtId="165" fontId="7" fillId="0" borderId="0" xfId="10" applyNumberFormat="1" applyFont="1" applyFill="1"/>
    <xf numFmtId="0" fontId="3" fillId="0" borderId="0" xfId="10" applyNumberFormat="1" applyFont="1" applyFill="1" applyBorder="1" applyAlignment="1">
      <alignment horizontal="right"/>
    </xf>
    <xf numFmtId="165" fontId="23" fillId="0" borderId="0" xfId="10" applyNumberFormat="1" applyFont="1" applyFill="1" applyBorder="1"/>
    <xf numFmtId="165" fontId="23" fillId="0" borderId="0" xfId="10" applyNumberFormat="1" applyFont="1" applyFill="1" applyBorder="1" applyProtection="1">
      <protection locked="0"/>
    </xf>
    <xf numFmtId="165" fontId="28" fillId="0" borderId="0" xfId="10" applyNumberFormat="1" applyFont="1" applyFill="1" applyBorder="1"/>
    <xf numFmtId="0" fontId="23" fillId="0" borderId="0" xfId="10" applyFont="1" applyFill="1" applyBorder="1"/>
    <xf numFmtId="0" fontId="23" fillId="0" borderId="0" xfId="10" applyFont="1" applyFill="1"/>
    <xf numFmtId="3" fontId="3" fillId="0" borderId="0" xfId="2" applyNumberFormat="1" applyFont="1" applyBorder="1" applyAlignment="1" applyProtection="1">
      <alignment horizontal="right" vertical="center"/>
    </xf>
    <xf numFmtId="0" fontId="3" fillId="0" borderId="0" xfId="2" applyNumberFormat="1" applyFont="1" applyBorder="1" applyAlignment="1" applyProtection="1">
      <alignment horizontal="right"/>
      <protection locked="0"/>
    </xf>
    <xf numFmtId="0" fontId="29" fillId="0" borderId="0" xfId="2" applyFont="1"/>
    <xf numFmtId="0" fontId="29" fillId="0" borderId="0" xfId="2" applyFont="1" applyAlignment="1"/>
    <xf numFmtId="0" fontId="29" fillId="0" borderId="0" xfId="2" applyFont="1" applyAlignment="1">
      <alignment wrapText="1"/>
    </xf>
    <xf numFmtId="3" fontId="29" fillId="0" borderId="0" xfId="2" applyNumberFormat="1" applyFont="1" applyAlignment="1"/>
    <xf numFmtId="0" fontId="25" fillId="0" borderId="0" xfId="2"/>
    <xf numFmtId="0" fontId="6" fillId="0" borderId="0" xfId="2" applyFont="1" applyAlignment="1"/>
    <xf numFmtId="0" fontId="29" fillId="6" borderId="0" xfId="2" applyFont="1" applyFill="1"/>
    <xf numFmtId="169" fontId="29" fillId="0" borderId="0" xfId="2" applyNumberFormat="1" applyFont="1"/>
    <xf numFmtId="0" fontId="29" fillId="6" borderId="0" xfId="2" applyFont="1" applyFill="1" applyBorder="1"/>
    <xf numFmtId="3" fontId="24" fillId="6" borderId="0" xfId="2" applyNumberFormat="1" applyFont="1" applyFill="1" applyBorder="1" applyAlignment="1">
      <alignment horizontal="right"/>
    </xf>
    <xf numFmtId="0" fontId="25" fillId="6" borderId="0" xfId="2" applyFill="1" applyBorder="1"/>
    <xf numFmtId="0" fontId="29" fillId="0" borderId="0" xfId="2" applyFont="1" applyFill="1"/>
    <xf numFmtId="0" fontId="31" fillId="3" borderId="0" xfId="2" applyFont="1" applyFill="1" applyAlignment="1">
      <alignment vertical="center"/>
    </xf>
    <xf numFmtId="0" fontId="24" fillId="0" borderId="0" xfId="2" applyFont="1" applyBorder="1" applyAlignment="1">
      <alignment vertical="center"/>
    </xf>
    <xf numFmtId="3" fontId="29" fillId="0" borderId="0" xfId="2" applyNumberFormat="1" applyFont="1" applyAlignment="1" applyProtection="1"/>
    <xf numFmtId="3" fontId="24" fillId="6" borderId="0" xfId="2" applyNumberFormat="1" applyFont="1" applyFill="1" applyBorder="1" applyAlignment="1" applyProtection="1">
      <alignment horizontal="right"/>
    </xf>
    <xf numFmtId="0" fontId="25" fillId="0" borderId="0" xfId="2" applyProtection="1"/>
    <xf numFmtId="0" fontId="6" fillId="0" borderId="0" xfId="2" applyFont="1" applyAlignment="1">
      <alignment horizontal="center" wrapText="1"/>
    </xf>
    <xf numFmtId="0" fontId="49" fillId="0" borderId="0" xfId="10" quotePrefix="1" applyFont="1" applyFill="1" applyBorder="1" applyAlignment="1">
      <alignment horizontal="right" vertical="center"/>
    </xf>
    <xf numFmtId="0" fontId="3" fillId="7" borderId="0" xfId="2" applyFont="1" applyFill="1" applyBorder="1" applyAlignment="1">
      <alignment vertical="center"/>
    </xf>
    <xf numFmtId="0" fontId="3" fillId="7" borderId="0" xfId="2" applyFont="1" applyFill="1" applyBorder="1" applyAlignment="1">
      <alignment vertical="center" wrapText="1"/>
    </xf>
    <xf numFmtId="3" fontId="3" fillId="7" borderId="0" xfId="2" applyNumberFormat="1" applyFont="1" applyFill="1" applyBorder="1" applyAlignment="1">
      <alignment horizontal="right" vertical="center"/>
    </xf>
    <xf numFmtId="3" fontId="3" fillId="7" borderId="0" xfId="2" applyNumberFormat="1" applyFont="1" applyFill="1" applyBorder="1" applyAlignment="1">
      <alignment horizontal="center" vertical="center"/>
    </xf>
    <xf numFmtId="14" fontId="3" fillId="7" borderId="0" xfId="2" quotePrefix="1" applyNumberFormat="1" applyFont="1" applyFill="1" applyBorder="1" applyAlignment="1" applyProtection="1">
      <alignment horizontal="center" vertical="center"/>
    </xf>
    <xf numFmtId="14" fontId="3" fillId="7" borderId="0" xfId="2" applyNumberFormat="1" applyFont="1" applyFill="1" applyBorder="1" applyAlignment="1" applyProtection="1">
      <alignment horizontal="center" vertical="center"/>
    </xf>
    <xf numFmtId="0" fontId="3" fillId="7" borderId="0" xfId="2" quotePrefix="1" applyFont="1" applyFill="1" applyBorder="1" applyAlignment="1">
      <alignment vertical="center"/>
    </xf>
    <xf numFmtId="49" fontId="3" fillId="7" borderId="0" xfId="2" applyNumberFormat="1" applyFont="1" applyFill="1" applyBorder="1" applyAlignment="1" applyProtection="1">
      <alignment horizontal="center" vertical="center"/>
    </xf>
    <xf numFmtId="3" fontId="3" fillId="7" borderId="0" xfId="2" quotePrefix="1" applyNumberFormat="1" applyFont="1" applyFill="1" applyBorder="1" applyAlignment="1">
      <alignment horizontal="right" vertical="center"/>
    </xf>
    <xf numFmtId="169" fontId="6" fillId="7" borderId="0" xfId="2" applyNumberFormat="1" applyFont="1" applyFill="1" applyBorder="1" applyAlignment="1">
      <alignment horizontal="center" vertical="center"/>
    </xf>
    <xf numFmtId="0" fontId="24" fillId="7" borderId="0" xfId="0" applyFont="1" applyFill="1" applyBorder="1" applyAlignment="1">
      <alignment horizontal="right" wrapText="1"/>
    </xf>
    <xf numFmtId="3" fontId="3" fillId="7" borderId="0" xfId="2" applyNumberFormat="1" applyFont="1" applyFill="1" applyBorder="1" applyAlignment="1" applyProtection="1">
      <alignment horizontal="right" vertical="center"/>
      <protection locked="0"/>
    </xf>
    <xf numFmtId="0" fontId="3" fillId="7" borderId="0" xfId="2" applyFont="1" applyFill="1" applyBorder="1" applyAlignment="1">
      <alignment horizontal="center" vertical="center"/>
    </xf>
    <xf numFmtId="0" fontId="3" fillId="7" borderId="0" xfId="2" applyFont="1" applyFill="1" applyBorder="1" applyAlignment="1">
      <alignment horizontal="center" vertical="center" wrapText="1"/>
    </xf>
    <xf numFmtId="0" fontId="3" fillId="7" borderId="0" xfId="2" applyFont="1" applyFill="1" applyBorder="1" applyAlignment="1">
      <alignment horizontal="center"/>
    </xf>
    <xf numFmtId="0" fontId="3" fillId="7" borderId="0" xfId="2" applyFont="1" applyFill="1" applyBorder="1" applyAlignment="1">
      <alignment horizontal="center" vertical="top"/>
    </xf>
    <xf numFmtId="0" fontId="3" fillId="7" borderId="0" xfId="2" applyFont="1" applyFill="1" applyBorder="1" applyAlignment="1">
      <alignment vertical="top" wrapText="1"/>
    </xf>
    <xf numFmtId="3" fontId="3" fillId="7" borderId="0" xfId="2" applyNumberFormat="1" applyFont="1" applyFill="1" applyBorder="1" applyAlignment="1">
      <alignment horizontal="center"/>
    </xf>
    <xf numFmtId="3" fontId="3" fillId="7" borderId="0" xfId="2" applyNumberFormat="1" applyFont="1" applyFill="1" applyBorder="1" applyAlignment="1" applyProtection="1">
      <alignment horizontal="right" vertical="center"/>
    </xf>
    <xf numFmtId="3" fontId="3" fillId="7" borderId="0" xfId="0" applyNumberFormat="1" applyFont="1" applyFill="1" applyBorder="1" applyAlignment="1" applyProtection="1">
      <alignment horizontal="right" vertical="center"/>
    </xf>
    <xf numFmtId="0" fontId="20" fillId="7" borderId="0" xfId="2" applyFont="1" applyFill="1" applyBorder="1"/>
    <xf numFmtId="0" fontId="3" fillId="7" borderId="0" xfId="2" applyFont="1" applyFill="1" applyBorder="1" applyAlignment="1">
      <alignment vertical="top"/>
    </xf>
    <xf numFmtId="3" fontId="3" fillId="7" borderId="0" xfId="2" applyNumberFormat="1" applyFont="1" applyFill="1" applyBorder="1" applyAlignment="1">
      <alignment horizontal="right"/>
    </xf>
    <xf numFmtId="0" fontId="3" fillId="15" borderId="0" xfId="2" applyFont="1" applyFill="1" applyAlignment="1">
      <alignment vertical="center"/>
    </xf>
    <xf numFmtId="0" fontId="3" fillId="15" borderId="0" xfId="2" applyFont="1" applyFill="1" applyAlignment="1">
      <alignment vertical="center" wrapText="1"/>
    </xf>
    <xf numFmtId="1" fontId="26" fillId="16" borderId="0" xfId="2" applyNumberFormat="1" applyFont="1" applyFill="1" applyAlignment="1">
      <alignment vertical="center"/>
    </xf>
    <xf numFmtId="0" fontId="162" fillId="17" borderId="3" xfId="2" applyFont="1" applyFill="1" applyBorder="1" applyAlignment="1">
      <alignment horizontal="center" vertical="center"/>
    </xf>
    <xf numFmtId="0" fontId="4" fillId="15" borderId="0" xfId="2" applyFont="1" applyFill="1" applyProtection="1">
      <protection locked="0"/>
    </xf>
    <xf numFmtId="0" fontId="3" fillId="18" borderId="0" xfId="2" applyFont="1" applyFill="1" applyAlignment="1">
      <alignment vertical="center"/>
    </xf>
    <xf numFmtId="0" fontId="3" fillId="15" borderId="0" xfId="2" applyFont="1" applyFill="1" applyAlignment="1" applyProtection="1">
      <alignment vertical="center"/>
      <protection locked="0"/>
    </xf>
    <xf numFmtId="0" fontId="3" fillId="15" borderId="0" xfId="0" applyFont="1" applyFill="1" applyAlignment="1">
      <alignment vertical="center"/>
    </xf>
    <xf numFmtId="0" fontId="3" fillId="15" borderId="0" xfId="2" applyFont="1" applyFill="1" applyBorder="1" applyAlignment="1">
      <alignment vertical="center"/>
    </xf>
    <xf numFmtId="0" fontId="3" fillId="15" borderId="0" xfId="2" applyFont="1" applyFill="1" applyBorder="1" applyAlignment="1">
      <alignment vertical="center" wrapText="1"/>
    </xf>
    <xf numFmtId="0" fontId="3" fillId="15" borderId="0" xfId="2" applyFont="1" applyFill="1" applyAlignment="1">
      <alignment horizontal="center" vertical="center"/>
    </xf>
    <xf numFmtId="0" fontId="3" fillId="15" borderId="0" xfId="2" applyFont="1" applyFill="1" applyAlignment="1">
      <alignment horizontal="left" vertical="center"/>
    </xf>
    <xf numFmtId="166" fontId="11" fillId="17" borderId="3" xfId="2" quotePrefix="1" applyNumberFormat="1" applyFont="1" applyFill="1" applyBorder="1" applyAlignment="1" applyProtection="1">
      <alignment horizontal="center" vertical="center"/>
    </xf>
    <xf numFmtId="166" fontId="163" fillId="17" borderId="4" xfId="2" applyNumberFormat="1" applyFont="1" applyFill="1" applyBorder="1" applyAlignment="1" applyProtection="1">
      <alignment horizontal="center" vertical="center"/>
      <protection locked="0"/>
    </xf>
    <xf numFmtId="0" fontId="3" fillId="15" borderId="0" xfId="2" quotePrefix="1" applyFont="1" applyFill="1" applyAlignment="1">
      <alignment vertical="center"/>
    </xf>
    <xf numFmtId="0" fontId="11" fillId="0" borderId="0" xfId="2" applyFont="1" applyAlignment="1">
      <alignment horizontal="right" vertical="center"/>
    </xf>
    <xf numFmtId="0" fontId="11" fillId="15" borderId="0" xfId="2" quotePrefix="1" applyFont="1" applyFill="1" applyAlignment="1">
      <alignment vertical="center"/>
    </xf>
    <xf numFmtId="0" fontId="53" fillId="15" borderId="0" xfId="2" applyFont="1" applyFill="1" applyAlignment="1">
      <alignment horizontal="left" vertical="center"/>
    </xf>
    <xf numFmtId="167" fontId="3" fillId="15" borderId="0" xfId="2" applyNumberFormat="1" applyFont="1" applyFill="1" applyAlignment="1">
      <alignment horizontal="center" vertical="center"/>
    </xf>
    <xf numFmtId="167" fontId="3" fillId="15" borderId="0" xfId="2" applyNumberFormat="1" applyFont="1" applyFill="1" applyAlignment="1">
      <alignment horizontal="left" vertical="center"/>
    </xf>
    <xf numFmtId="167" fontId="3" fillId="15" borderId="0" xfId="2" applyNumberFormat="1" applyFont="1" applyFill="1" applyAlignment="1">
      <alignment vertical="center"/>
    </xf>
    <xf numFmtId="0" fontId="11" fillId="0" borderId="0" xfId="0" applyFont="1" applyFill="1" applyBorder="1" applyAlignment="1" applyProtection="1">
      <alignment horizontal="right" wrapText="1"/>
    </xf>
    <xf numFmtId="0" fontId="164" fillId="17" borderId="3" xfId="0" applyNumberFormat="1" applyFont="1" applyFill="1" applyBorder="1" applyAlignment="1" applyProtection="1">
      <alignment horizontal="center" vertical="center"/>
    </xf>
    <xf numFmtId="0" fontId="165" fillId="17" borderId="3" xfId="2" applyFont="1" applyFill="1" applyBorder="1" applyAlignment="1">
      <alignment horizontal="center" vertical="center"/>
    </xf>
    <xf numFmtId="0" fontId="3" fillId="15" borderId="0" xfId="0" quotePrefix="1" applyFont="1" applyFill="1" applyAlignment="1">
      <alignment vertical="center"/>
    </xf>
    <xf numFmtId="0" fontId="3" fillId="15" borderId="0" xfId="2" quotePrefix="1" applyFont="1" applyFill="1" applyAlignment="1">
      <alignment horizontal="right" vertical="center"/>
    </xf>
    <xf numFmtId="0" fontId="11" fillId="0" borderId="0" xfId="2" quotePrefix="1" applyFont="1" applyAlignment="1">
      <alignment horizontal="right" vertical="center"/>
    </xf>
    <xf numFmtId="0" fontId="11" fillId="15" borderId="0" xfId="2" quotePrefix="1" applyFont="1" applyFill="1" applyAlignment="1">
      <alignment horizontal="right" vertical="center"/>
    </xf>
    <xf numFmtId="0" fontId="166" fillId="19" borderId="5" xfId="10" applyFont="1" applyFill="1" applyBorder="1" applyAlignment="1">
      <alignment horizontal="left" vertical="center" wrapText="1"/>
    </xf>
    <xf numFmtId="0" fontId="167" fillId="19" borderId="6" xfId="10" applyFont="1" applyFill="1" applyBorder="1" applyAlignment="1">
      <alignment horizontal="center" vertical="center" wrapText="1"/>
    </xf>
    <xf numFmtId="0" fontId="166" fillId="19" borderId="7" xfId="2" applyFont="1" applyFill="1" applyBorder="1" applyAlignment="1">
      <alignment horizontal="center" vertical="center" wrapText="1"/>
    </xf>
    <xf numFmtId="0" fontId="166" fillId="19" borderId="8" xfId="2" applyFont="1" applyFill="1" applyBorder="1" applyAlignment="1">
      <alignment horizontal="center" vertical="center"/>
    </xf>
    <xf numFmtId="0" fontId="166" fillId="19" borderId="3" xfId="2" applyFont="1" applyFill="1" applyBorder="1" applyAlignment="1">
      <alignment horizontal="center" vertical="center"/>
    </xf>
    <xf numFmtId="0" fontId="54" fillId="0" borderId="9" xfId="10" applyFont="1" applyFill="1" applyBorder="1" applyAlignment="1">
      <alignment horizontal="center" vertical="center" wrapText="1"/>
    </xf>
    <xf numFmtId="0" fontId="55" fillId="20" borderId="10" xfId="2" applyFont="1" applyFill="1" applyBorder="1" applyAlignment="1">
      <alignment horizontal="center" vertical="center" wrapText="1"/>
    </xf>
    <xf numFmtId="0" fontId="3" fillId="18" borderId="0" xfId="2" applyFont="1" applyFill="1" applyBorder="1" applyAlignment="1">
      <alignment vertical="center"/>
    </xf>
    <xf numFmtId="0" fontId="32" fillId="15" borderId="11" xfId="2" applyFont="1" applyFill="1" applyBorder="1" applyAlignment="1">
      <alignment vertical="center"/>
    </xf>
    <xf numFmtId="0" fontId="32" fillId="15" borderId="12" xfId="2" applyFont="1" applyFill="1" applyBorder="1" applyAlignment="1">
      <alignment horizontal="center" vertical="center"/>
    </xf>
    <xf numFmtId="0" fontId="168" fillId="15" borderId="13" xfId="2" applyFont="1" applyFill="1" applyBorder="1" applyAlignment="1">
      <alignment horizontal="left" vertical="center" wrapText="1"/>
    </xf>
    <xf numFmtId="3" fontId="55" fillId="15" borderId="10" xfId="2" quotePrefix="1" applyNumberFormat="1" applyFont="1" applyFill="1" applyBorder="1" applyAlignment="1">
      <alignment horizontal="center" vertical="center"/>
    </xf>
    <xf numFmtId="3" fontId="56" fillId="15" borderId="14" xfId="2" quotePrefix="1" applyNumberFormat="1" applyFont="1" applyFill="1" applyBorder="1" applyAlignment="1">
      <alignment horizontal="center" vertical="center"/>
    </xf>
    <xf numFmtId="3" fontId="56" fillId="15" borderId="15" xfId="2" quotePrefix="1" applyNumberFormat="1" applyFont="1" applyFill="1" applyBorder="1" applyAlignment="1" applyProtection="1">
      <alignment horizontal="center" vertical="center"/>
    </xf>
    <xf numFmtId="3" fontId="57" fillId="15" borderId="13" xfId="2" quotePrefix="1" applyNumberFormat="1" applyFont="1" applyFill="1" applyBorder="1" applyAlignment="1" applyProtection="1">
      <alignment horizontal="center" vertical="center"/>
    </xf>
    <xf numFmtId="168" fontId="58" fillId="8" borderId="11" xfId="10" quotePrefix="1" applyNumberFormat="1" applyFont="1" applyFill="1" applyBorder="1" applyAlignment="1" applyProtection="1">
      <alignment horizontal="right" vertical="center"/>
    </xf>
    <xf numFmtId="0" fontId="58" fillId="8" borderId="16" xfId="10" quotePrefix="1" applyFont="1" applyFill="1" applyBorder="1" applyAlignment="1" applyProtection="1">
      <alignment horizontal="left" vertical="center"/>
    </xf>
    <xf numFmtId="3" fontId="169" fillId="17" borderId="14" xfId="2" applyNumberFormat="1" applyFont="1" applyFill="1" applyBorder="1" applyAlignment="1">
      <alignment horizontal="right" vertical="center"/>
    </xf>
    <xf numFmtId="0" fontId="6" fillId="15" borderId="17" xfId="10" quotePrefix="1" applyFont="1" applyFill="1" applyBorder="1" applyAlignment="1">
      <alignment horizontal="right" vertical="center"/>
    </xf>
    <xf numFmtId="168" fontId="9" fillId="15" borderId="18" xfId="10" quotePrefix="1" applyNumberFormat="1" applyFont="1" applyFill="1" applyBorder="1" applyAlignment="1">
      <alignment horizontal="right" vertical="center"/>
    </xf>
    <xf numFmtId="0" fontId="3" fillId="15" borderId="19" xfId="10" applyFont="1" applyFill="1" applyBorder="1" applyAlignment="1">
      <alignment horizontal="left" vertical="center" wrapText="1"/>
    </xf>
    <xf numFmtId="3" fontId="12" fillId="15" borderId="20" xfId="2" applyNumberFormat="1" applyFont="1" applyFill="1" applyBorder="1" applyAlignment="1" applyProtection="1">
      <alignment horizontal="right" vertical="center"/>
      <protection locked="0"/>
    </xf>
    <xf numFmtId="3" fontId="12" fillId="15" borderId="18" xfId="2" applyNumberFormat="1" applyFont="1" applyFill="1" applyBorder="1" applyAlignment="1" applyProtection="1">
      <alignment horizontal="right" vertical="center"/>
      <protection locked="0"/>
    </xf>
    <xf numFmtId="174" fontId="170" fillId="21" borderId="21" xfId="2" applyNumberFormat="1" applyFont="1" applyFill="1" applyBorder="1" applyAlignment="1" applyProtection="1">
      <alignment horizontal="center" vertical="center"/>
    </xf>
    <xf numFmtId="0" fontId="11" fillId="18" borderId="0" xfId="2" applyFont="1" applyFill="1" applyAlignment="1">
      <alignment vertical="center"/>
    </xf>
    <xf numFmtId="168" fontId="9" fillId="15" borderId="22" xfId="10" quotePrefix="1" applyNumberFormat="1" applyFont="1" applyFill="1" applyBorder="1" applyAlignment="1">
      <alignment horizontal="right" vertical="center"/>
    </xf>
    <xf numFmtId="0" fontId="3" fillId="15" borderId="23" xfId="10" applyFont="1" applyFill="1" applyBorder="1" applyAlignment="1">
      <alignment horizontal="left" vertical="center" wrapText="1"/>
    </xf>
    <xf numFmtId="3" fontId="12" fillId="15" borderId="24" xfId="2" applyNumberFormat="1" applyFont="1" applyFill="1" applyBorder="1" applyAlignment="1" applyProtection="1">
      <alignment horizontal="right" vertical="center"/>
      <protection locked="0"/>
    </xf>
    <xf numFmtId="3" fontId="12" fillId="15" borderId="22" xfId="2" applyNumberFormat="1" applyFont="1" applyFill="1" applyBorder="1" applyAlignment="1" applyProtection="1">
      <alignment horizontal="right" vertical="center"/>
      <protection locked="0"/>
    </xf>
    <xf numFmtId="174" fontId="170" fillId="21" borderId="25" xfId="2" applyNumberFormat="1" applyFont="1" applyFill="1" applyBorder="1" applyAlignment="1" applyProtection="1">
      <alignment horizontal="center" vertical="center"/>
    </xf>
    <xf numFmtId="0" fontId="3" fillId="15" borderId="26" xfId="10" applyFont="1" applyFill="1" applyBorder="1" applyAlignment="1">
      <alignment horizontal="left" vertical="center" wrapText="1"/>
    </xf>
    <xf numFmtId="168" fontId="9" fillId="15" borderId="27" xfId="10" quotePrefix="1" applyNumberFormat="1" applyFont="1" applyFill="1" applyBorder="1" applyAlignment="1">
      <alignment horizontal="right" vertical="center"/>
    </xf>
    <xf numFmtId="0" fontId="3" fillId="15" borderId="28" xfId="10" applyFont="1" applyFill="1" applyBorder="1" applyAlignment="1">
      <alignment horizontal="left" vertical="center" wrapText="1"/>
    </xf>
    <xf numFmtId="3" fontId="12" fillId="15" borderId="29" xfId="2" applyNumberFormat="1" applyFont="1" applyFill="1" applyBorder="1" applyAlignment="1" applyProtection="1">
      <alignment horizontal="right" vertical="center"/>
      <protection locked="0"/>
    </xf>
    <xf numFmtId="3" fontId="12" fillId="15" borderId="27" xfId="2" applyNumberFormat="1" applyFont="1" applyFill="1" applyBorder="1" applyAlignment="1" applyProtection="1">
      <alignment horizontal="right" vertical="center"/>
      <protection locked="0"/>
    </xf>
    <xf numFmtId="174" fontId="170" fillId="21" borderId="30" xfId="2" applyNumberFormat="1" applyFont="1" applyFill="1" applyBorder="1" applyAlignment="1" applyProtection="1">
      <alignment horizontal="center" vertical="center"/>
    </xf>
    <xf numFmtId="168" fontId="58" fillId="8" borderId="31" xfId="10" quotePrefix="1" applyNumberFormat="1" applyFont="1" applyFill="1" applyBorder="1" applyAlignment="1" applyProtection="1">
      <alignment horizontal="right" vertical="center"/>
    </xf>
    <xf numFmtId="3" fontId="169" fillId="17" borderId="8" xfId="2" applyNumberFormat="1" applyFont="1" applyFill="1" applyBorder="1" applyAlignment="1">
      <alignment horizontal="right" vertical="center"/>
    </xf>
    <xf numFmtId="3" fontId="169" fillId="17" borderId="3" xfId="2" applyNumberFormat="1" applyFont="1" applyFill="1" applyBorder="1" applyAlignment="1" applyProtection="1">
      <alignment horizontal="right" vertical="center"/>
    </xf>
    <xf numFmtId="3" fontId="169" fillId="17" borderId="9" xfId="2" applyNumberFormat="1" applyFont="1" applyFill="1" applyBorder="1" applyAlignment="1" applyProtection="1">
      <alignment horizontal="right" vertical="center"/>
    </xf>
    <xf numFmtId="0" fontId="3" fillId="15" borderId="17" xfId="10" applyFont="1" applyFill="1" applyBorder="1" applyAlignment="1">
      <alignment horizontal="right" vertical="center"/>
    </xf>
    <xf numFmtId="0" fontId="3" fillId="15" borderId="32" xfId="10" applyFont="1" applyFill="1" applyBorder="1" applyAlignment="1">
      <alignment horizontal="left" vertical="center" wrapText="1"/>
    </xf>
    <xf numFmtId="3" fontId="12" fillId="15" borderId="33" xfId="2" applyNumberFormat="1" applyFont="1" applyFill="1" applyBorder="1" applyAlignment="1" applyProtection="1">
      <alignment horizontal="right" vertical="center"/>
      <protection locked="0"/>
    </xf>
    <xf numFmtId="3" fontId="12" fillId="15" borderId="34" xfId="2" applyNumberFormat="1" applyFont="1" applyFill="1" applyBorder="1" applyAlignment="1" applyProtection="1">
      <alignment horizontal="right" vertical="center"/>
      <protection locked="0"/>
    </xf>
    <xf numFmtId="174" fontId="170" fillId="21" borderId="35" xfId="2" applyNumberFormat="1" applyFont="1" applyFill="1" applyBorder="1" applyAlignment="1" applyProtection="1">
      <alignment horizontal="center" vertical="center"/>
    </xf>
    <xf numFmtId="0" fontId="3" fillId="15" borderId="36" xfId="10" applyFont="1" applyFill="1" applyBorder="1" applyAlignment="1">
      <alignment horizontal="left" wrapText="1"/>
    </xf>
    <xf numFmtId="0" fontId="3" fillId="15" borderId="26" xfId="10" applyFont="1" applyFill="1" applyBorder="1" applyAlignment="1">
      <alignment horizontal="left" wrapText="1"/>
    </xf>
    <xf numFmtId="0" fontId="12" fillId="15" borderId="26" xfId="10" applyFont="1" applyFill="1" applyBorder="1" applyAlignment="1">
      <alignment horizontal="left" wrapText="1"/>
    </xf>
    <xf numFmtId="168" fontId="9" fillId="15" borderId="34" xfId="10" quotePrefix="1" applyNumberFormat="1" applyFont="1" applyFill="1" applyBorder="1" applyAlignment="1">
      <alignment horizontal="right" vertical="center"/>
    </xf>
    <xf numFmtId="0" fontId="3" fillId="15" borderId="37" xfId="10" applyFont="1" applyFill="1" applyBorder="1" applyAlignment="1">
      <alignment horizontal="left" wrapText="1"/>
    </xf>
    <xf numFmtId="168" fontId="6" fillId="15" borderId="17" xfId="10" quotePrefix="1" applyNumberFormat="1" applyFont="1" applyFill="1" applyBorder="1" applyAlignment="1">
      <alignment horizontal="right" vertical="center"/>
    </xf>
    <xf numFmtId="0" fontId="3" fillId="15" borderId="38" xfId="10" applyFont="1" applyFill="1" applyBorder="1" applyAlignment="1">
      <alignment horizontal="left" vertical="center" wrapText="1"/>
    </xf>
    <xf numFmtId="0" fontId="58" fillId="8" borderId="4" xfId="10" quotePrefix="1" applyFont="1" applyFill="1" applyBorder="1" applyAlignment="1" applyProtection="1">
      <alignment horizontal="left" vertical="center"/>
    </xf>
    <xf numFmtId="0" fontId="3" fillId="15" borderId="23" xfId="10" applyFont="1" applyFill="1" applyBorder="1" applyAlignment="1">
      <alignment vertical="center" wrapText="1"/>
    </xf>
    <xf numFmtId="0" fontId="3" fillId="15" borderId="38" xfId="10" applyFont="1" applyFill="1" applyBorder="1" applyAlignment="1">
      <alignment vertical="center" wrapText="1"/>
    </xf>
    <xf numFmtId="0" fontId="3" fillId="15" borderId="32" xfId="10" applyFont="1" applyFill="1" applyBorder="1" applyAlignment="1">
      <alignment vertical="center" wrapText="1"/>
    </xf>
    <xf numFmtId="0" fontId="8" fillId="15" borderId="19" xfId="10" applyFont="1" applyFill="1" applyBorder="1" applyAlignment="1">
      <alignment horizontal="left" vertical="center" wrapText="1"/>
    </xf>
    <xf numFmtId="0" fontId="8" fillId="15" borderId="32" xfId="10" applyFont="1" applyFill="1" applyBorder="1" applyAlignment="1">
      <alignment vertical="center" wrapText="1"/>
    </xf>
    <xf numFmtId="3" fontId="169" fillId="17" borderId="3" xfId="2" applyNumberFormat="1" applyFont="1" applyFill="1" applyBorder="1" applyAlignment="1" applyProtection="1">
      <alignment horizontal="right" vertical="center"/>
      <protection locked="0"/>
    </xf>
    <xf numFmtId="0" fontId="6" fillId="15" borderId="0" xfId="10" applyFont="1" applyFill="1" applyBorder="1" applyAlignment="1">
      <alignment horizontal="right" vertical="center"/>
    </xf>
    <xf numFmtId="0" fontId="8" fillId="15" borderId="23" xfId="10" applyFont="1" applyFill="1" applyBorder="1" applyAlignment="1">
      <alignment vertical="center" wrapText="1"/>
    </xf>
    <xf numFmtId="0" fontId="6" fillId="15" borderId="0" xfId="10" quotePrefix="1" applyFont="1" applyFill="1" applyBorder="1" applyAlignment="1">
      <alignment horizontal="right" vertical="center"/>
    </xf>
    <xf numFmtId="0" fontId="3" fillId="15" borderId="19" xfId="10" applyFont="1" applyFill="1" applyBorder="1" applyAlignment="1">
      <alignment horizontal="left"/>
    </xf>
    <xf numFmtId="0" fontId="3" fillId="15" borderId="32" xfId="10" applyFont="1" applyFill="1" applyBorder="1" applyAlignment="1">
      <alignment horizontal="left"/>
    </xf>
    <xf numFmtId="0" fontId="6" fillId="15" borderId="17" xfId="10" applyFont="1" applyFill="1" applyBorder="1" applyAlignment="1">
      <alignment horizontal="right" vertical="center"/>
    </xf>
    <xf numFmtId="0" fontId="12" fillId="15" borderId="23" xfId="10" applyFont="1" applyFill="1" applyBorder="1" applyAlignment="1">
      <alignment horizontal="left" vertical="center" wrapText="1"/>
    </xf>
    <xf numFmtId="0" fontId="8" fillId="15" borderId="32" xfId="10" applyFont="1" applyFill="1" applyBorder="1" applyAlignment="1">
      <alignment horizontal="left" vertical="center" wrapText="1"/>
    </xf>
    <xf numFmtId="0" fontId="8" fillId="15" borderId="39" xfId="10" applyFont="1" applyFill="1" applyBorder="1" applyAlignment="1">
      <alignment vertical="center" wrapText="1"/>
    </xf>
    <xf numFmtId="0" fontId="3" fillId="15" borderId="19" xfId="10" applyFont="1" applyFill="1" applyBorder="1"/>
    <xf numFmtId="0" fontId="3" fillId="15" borderId="23" xfId="10" applyFont="1" applyFill="1" applyBorder="1"/>
    <xf numFmtId="0" fontId="3" fillId="15" borderId="32" xfId="10" applyFont="1" applyFill="1" applyBorder="1"/>
    <xf numFmtId="0" fontId="13" fillId="15" borderId="19" xfId="10" applyFont="1" applyFill="1" applyBorder="1" applyAlignment="1">
      <alignment horizontal="left" vertical="center" wrapText="1"/>
    </xf>
    <xf numFmtId="0" fontId="13" fillId="15" borderId="38" xfId="10" applyFont="1" applyFill="1" applyBorder="1" applyAlignment="1">
      <alignment horizontal="left" vertical="center" wrapText="1"/>
    </xf>
    <xf numFmtId="0" fontId="12" fillId="15" borderId="19" xfId="10" applyFont="1" applyFill="1" applyBorder="1" applyAlignment="1">
      <alignment horizontal="left" vertical="center" wrapText="1"/>
    </xf>
    <xf numFmtId="0" fontId="12" fillId="15" borderId="32" xfId="10" applyFont="1" applyFill="1" applyBorder="1" applyAlignment="1">
      <alignment vertical="center" wrapText="1"/>
    </xf>
    <xf numFmtId="0" fontId="6" fillId="15" borderId="11" xfId="10" quotePrefix="1" applyFont="1" applyFill="1" applyBorder="1" applyAlignment="1">
      <alignment horizontal="right" vertical="center"/>
    </xf>
    <xf numFmtId="0" fontId="171" fillId="19" borderId="40" xfId="10" quotePrefix="1" applyFont="1" applyFill="1" applyBorder="1" applyAlignment="1" applyProtection="1">
      <alignment horizontal="right" vertical="center"/>
    </xf>
    <xf numFmtId="0" fontId="165" fillId="19" borderId="41" xfId="10" applyFont="1" applyFill="1" applyBorder="1" applyAlignment="1" applyProtection="1">
      <alignment horizontal="right" vertical="center"/>
    </xf>
    <xf numFmtId="0" fontId="166" fillId="19" borderId="42" xfId="2" applyFont="1" applyFill="1" applyBorder="1" applyAlignment="1" applyProtection="1">
      <alignment horizontal="center" vertical="center" wrapText="1"/>
    </xf>
    <xf numFmtId="3" fontId="11" fillId="19" borderId="43" xfId="2" applyNumberFormat="1" applyFont="1" applyFill="1" applyBorder="1" applyAlignment="1" applyProtection="1">
      <alignment horizontal="right" vertical="center"/>
    </xf>
    <xf numFmtId="3" fontId="12" fillId="19" borderId="44" xfId="2" applyNumberFormat="1" applyFont="1" applyFill="1" applyBorder="1" applyAlignment="1" applyProtection="1">
      <alignment horizontal="right" vertical="center"/>
    </xf>
    <xf numFmtId="3" fontId="12" fillId="19" borderId="45" xfId="2" applyNumberFormat="1" applyFont="1" applyFill="1" applyBorder="1" applyAlignment="1" applyProtection="1">
      <alignment horizontal="right" vertical="center"/>
    </xf>
    <xf numFmtId="3" fontId="12" fillId="19" borderId="46" xfId="2" applyNumberFormat="1" applyFont="1" applyFill="1" applyBorder="1" applyAlignment="1" applyProtection="1">
      <alignment horizontal="right" vertical="center"/>
    </xf>
    <xf numFmtId="0" fontId="6" fillId="15" borderId="0" xfId="10" quotePrefix="1" applyFont="1" applyFill="1" applyBorder="1" applyAlignment="1" applyProtection="1">
      <alignment horizontal="right" vertical="center"/>
    </xf>
    <xf numFmtId="168" fontId="9" fillId="15" borderId="0" xfId="10" quotePrefix="1" applyNumberFormat="1" applyFont="1" applyFill="1" applyBorder="1" applyAlignment="1" applyProtection="1">
      <alignment horizontal="center" vertical="center"/>
    </xf>
    <xf numFmtId="0" fontId="3" fillId="15" borderId="0" xfId="10" applyFont="1" applyFill="1" applyBorder="1" applyAlignment="1" applyProtection="1">
      <alignment horizontal="left" vertical="center" wrapText="1"/>
    </xf>
    <xf numFmtId="3" fontId="6" fillId="15" borderId="0" xfId="2" applyNumberFormat="1" applyFont="1" applyFill="1" applyBorder="1" applyAlignment="1" applyProtection="1">
      <alignment horizontal="right" vertical="center"/>
    </xf>
    <xf numFmtId="3" fontId="3" fillId="15" borderId="0" xfId="2" applyNumberFormat="1" applyFont="1" applyFill="1" applyBorder="1" applyAlignment="1" applyProtection="1">
      <alignment horizontal="right" vertical="center"/>
    </xf>
    <xf numFmtId="0" fontId="3" fillId="18" borderId="0" xfId="2" applyFont="1" applyFill="1" applyAlignment="1" applyProtection="1">
      <alignment vertical="center"/>
    </xf>
    <xf numFmtId="0" fontId="3" fillId="18" borderId="0" xfId="2" applyFont="1" applyFill="1" applyAlignment="1" applyProtection="1">
      <alignment vertical="center" wrapText="1"/>
    </xf>
    <xf numFmtId="3" fontId="6" fillId="18" borderId="0" xfId="2" applyNumberFormat="1" applyFont="1" applyFill="1" applyAlignment="1" applyProtection="1">
      <alignment horizontal="right" vertical="center"/>
    </xf>
    <xf numFmtId="3" fontId="3" fillId="18" borderId="0" xfId="2" applyNumberFormat="1" applyFont="1" applyFill="1" applyAlignment="1" applyProtection="1">
      <alignment horizontal="right" vertical="center"/>
    </xf>
    <xf numFmtId="3" fontId="3" fillId="15" borderId="0" xfId="2" applyNumberFormat="1" applyFont="1" applyFill="1" applyAlignment="1">
      <alignment horizontal="right" vertical="center"/>
    </xf>
    <xf numFmtId="0" fontId="172" fillId="22" borderId="0" xfId="2" applyFont="1" applyFill="1" applyAlignment="1">
      <alignment horizontal="left" vertical="center"/>
    </xf>
    <xf numFmtId="3" fontId="11" fillId="15" borderId="0" xfId="2" applyNumberFormat="1" applyFont="1" applyFill="1" applyAlignment="1">
      <alignment horizontal="center" vertical="center"/>
    </xf>
    <xf numFmtId="166" fontId="163" fillId="17" borderId="4" xfId="2" applyNumberFormat="1" applyFont="1" applyFill="1" applyBorder="1" applyAlignment="1" applyProtection="1">
      <alignment horizontal="center" vertical="center"/>
    </xf>
    <xf numFmtId="0" fontId="3" fillId="15" borderId="0" xfId="2" quotePrefix="1" applyFont="1" applyFill="1" applyAlignment="1" applyProtection="1">
      <alignment vertical="center"/>
    </xf>
    <xf numFmtId="0" fontId="3" fillId="15" borderId="0" xfId="2" applyFont="1" applyFill="1" applyAlignment="1" applyProtection="1">
      <alignment vertical="center"/>
    </xf>
    <xf numFmtId="0" fontId="3" fillId="15" borderId="0" xfId="2" applyFont="1" applyFill="1" applyAlignment="1" applyProtection="1">
      <alignment vertical="center" wrapText="1"/>
    </xf>
    <xf numFmtId="0" fontId="3" fillId="15" borderId="0" xfId="2" applyFont="1" applyFill="1" applyAlignment="1" applyProtection="1">
      <alignment horizontal="center" vertical="center"/>
    </xf>
    <xf numFmtId="0" fontId="11" fillId="0" borderId="0" xfId="2" applyFont="1" applyAlignment="1" applyProtection="1">
      <alignment horizontal="center" vertical="center"/>
    </xf>
    <xf numFmtId="172" fontId="164" fillId="19" borderId="3" xfId="2" applyNumberFormat="1" applyFont="1" applyFill="1" applyBorder="1" applyAlignment="1" applyProtection="1">
      <alignment horizontal="center" vertical="center"/>
    </xf>
    <xf numFmtId="0" fontId="11" fillId="15" borderId="0" xfId="2" quotePrefix="1" applyFont="1" applyFill="1" applyAlignment="1" applyProtection="1">
      <alignment vertical="center"/>
    </xf>
    <xf numFmtId="0" fontId="53" fillId="15" borderId="0" xfId="2" applyFont="1" applyFill="1" applyAlignment="1" applyProtection="1">
      <alignment horizontal="left" vertical="center"/>
    </xf>
    <xf numFmtId="0" fontId="3" fillId="15" borderId="0" xfId="2" applyFont="1" applyFill="1" applyAlignment="1" applyProtection="1">
      <alignment horizontal="left" vertical="center"/>
    </xf>
    <xf numFmtId="0" fontId="6" fillId="0" borderId="0" xfId="10" quotePrefix="1" applyFont="1" applyFill="1" applyBorder="1" applyAlignment="1" applyProtection="1">
      <alignment horizontal="right" vertical="center"/>
    </xf>
    <xf numFmtId="3" fontId="3" fillId="15" borderId="0" xfId="2" applyNumberFormat="1" applyFont="1" applyFill="1" applyAlignment="1" applyProtection="1">
      <alignment horizontal="right" vertical="center"/>
    </xf>
    <xf numFmtId="49" fontId="164" fillId="17" borderId="3" xfId="0" applyNumberFormat="1" applyFont="1" applyFill="1" applyBorder="1" applyAlignment="1" applyProtection="1">
      <alignment horizontal="center" vertical="center"/>
    </xf>
    <xf numFmtId="3" fontId="3" fillId="15" borderId="0" xfId="2" applyNumberFormat="1" applyFont="1" applyFill="1" applyBorder="1" applyAlignment="1" applyProtection="1">
      <alignment horizontal="right" vertical="center"/>
      <protection locked="0"/>
    </xf>
    <xf numFmtId="0" fontId="3" fillId="15" borderId="47" xfId="2" applyFont="1" applyFill="1" applyBorder="1" applyAlignment="1" applyProtection="1">
      <alignment vertical="center"/>
    </xf>
    <xf numFmtId="0" fontId="3" fillId="15" borderId="47" xfId="2" applyFont="1" applyFill="1" applyBorder="1" applyAlignment="1" applyProtection="1">
      <alignment vertical="center" wrapText="1"/>
    </xf>
    <xf numFmtId="3" fontId="6" fillId="15" borderId="0" xfId="2" applyNumberFormat="1" applyFont="1" applyFill="1" applyAlignment="1" applyProtection="1">
      <alignment horizontal="right" vertical="center"/>
    </xf>
    <xf numFmtId="0" fontId="6" fillId="15" borderId="0" xfId="2" quotePrefix="1" applyFont="1" applyFill="1" applyAlignment="1" applyProtection="1">
      <alignment horizontal="right" vertical="center"/>
    </xf>
    <xf numFmtId="3" fontId="3" fillId="15" borderId="0" xfId="2" quotePrefix="1" applyNumberFormat="1" applyFont="1" applyFill="1" applyAlignment="1">
      <alignment horizontal="right" vertical="center"/>
    </xf>
    <xf numFmtId="3" fontId="11" fillId="0" borderId="0" xfId="2" quotePrefix="1" applyNumberFormat="1" applyFont="1" applyAlignment="1">
      <alignment horizontal="right" vertical="center"/>
    </xf>
    <xf numFmtId="3" fontId="11" fillId="15" borderId="0" xfId="2" quotePrefix="1" applyNumberFormat="1" applyFont="1" applyFill="1" applyAlignment="1">
      <alignment horizontal="right" vertical="center"/>
    </xf>
    <xf numFmtId="0" fontId="173" fillId="23" borderId="5" xfId="2" applyFont="1" applyFill="1" applyBorder="1" applyAlignment="1" applyProtection="1">
      <alignment vertical="center"/>
    </xf>
    <xf numFmtId="0" fontId="173" fillId="23" borderId="6" xfId="2" applyFont="1" applyFill="1" applyBorder="1" applyAlignment="1" applyProtection="1">
      <alignment horizontal="center" vertical="center"/>
    </xf>
    <xf numFmtId="0" fontId="174" fillId="23" borderId="7" xfId="2" applyFont="1" applyFill="1" applyBorder="1" applyAlignment="1" applyProtection="1">
      <alignment horizontal="center" vertical="center" wrapText="1"/>
    </xf>
    <xf numFmtId="0" fontId="175" fillId="23" borderId="11" xfId="2" applyFont="1" applyFill="1" applyBorder="1" applyAlignment="1" applyProtection="1">
      <alignment horizontal="center" vertical="center"/>
    </xf>
    <xf numFmtId="0" fontId="175" fillId="23" borderId="15" xfId="2" applyFont="1" applyFill="1" applyBorder="1" applyAlignment="1" applyProtection="1">
      <alignment horizontal="center" vertical="center"/>
    </xf>
    <xf numFmtId="0" fontId="14" fillId="0" borderId="48" xfId="10" applyFont="1" applyFill="1" applyBorder="1" applyAlignment="1" applyProtection="1">
      <alignment horizontal="center" vertical="center" wrapText="1"/>
    </xf>
    <xf numFmtId="1" fontId="176" fillId="24" borderId="8" xfId="2" applyNumberFormat="1" applyFont="1" applyFill="1" applyBorder="1" applyAlignment="1" applyProtection="1">
      <alignment horizontal="center" vertical="center" wrapText="1"/>
    </xf>
    <xf numFmtId="1" fontId="176" fillId="24" borderId="3" xfId="2" applyNumberFormat="1" applyFont="1" applyFill="1" applyBorder="1" applyAlignment="1" applyProtection="1">
      <alignment horizontal="center" vertical="center" wrapText="1"/>
    </xf>
    <xf numFmtId="1" fontId="176" fillId="24" borderId="9" xfId="2" applyNumberFormat="1" applyFont="1" applyFill="1" applyBorder="1" applyAlignment="1" applyProtection="1">
      <alignment horizontal="center" vertical="center" wrapText="1"/>
    </xf>
    <xf numFmtId="0" fontId="177" fillId="23" borderId="10" xfId="2" applyFont="1" applyFill="1" applyBorder="1" applyAlignment="1" applyProtection="1">
      <alignment horizontal="center" vertical="center" wrapText="1"/>
    </xf>
    <xf numFmtId="0" fontId="59" fillId="22" borderId="0" xfId="2" applyFont="1" applyFill="1" applyAlignment="1">
      <alignment horizontal="left" vertical="center"/>
    </xf>
    <xf numFmtId="0" fontId="3" fillId="15" borderId="49" xfId="2" applyFont="1" applyFill="1" applyBorder="1" applyAlignment="1" applyProtection="1">
      <alignment horizontal="left" vertical="center"/>
    </xf>
    <xf numFmtId="0" fontId="3" fillId="15" borderId="50" xfId="2" applyFont="1" applyFill="1" applyBorder="1" applyAlignment="1" applyProtection="1">
      <alignment horizontal="center" vertical="center"/>
    </xf>
    <xf numFmtId="0" fontId="178" fillId="15" borderId="9" xfId="2" applyFont="1" applyFill="1" applyBorder="1" applyAlignment="1" applyProtection="1">
      <alignment horizontal="left" vertical="center" wrapText="1"/>
    </xf>
    <xf numFmtId="3" fontId="42" fillId="15" borderId="8" xfId="2" quotePrefix="1" applyNumberFormat="1" applyFont="1" applyFill="1" applyBorder="1" applyAlignment="1" applyProtection="1">
      <alignment horizontal="center" vertical="center"/>
    </xf>
    <xf numFmtId="3" fontId="42" fillId="15" borderId="3" xfId="2" quotePrefix="1" applyNumberFormat="1" applyFont="1" applyFill="1" applyBorder="1" applyAlignment="1" applyProtection="1">
      <alignment horizontal="center" vertical="center"/>
    </xf>
    <xf numFmtId="3" fontId="42" fillId="15" borderId="9" xfId="2" quotePrefix="1" applyNumberFormat="1" applyFont="1" applyFill="1" applyBorder="1" applyAlignment="1" applyProtection="1">
      <alignment horizontal="center" vertical="center"/>
    </xf>
    <xf numFmtId="3" fontId="27" fillId="15" borderId="10" xfId="2" quotePrefix="1" applyNumberFormat="1" applyFont="1" applyFill="1" applyBorder="1" applyAlignment="1" applyProtection="1">
      <alignment horizontal="center" vertical="center"/>
    </xf>
    <xf numFmtId="0" fontId="3" fillId="15" borderId="17" xfId="2" applyFont="1" applyFill="1" applyBorder="1" applyAlignment="1" applyProtection="1">
      <alignment horizontal="center" vertical="center" wrapText="1"/>
    </xf>
    <xf numFmtId="0" fontId="3" fillId="15" borderId="0" xfId="2" applyFont="1" applyFill="1" applyBorder="1" applyAlignment="1" applyProtection="1">
      <alignment horizontal="center" vertical="center" wrapText="1"/>
    </xf>
    <xf numFmtId="0" fontId="3" fillId="15" borderId="50" xfId="2" applyFont="1" applyFill="1" applyBorder="1" applyAlignment="1" applyProtection="1">
      <alignment horizontal="center" vertical="center" wrapText="1"/>
    </xf>
    <xf numFmtId="3" fontId="6" fillId="15" borderId="50" xfId="2" applyNumberFormat="1" applyFont="1" applyFill="1" applyBorder="1" applyAlignment="1" applyProtection="1">
      <alignment horizontal="right" vertical="center"/>
    </xf>
    <xf numFmtId="3" fontId="3" fillId="15" borderId="50" xfId="2" applyNumberFormat="1" applyFont="1" applyFill="1" applyBorder="1" applyAlignment="1" applyProtection="1">
      <alignment horizontal="right" vertical="center"/>
    </xf>
    <xf numFmtId="3" fontId="3" fillId="15" borderId="51" xfId="2" applyNumberFormat="1" applyFont="1" applyFill="1" applyBorder="1" applyAlignment="1" applyProtection="1">
      <alignment horizontal="right" vertical="center"/>
    </xf>
    <xf numFmtId="3" fontId="6" fillId="15" borderId="52" xfId="2" applyNumberFormat="1" applyFont="1" applyFill="1" applyBorder="1" applyAlignment="1" applyProtection="1">
      <alignment horizontal="right" vertical="center"/>
    </xf>
    <xf numFmtId="168" fontId="179" fillId="24" borderId="31" xfId="10" quotePrefix="1" applyNumberFormat="1" applyFont="1" applyFill="1" applyBorder="1" applyAlignment="1" applyProtection="1">
      <alignment horizontal="right" vertical="center"/>
    </xf>
    <xf numFmtId="3" fontId="176" fillId="24" borderId="52" xfId="2" applyNumberFormat="1" applyFont="1" applyFill="1" applyBorder="1" applyAlignment="1" applyProtection="1">
      <alignment horizontal="right" vertical="center"/>
    </xf>
    <xf numFmtId="3" fontId="178" fillId="24" borderId="8" xfId="2" applyNumberFormat="1" applyFont="1" applyFill="1" applyBorder="1" applyAlignment="1" applyProtection="1">
      <alignment horizontal="right" vertical="center"/>
    </xf>
    <xf numFmtId="3" fontId="178" fillId="24" borderId="3" xfId="2" applyNumberFormat="1" applyFont="1" applyFill="1" applyBorder="1" applyAlignment="1" applyProtection="1">
      <alignment horizontal="right" vertical="center"/>
    </xf>
    <xf numFmtId="3" fontId="178" fillId="24" borderId="9" xfId="2" applyNumberFormat="1" applyFont="1" applyFill="1" applyBorder="1" applyAlignment="1" applyProtection="1">
      <alignment horizontal="right" vertical="center"/>
    </xf>
    <xf numFmtId="0" fontId="180" fillId="22" borderId="0" xfId="2" applyFont="1" applyFill="1" applyAlignment="1">
      <alignment horizontal="left" vertical="center"/>
    </xf>
    <xf numFmtId="0" fontId="3" fillId="15" borderId="17" xfId="10" applyFont="1" applyFill="1" applyBorder="1" applyAlignment="1" applyProtection="1">
      <alignment horizontal="right" vertical="center"/>
    </xf>
    <xf numFmtId="168" fontId="9" fillId="15" borderId="18" xfId="10" quotePrefix="1" applyNumberFormat="1" applyFont="1" applyFill="1" applyBorder="1" applyAlignment="1" applyProtection="1">
      <alignment horizontal="right" vertical="center"/>
    </xf>
    <xf numFmtId="0" fontId="3" fillId="15" borderId="19" xfId="10" applyFont="1" applyFill="1" applyBorder="1" applyAlignment="1" applyProtection="1">
      <alignment horizontal="left" vertical="center" wrapText="1"/>
    </xf>
    <xf numFmtId="3" fontId="6" fillId="15" borderId="53" xfId="2" applyNumberFormat="1" applyFont="1" applyFill="1" applyBorder="1" applyAlignment="1" applyProtection="1">
      <alignment horizontal="right" vertical="center"/>
    </xf>
    <xf numFmtId="3" fontId="12" fillId="15" borderId="20" xfId="2" applyNumberFormat="1" applyFont="1" applyFill="1" applyBorder="1" applyAlignment="1" applyProtection="1">
      <alignment horizontal="right" vertical="center"/>
    </xf>
    <xf numFmtId="3" fontId="12" fillId="15" borderId="18" xfId="2" applyNumberFormat="1" applyFont="1" applyFill="1" applyBorder="1" applyAlignment="1" applyProtection="1">
      <alignment horizontal="right" vertical="center"/>
    </xf>
    <xf numFmtId="3" fontId="12" fillId="15" borderId="21" xfId="2" applyNumberFormat="1" applyFont="1" applyFill="1" applyBorder="1" applyAlignment="1" applyProtection="1">
      <alignment horizontal="right" vertical="center"/>
    </xf>
    <xf numFmtId="168" fontId="9" fillId="15" borderId="34" xfId="10" quotePrefix="1" applyNumberFormat="1" applyFont="1" applyFill="1" applyBorder="1" applyAlignment="1" applyProtection="1">
      <alignment horizontal="right" vertical="center"/>
    </xf>
    <xf numFmtId="0" fontId="3" fillId="15" borderId="32" xfId="10" applyFont="1" applyFill="1" applyBorder="1" applyAlignment="1" applyProtection="1">
      <alignment horizontal="left" vertical="center" wrapText="1"/>
    </xf>
    <xf numFmtId="3" fontId="6" fillId="15" borderId="54" xfId="2" applyNumberFormat="1" applyFont="1" applyFill="1" applyBorder="1" applyAlignment="1" applyProtection="1">
      <alignment horizontal="right" vertical="center"/>
    </xf>
    <xf numFmtId="3" fontId="12" fillId="15" borderId="33" xfId="2" applyNumberFormat="1" applyFont="1" applyFill="1" applyBorder="1" applyAlignment="1" applyProtection="1">
      <alignment horizontal="right" vertical="center"/>
    </xf>
    <xf numFmtId="3" fontId="12" fillId="15" borderId="34" xfId="2" applyNumberFormat="1" applyFont="1" applyFill="1" applyBorder="1" applyAlignment="1" applyProtection="1">
      <alignment horizontal="right" vertical="center"/>
    </xf>
    <xf numFmtId="3" fontId="12" fillId="15" borderId="35" xfId="2" applyNumberFormat="1" applyFont="1" applyFill="1" applyBorder="1" applyAlignment="1" applyProtection="1">
      <alignment horizontal="right" vertical="center"/>
    </xf>
    <xf numFmtId="168" fontId="6" fillId="15" borderId="17" xfId="10" quotePrefix="1" applyNumberFormat="1" applyFont="1" applyFill="1" applyBorder="1" applyAlignment="1" applyProtection="1">
      <alignment horizontal="right" vertical="center"/>
    </xf>
    <xf numFmtId="0" fontId="6" fillId="15" borderId="17" xfId="10" quotePrefix="1" applyFont="1" applyFill="1" applyBorder="1" applyAlignment="1" applyProtection="1">
      <alignment horizontal="right" vertical="center"/>
    </xf>
    <xf numFmtId="168" fontId="9" fillId="15" borderId="22" xfId="10" quotePrefix="1" applyNumberFormat="1" applyFont="1" applyFill="1" applyBorder="1" applyAlignment="1" applyProtection="1">
      <alignment horizontal="right" vertical="center"/>
    </xf>
    <xf numFmtId="0" fontId="3" fillId="15" borderId="23" xfId="10" applyFont="1" applyFill="1" applyBorder="1" applyAlignment="1" applyProtection="1">
      <alignment vertical="center" wrapText="1"/>
    </xf>
    <xf numFmtId="3" fontId="6" fillId="15" borderId="55" xfId="2" applyNumberFormat="1" applyFont="1" applyFill="1" applyBorder="1" applyAlignment="1" applyProtection="1">
      <alignment horizontal="right" vertical="center"/>
    </xf>
    <xf numFmtId="3" fontId="12" fillId="15" borderId="24" xfId="2" applyNumberFormat="1" applyFont="1" applyFill="1" applyBorder="1" applyAlignment="1" applyProtection="1">
      <alignment horizontal="right" vertical="center"/>
    </xf>
    <xf numFmtId="3" fontId="12" fillId="15" borderId="22" xfId="2" applyNumberFormat="1" applyFont="1" applyFill="1" applyBorder="1" applyAlignment="1" applyProtection="1">
      <alignment horizontal="right" vertical="center"/>
    </xf>
    <xf numFmtId="3" fontId="12" fillId="15" borderId="25" xfId="2" applyNumberFormat="1" applyFont="1" applyFill="1" applyBorder="1" applyAlignment="1" applyProtection="1">
      <alignment horizontal="right" vertical="center"/>
    </xf>
    <xf numFmtId="0" fontId="6" fillId="15" borderId="17" xfId="10" applyFont="1" applyFill="1" applyBorder="1" applyAlignment="1" applyProtection="1">
      <alignment horizontal="right" vertical="center"/>
    </xf>
    <xf numFmtId="0" fontId="8" fillId="15" borderId="23" xfId="10" applyFont="1" applyFill="1" applyBorder="1" applyAlignment="1" applyProtection="1">
      <alignment horizontal="left" vertical="center" wrapText="1"/>
    </xf>
    <xf numFmtId="0" fontId="8" fillId="15" borderId="32" xfId="10" applyFont="1" applyFill="1" applyBorder="1" applyAlignment="1" applyProtection="1">
      <alignment vertical="center" wrapText="1"/>
    </xf>
    <xf numFmtId="168" fontId="15" fillId="15" borderId="18" xfId="10" quotePrefix="1" applyNumberFormat="1" applyFont="1" applyFill="1" applyBorder="1" applyAlignment="1" applyProtection="1">
      <alignment horizontal="right"/>
    </xf>
    <xf numFmtId="0" fontId="16" fillId="15" borderId="19" xfId="10" applyFont="1" applyFill="1" applyBorder="1" applyAlignment="1" applyProtection="1">
      <alignment wrapText="1"/>
    </xf>
    <xf numFmtId="168" fontId="15" fillId="15" borderId="22" xfId="10" quotePrefix="1" applyNumberFormat="1" applyFont="1" applyFill="1" applyBorder="1" applyAlignment="1" applyProtection="1">
      <alignment horizontal="right"/>
    </xf>
    <xf numFmtId="0" fontId="16" fillId="15" borderId="23" xfId="10" applyFont="1" applyFill="1" applyBorder="1" applyAlignment="1" applyProtection="1">
      <alignment wrapText="1"/>
    </xf>
    <xf numFmtId="168" fontId="6" fillId="15" borderId="56" xfId="10" quotePrefix="1" applyNumberFormat="1" applyFont="1" applyFill="1" applyBorder="1" applyAlignment="1" applyProtection="1">
      <alignment horizontal="right" vertical="center"/>
    </xf>
    <xf numFmtId="0" fontId="17" fillId="15" borderId="23" xfId="10" applyFont="1" applyFill="1" applyBorder="1" applyAlignment="1" applyProtection="1">
      <alignment wrapText="1"/>
    </xf>
    <xf numFmtId="168" fontId="15" fillId="15" borderId="34" xfId="10" quotePrefix="1" applyNumberFormat="1" applyFont="1" applyFill="1" applyBorder="1" applyAlignment="1" applyProtection="1">
      <alignment horizontal="right" vertical="center"/>
    </xf>
    <xf numFmtId="0" fontId="16" fillId="15" borderId="32" xfId="10" applyFont="1" applyFill="1" applyBorder="1" applyAlignment="1" applyProtection="1">
      <alignment wrapText="1"/>
    </xf>
    <xf numFmtId="3" fontId="179" fillId="24" borderId="52" xfId="2" applyNumberFormat="1" applyFont="1" applyFill="1" applyBorder="1" applyAlignment="1" applyProtection="1">
      <alignment horizontal="right" vertical="center"/>
    </xf>
    <xf numFmtId="0" fontId="3" fillId="15" borderId="19" xfId="10" applyFont="1" applyFill="1" applyBorder="1" applyAlignment="1" applyProtection="1">
      <alignment vertical="center" wrapText="1"/>
    </xf>
    <xf numFmtId="168" fontId="9" fillId="15" borderId="27" xfId="10" quotePrefix="1" applyNumberFormat="1" applyFont="1" applyFill="1" applyBorder="1" applyAlignment="1" applyProtection="1">
      <alignment horizontal="right" vertical="center"/>
    </xf>
    <xf numFmtId="0" fontId="3" fillId="15" borderId="38" xfId="10" applyFont="1" applyFill="1" applyBorder="1" applyAlignment="1" applyProtection="1">
      <alignment vertical="center" wrapText="1"/>
    </xf>
    <xf numFmtId="3" fontId="6" fillId="15" borderId="57" xfId="2" applyNumberFormat="1" applyFont="1" applyFill="1" applyBorder="1" applyAlignment="1" applyProtection="1">
      <alignment horizontal="right" vertical="center"/>
    </xf>
    <xf numFmtId="3" fontId="12" fillId="15" borderId="29" xfId="2" applyNumberFormat="1" applyFont="1" applyFill="1" applyBorder="1" applyAlignment="1" applyProtection="1">
      <alignment horizontal="right" vertical="center"/>
    </xf>
    <xf numFmtId="3" fontId="12" fillId="15" borderId="27" xfId="2" applyNumberFormat="1" applyFont="1" applyFill="1" applyBorder="1" applyAlignment="1" applyProtection="1">
      <alignment horizontal="right" vertical="center"/>
    </xf>
    <xf numFmtId="3" fontId="12" fillId="15" borderId="30" xfId="2" applyNumberFormat="1" applyFont="1" applyFill="1" applyBorder="1" applyAlignment="1" applyProtection="1">
      <alignment horizontal="right" vertical="center"/>
    </xf>
    <xf numFmtId="168" fontId="9" fillId="15" borderId="58" xfId="10" quotePrefix="1" applyNumberFormat="1" applyFont="1" applyFill="1" applyBorder="1" applyAlignment="1" applyProtection="1">
      <alignment horizontal="right" vertical="center"/>
    </xf>
    <xf numFmtId="0" fontId="3" fillId="15" borderId="59" xfId="10" applyFont="1" applyFill="1" applyBorder="1" applyAlignment="1" applyProtection="1">
      <alignment horizontal="left" vertical="center" wrapText="1"/>
    </xf>
    <xf numFmtId="3" fontId="6" fillId="15" borderId="60" xfId="2" applyNumberFormat="1" applyFont="1" applyFill="1" applyBorder="1" applyAlignment="1" applyProtection="1">
      <alignment horizontal="right" vertical="center"/>
    </xf>
    <xf numFmtId="3" fontId="12" fillId="15" borderId="61" xfId="2" applyNumberFormat="1" applyFont="1" applyFill="1" applyBorder="1" applyAlignment="1" applyProtection="1">
      <alignment horizontal="right" vertical="center"/>
    </xf>
    <xf numFmtId="3" fontId="12" fillId="15" borderId="58" xfId="2" applyNumberFormat="1" applyFont="1" applyFill="1" applyBorder="1" applyAlignment="1" applyProtection="1">
      <alignment horizontal="right" vertical="center"/>
    </xf>
    <xf numFmtId="3" fontId="12" fillId="15" borderId="62" xfId="2" applyNumberFormat="1" applyFont="1" applyFill="1" applyBorder="1" applyAlignment="1" applyProtection="1">
      <alignment horizontal="right" vertical="center"/>
    </xf>
    <xf numFmtId="168" fontId="9" fillId="15" borderId="63" xfId="10" quotePrefix="1" applyNumberFormat="1" applyFont="1" applyFill="1" applyBorder="1" applyAlignment="1" applyProtection="1">
      <alignment horizontal="right" vertical="center"/>
    </xf>
    <xf numFmtId="0" fontId="3" fillId="15" borderId="64" xfId="10" applyFont="1" applyFill="1" applyBorder="1" applyAlignment="1" applyProtection="1">
      <alignment vertical="center" wrapText="1"/>
    </xf>
    <xf numFmtId="3" fontId="6" fillId="15" borderId="65" xfId="2" applyNumberFormat="1" applyFont="1" applyFill="1" applyBorder="1" applyAlignment="1" applyProtection="1">
      <alignment horizontal="right" vertical="center"/>
    </xf>
    <xf numFmtId="3" fontId="12" fillId="15" borderId="66" xfId="2" applyNumberFormat="1" applyFont="1" applyFill="1" applyBorder="1" applyAlignment="1" applyProtection="1">
      <alignment horizontal="right" vertical="center"/>
    </xf>
    <xf numFmtId="3" fontId="12" fillId="15" borderId="63" xfId="2" applyNumberFormat="1" applyFont="1" applyFill="1" applyBorder="1" applyAlignment="1" applyProtection="1">
      <alignment horizontal="right" vertical="center"/>
    </xf>
    <xf numFmtId="3" fontId="12" fillId="15" borderId="67" xfId="2" applyNumberFormat="1" applyFont="1" applyFill="1" applyBorder="1" applyAlignment="1" applyProtection="1">
      <alignment horizontal="right" vertical="center"/>
    </xf>
    <xf numFmtId="0" fontId="60" fillId="22" borderId="0" xfId="2" applyFont="1" applyFill="1" applyAlignment="1">
      <alignment horizontal="left" vertical="center"/>
    </xf>
    <xf numFmtId="0" fontId="3" fillId="15" borderId="59" xfId="10" applyFont="1" applyFill="1" applyBorder="1" applyAlignment="1" applyProtection="1">
      <alignment vertical="center" wrapText="1"/>
    </xf>
    <xf numFmtId="0" fontId="8" fillId="15" borderId="64" xfId="10" applyFont="1" applyFill="1" applyBorder="1" applyAlignment="1" applyProtection="1">
      <alignment horizontal="left" vertical="center" wrapText="1"/>
    </xf>
    <xf numFmtId="168" fontId="9" fillId="15" borderId="68" xfId="10" quotePrefix="1" applyNumberFormat="1" applyFont="1" applyFill="1" applyBorder="1" applyAlignment="1" applyProtection="1">
      <alignment horizontal="right" vertical="center"/>
    </xf>
    <xf numFmtId="0" fontId="8" fillId="15" borderId="69" xfId="10" applyFont="1" applyFill="1" applyBorder="1" applyAlignment="1" applyProtection="1">
      <alignment horizontal="left" vertical="center" wrapText="1"/>
    </xf>
    <xf numFmtId="3" fontId="6" fillId="15" borderId="70" xfId="2" applyNumberFormat="1" applyFont="1" applyFill="1" applyBorder="1" applyAlignment="1" applyProtection="1">
      <alignment horizontal="right" vertical="center"/>
    </xf>
    <xf numFmtId="3" fontId="12" fillId="15" borderId="71" xfId="2" applyNumberFormat="1" applyFont="1" applyFill="1" applyBorder="1" applyAlignment="1" applyProtection="1">
      <alignment horizontal="right" vertical="center"/>
    </xf>
    <xf numFmtId="3" fontId="12" fillId="15" borderId="68" xfId="2" applyNumberFormat="1" applyFont="1" applyFill="1" applyBorder="1" applyAlignment="1" applyProtection="1">
      <alignment horizontal="right" vertical="center"/>
    </xf>
    <xf numFmtId="3" fontId="12" fillId="15" borderId="72" xfId="2" applyNumberFormat="1" applyFont="1" applyFill="1" applyBorder="1" applyAlignment="1" applyProtection="1">
      <alignment horizontal="right" vertical="center"/>
    </xf>
    <xf numFmtId="0" fontId="3" fillId="15" borderId="32" xfId="10" applyFont="1" applyFill="1" applyBorder="1" applyAlignment="1" applyProtection="1">
      <alignment vertical="center" wrapText="1"/>
    </xf>
    <xf numFmtId="0" fontId="13" fillId="15" borderId="19" xfId="10" applyFont="1" applyFill="1" applyBorder="1" applyAlignment="1" applyProtection="1">
      <alignment horizontal="left" vertical="center" wrapText="1"/>
    </xf>
    <xf numFmtId="0" fontId="6" fillId="15" borderId="17" xfId="10" quotePrefix="1" applyFont="1" applyFill="1" applyBorder="1" applyAlignment="1" applyProtection="1">
      <alignment horizontal="center" vertical="center"/>
    </xf>
    <xf numFmtId="0" fontId="13" fillId="15" borderId="23" xfId="10" applyFont="1" applyFill="1" applyBorder="1" applyAlignment="1" applyProtection="1">
      <alignment horizontal="left" vertical="center" wrapText="1"/>
    </xf>
    <xf numFmtId="0" fontId="13" fillId="15" borderId="32" xfId="10" applyFont="1" applyFill="1" applyBorder="1" applyAlignment="1" applyProtection="1">
      <alignment horizontal="left" vertical="center" wrapText="1"/>
    </xf>
    <xf numFmtId="0" fontId="8" fillId="15" borderId="19" xfId="10" applyFont="1" applyFill="1" applyBorder="1" applyAlignment="1" applyProtection="1">
      <alignment horizontal="left" vertical="center" wrapText="1"/>
    </xf>
    <xf numFmtId="0" fontId="8" fillId="15" borderId="32" xfId="10" applyFont="1" applyFill="1" applyBorder="1" applyAlignment="1" applyProtection="1">
      <alignment horizontal="left" vertical="center" wrapText="1"/>
    </xf>
    <xf numFmtId="0" fontId="6" fillId="15" borderId="17" xfId="10" applyFont="1" applyFill="1" applyBorder="1" applyAlignment="1" applyProtection="1">
      <alignment horizontal="center" vertical="center"/>
    </xf>
    <xf numFmtId="0" fontId="8" fillId="15" borderId="19" xfId="2" applyFont="1" applyFill="1" applyBorder="1" applyAlignment="1" applyProtection="1">
      <alignment vertical="center" wrapText="1"/>
    </xf>
    <xf numFmtId="0" fontId="8" fillId="15" borderId="64" xfId="2" applyFont="1" applyFill="1" applyBorder="1" applyAlignment="1" applyProtection="1">
      <alignment vertical="center" wrapText="1"/>
    </xf>
    <xf numFmtId="168" fontId="9" fillId="15" borderId="1" xfId="10" quotePrefix="1" applyNumberFormat="1" applyFont="1" applyFill="1" applyBorder="1" applyAlignment="1" applyProtection="1">
      <alignment horizontal="right" vertical="center"/>
    </xf>
    <xf numFmtId="0" fontId="8" fillId="15" borderId="0" xfId="2" applyFont="1" applyFill="1" applyBorder="1" applyAlignment="1" applyProtection="1">
      <alignment vertical="center" wrapText="1"/>
    </xf>
    <xf numFmtId="3" fontId="6" fillId="15" borderId="73" xfId="2" applyNumberFormat="1" applyFont="1" applyFill="1" applyBorder="1" applyAlignment="1" applyProtection="1">
      <alignment horizontal="right" vertical="center"/>
    </xf>
    <xf numFmtId="3" fontId="12" fillId="15" borderId="56" xfId="2" applyNumberFormat="1" applyFont="1" applyFill="1" applyBorder="1" applyAlignment="1" applyProtection="1">
      <alignment horizontal="right" vertical="center"/>
    </xf>
    <xf numFmtId="3" fontId="12" fillId="15" borderId="1" xfId="2" applyNumberFormat="1" applyFont="1" applyFill="1" applyBorder="1" applyAlignment="1" applyProtection="1">
      <alignment horizontal="right" vertical="center"/>
    </xf>
    <xf numFmtId="3" fontId="12" fillId="15" borderId="74" xfId="2" applyNumberFormat="1" applyFont="1" applyFill="1" applyBorder="1" applyAlignment="1" applyProtection="1">
      <alignment horizontal="right" vertical="center"/>
    </xf>
    <xf numFmtId="0" fontId="8" fillId="15" borderId="69" xfId="2" applyFont="1" applyFill="1" applyBorder="1" applyAlignment="1" applyProtection="1">
      <alignment vertical="center" wrapText="1"/>
    </xf>
    <xf numFmtId="0" fontId="8" fillId="15" borderId="59" xfId="2" applyFont="1" applyFill="1" applyBorder="1" applyAlignment="1" applyProtection="1">
      <alignment vertical="center" wrapText="1"/>
    </xf>
    <xf numFmtId="0" fontId="8" fillId="15" borderId="39" xfId="10" applyFont="1" applyFill="1" applyBorder="1" applyAlignment="1" applyProtection="1">
      <alignment horizontal="left" vertical="center" wrapText="1"/>
    </xf>
    <xf numFmtId="0" fontId="179" fillId="24" borderId="16" xfId="2" applyFont="1" applyFill="1" applyBorder="1" applyAlignment="1" applyProtection="1">
      <alignment vertical="center"/>
    </xf>
    <xf numFmtId="0" fontId="12" fillId="15" borderId="19" xfId="2" applyFont="1" applyFill="1" applyBorder="1" applyAlignment="1" applyProtection="1">
      <alignment vertical="center" wrapText="1"/>
    </xf>
    <xf numFmtId="0" fontId="12" fillId="15" borderId="23" xfId="2" applyFont="1" applyFill="1" applyBorder="1" applyAlignment="1" applyProtection="1">
      <alignment vertical="center" wrapText="1"/>
    </xf>
    <xf numFmtId="0" fontId="12" fillId="15" borderId="32" xfId="2" applyFont="1" applyFill="1" applyBorder="1" applyAlignment="1" applyProtection="1">
      <alignment vertical="center" wrapText="1"/>
    </xf>
    <xf numFmtId="165" fontId="3" fillId="15" borderId="17" xfId="10" applyNumberFormat="1" applyFont="1" applyFill="1" applyBorder="1" applyAlignment="1" applyProtection="1">
      <alignment horizontal="right" vertical="center"/>
    </xf>
    <xf numFmtId="0" fontId="3" fillId="15" borderId="23" xfId="10" applyFont="1" applyFill="1" applyBorder="1" applyAlignment="1" applyProtection="1">
      <alignment horizontal="left" vertical="center" wrapText="1"/>
    </xf>
    <xf numFmtId="0" fontId="8" fillId="15" borderId="19" xfId="10" applyFont="1" applyFill="1" applyBorder="1" applyAlignment="1" applyProtection="1">
      <alignment vertical="center" wrapText="1"/>
    </xf>
    <xf numFmtId="168" fontId="179" fillId="24" borderId="31" xfId="10" quotePrefix="1" applyNumberFormat="1" applyFont="1" applyFill="1" applyBorder="1" applyAlignment="1" applyProtection="1">
      <alignment horizontal="right"/>
    </xf>
    <xf numFmtId="165" fontId="3" fillId="15" borderId="17" xfId="10" applyNumberFormat="1" applyFont="1" applyFill="1" applyBorder="1" applyAlignment="1" applyProtection="1">
      <alignment horizontal="right"/>
    </xf>
    <xf numFmtId="168" fontId="9" fillId="15" borderId="18" xfId="10" quotePrefix="1" applyNumberFormat="1" applyFont="1" applyFill="1" applyBorder="1" applyAlignment="1" applyProtection="1">
      <alignment horizontal="right" vertical="top"/>
    </xf>
    <xf numFmtId="0" fontId="3" fillId="15" borderId="19" xfId="10" applyFont="1" applyFill="1" applyBorder="1" applyAlignment="1" applyProtection="1">
      <alignment vertical="top" wrapText="1"/>
    </xf>
    <xf numFmtId="168" fontId="9" fillId="15" borderId="22" xfId="10" quotePrefix="1" applyNumberFormat="1" applyFont="1" applyFill="1" applyBorder="1" applyAlignment="1" applyProtection="1">
      <alignment horizontal="right" vertical="top"/>
    </xf>
    <xf numFmtId="0" fontId="3" fillId="15" borderId="23" xfId="10" applyFont="1" applyFill="1" applyBorder="1" applyAlignment="1" applyProtection="1">
      <alignment vertical="top" wrapText="1"/>
    </xf>
    <xf numFmtId="168" fontId="9" fillId="15" borderId="34" xfId="10" quotePrefix="1" applyNumberFormat="1" applyFont="1" applyFill="1" applyBorder="1" applyAlignment="1" applyProtection="1">
      <alignment horizontal="right" vertical="top"/>
    </xf>
    <xf numFmtId="0" fontId="3" fillId="15" borderId="32" xfId="10" applyFont="1" applyFill="1" applyBorder="1" applyAlignment="1" applyProtection="1">
      <alignment vertical="top" wrapText="1"/>
    </xf>
    <xf numFmtId="168" fontId="9" fillId="15" borderId="27" xfId="10" quotePrefix="1" applyNumberFormat="1" applyFont="1" applyFill="1" applyBorder="1" applyAlignment="1" applyProtection="1">
      <alignment horizontal="right" vertical="top"/>
    </xf>
    <xf numFmtId="0" fontId="3" fillId="15" borderId="38" xfId="10" applyFont="1" applyFill="1" applyBorder="1" applyAlignment="1" applyProtection="1">
      <alignment vertical="top" wrapText="1"/>
    </xf>
    <xf numFmtId="168" fontId="181" fillId="15" borderId="75" xfId="10" quotePrefix="1" applyNumberFormat="1" applyFont="1" applyFill="1" applyBorder="1" applyAlignment="1" applyProtection="1">
      <alignment horizontal="right" vertical="center"/>
    </xf>
    <xf numFmtId="0" fontId="181" fillId="15" borderId="76" xfId="10" applyFont="1" applyFill="1" applyBorder="1" applyProtection="1"/>
    <xf numFmtId="3" fontId="6" fillId="15" borderId="77" xfId="2" applyNumberFormat="1" applyFont="1" applyFill="1" applyBorder="1" applyAlignment="1" applyProtection="1">
      <alignment horizontal="right" vertical="center"/>
    </xf>
    <xf numFmtId="3" fontId="12" fillId="15" borderId="78" xfId="2" applyNumberFormat="1" applyFont="1" applyFill="1" applyBorder="1" applyAlignment="1" applyProtection="1">
      <alignment horizontal="right" vertical="center"/>
    </xf>
    <xf numFmtId="3" fontId="12" fillId="15" borderId="75" xfId="2" applyNumberFormat="1" applyFont="1" applyFill="1" applyBorder="1" applyAlignment="1" applyProtection="1">
      <alignment horizontal="right" vertical="center"/>
    </xf>
    <xf numFmtId="3" fontId="12" fillId="15" borderId="79" xfId="2" applyNumberFormat="1" applyFont="1" applyFill="1" applyBorder="1" applyAlignment="1" applyProtection="1">
      <alignment horizontal="right" vertical="center"/>
    </xf>
    <xf numFmtId="170" fontId="179" fillId="17" borderId="31" xfId="10" applyNumberFormat="1" applyFont="1" applyFill="1" applyBorder="1" applyAlignment="1" applyProtection="1">
      <alignment horizontal="right"/>
    </xf>
    <xf numFmtId="3" fontId="179" fillId="17" borderId="52" xfId="2" applyNumberFormat="1" applyFont="1" applyFill="1" applyBorder="1" applyAlignment="1" applyProtection="1">
      <alignment horizontal="right" vertical="center"/>
    </xf>
    <xf numFmtId="3" fontId="173" fillId="17" borderId="8" xfId="2" applyNumberFormat="1" applyFont="1" applyFill="1" applyBorder="1" applyAlignment="1" applyProtection="1">
      <alignment horizontal="right" vertical="center"/>
    </xf>
    <xf numFmtId="3" fontId="173" fillId="17" borderId="3" xfId="2" applyNumberFormat="1" applyFont="1" applyFill="1" applyBorder="1" applyAlignment="1" applyProtection="1">
      <alignment horizontal="right" vertical="center"/>
    </xf>
    <xf numFmtId="3" fontId="173" fillId="17" borderId="9" xfId="2" applyNumberFormat="1" applyFont="1" applyFill="1" applyBorder="1" applyAlignment="1" applyProtection="1">
      <alignment horizontal="right" vertical="center"/>
    </xf>
    <xf numFmtId="170" fontId="6" fillId="15" borderId="49" xfId="10" quotePrefix="1" applyNumberFormat="1" applyFont="1" applyFill="1" applyBorder="1" applyAlignment="1" applyProtection="1">
      <alignment horizontal="right" vertical="center"/>
    </xf>
    <xf numFmtId="0" fontId="6" fillId="15" borderId="50" xfId="2" applyFont="1" applyFill="1" applyBorder="1" applyAlignment="1" applyProtection="1">
      <alignment vertical="center"/>
    </xf>
    <xf numFmtId="0" fontId="6" fillId="15" borderId="0" xfId="2" applyFont="1" applyFill="1" applyBorder="1" applyAlignment="1" applyProtection="1">
      <alignment vertical="center" wrapText="1"/>
    </xf>
    <xf numFmtId="3" fontId="3" fillId="15" borderId="2" xfId="2" applyNumberFormat="1" applyFont="1" applyFill="1" applyBorder="1" applyAlignment="1" applyProtection="1">
      <alignment horizontal="right" vertical="center"/>
    </xf>
    <xf numFmtId="170" fontId="6" fillId="15" borderId="17" xfId="10" quotePrefix="1" applyNumberFormat="1" applyFont="1" applyFill="1" applyBorder="1" applyAlignment="1" applyProtection="1">
      <alignment horizontal="right" vertical="center"/>
    </xf>
    <xf numFmtId="0" fontId="3" fillId="15" borderId="0" xfId="2" applyFont="1" applyFill="1" applyBorder="1" applyAlignment="1" applyProtection="1">
      <alignment vertical="center"/>
    </xf>
    <xf numFmtId="170" fontId="182" fillId="23" borderId="40" xfId="10" applyNumberFormat="1" applyFont="1" applyFill="1" applyBorder="1" applyAlignment="1" applyProtection="1">
      <alignment horizontal="right" vertical="center"/>
    </xf>
    <xf numFmtId="0" fontId="175" fillId="23" borderId="41" xfId="10" applyFont="1" applyFill="1" applyBorder="1" applyAlignment="1" applyProtection="1">
      <alignment horizontal="right" vertical="center"/>
    </xf>
    <xf numFmtId="0" fontId="176" fillId="23" borderId="42" xfId="12" applyFont="1" applyFill="1" applyBorder="1" applyAlignment="1" applyProtection="1">
      <alignment horizontal="center" vertical="center" wrapText="1"/>
    </xf>
    <xf numFmtId="3" fontId="176" fillId="23" borderId="80" xfId="2" applyNumberFormat="1" applyFont="1" applyFill="1" applyBorder="1" applyAlignment="1" applyProtection="1">
      <alignment horizontal="right" vertical="center"/>
    </xf>
    <xf numFmtId="3" fontId="178" fillId="23" borderId="40" xfId="2" applyNumberFormat="1" applyFont="1" applyFill="1" applyBorder="1" applyAlignment="1" applyProtection="1">
      <alignment horizontal="right" vertical="center"/>
    </xf>
    <xf numFmtId="3" fontId="178" fillId="23" borderId="41" xfId="2" applyNumberFormat="1" applyFont="1" applyFill="1" applyBorder="1" applyAlignment="1" applyProtection="1">
      <alignment horizontal="right" vertical="center"/>
    </xf>
    <xf numFmtId="3" fontId="178" fillId="23" borderId="42" xfId="2" applyNumberFormat="1" applyFont="1" applyFill="1" applyBorder="1" applyAlignment="1" applyProtection="1">
      <alignment horizontal="right" vertical="center"/>
    </xf>
    <xf numFmtId="0" fontId="6" fillId="15" borderId="0" xfId="10" applyFont="1" applyFill="1" applyBorder="1" applyAlignment="1" applyProtection="1">
      <alignment horizontal="center" vertical="center"/>
    </xf>
    <xf numFmtId="0" fontId="3" fillId="15" borderId="0" xfId="2" applyFont="1" applyFill="1" applyBorder="1" applyAlignment="1" applyProtection="1">
      <alignment vertical="center" wrapText="1"/>
    </xf>
    <xf numFmtId="0" fontId="3" fillId="22" borderId="0" xfId="2" applyFont="1" applyFill="1" applyAlignment="1" applyProtection="1">
      <alignment vertical="center"/>
    </xf>
    <xf numFmtId="0" fontId="3" fillId="22" borderId="0" xfId="2" applyFont="1" applyFill="1" applyBorder="1" applyAlignment="1" applyProtection="1">
      <alignment vertical="center"/>
    </xf>
    <xf numFmtId="0" fontId="3" fillId="22" borderId="0" xfId="2" applyFont="1" applyFill="1" applyBorder="1" applyAlignment="1" applyProtection="1">
      <alignment vertical="center" wrapText="1"/>
    </xf>
    <xf numFmtId="3" fontId="3" fillId="22" borderId="0" xfId="2" applyNumberFormat="1" applyFont="1" applyFill="1" applyAlignment="1" applyProtection="1">
      <alignment horizontal="right" vertical="center"/>
    </xf>
    <xf numFmtId="0" fontId="3" fillId="25" borderId="0" xfId="2" applyFont="1" applyFill="1" applyAlignment="1">
      <alignment vertical="center"/>
    </xf>
    <xf numFmtId="0" fontId="11" fillId="15" borderId="0" xfId="2" applyFont="1" applyFill="1" applyAlignment="1" applyProtection="1">
      <alignment horizontal="left" vertical="center"/>
    </xf>
    <xf numFmtId="166" fontId="183" fillId="17" borderId="4" xfId="2" applyNumberFormat="1" applyFont="1" applyFill="1" applyBorder="1" applyAlignment="1" applyProtection="1">
      <alignment horizontal="center" vertical="center"/>
    </xf>
    <xf numFmtId="0" fontId="11" fillId="25" borderId="0" xfId="2" applyFont="1" applyFill="1" applyAlignment="1">
      <alignment vertical="center"/>
    </xf>
    <xf numFmtId="3" fontId="3" fillId="15" borderId="0" xfId="2" quotePrefix="1" applyNumberFormat="1" applyFont="1" applyFill="1" applyAlignment="1" applyProtection="1">
      <alignment horizontal="right" vertical="center"/>
    </xf>
    <xf numFmtId="0" fontId="11" fillId="15" borderId="0" xfId="2" applyFont="1" applyFill="1" applyAlignment="1" applyProtection="1">
      <alignment horizontal="center" vertical="center"/>
    </xf>
    <xf numFmtId="0" fontId="11" fillId="0" borderId="0" xfId="2" quotePrefix="1" applyFont="1" applyAlignment="1" applyProtection="1">
      <alignment vertical="center"/>
    </xf>
    <xf numFmtId="167" fontId="3" fillId="15" borderId="0" xfId="2" applyNumberFormat="1" applyFont="1" applyFill="1" applyAlignment="1" applyProtection="1">
      <alignment horizontal="left" vertical="center"/>
    </xf>
    <xf numFmtId="0" fontId="11" fillId="0" borderId="81" xfId="0" applyFont="1" applyFill="1" applyBorder="1" applyAlignment="1" applyProtection="1">
      <alignment horizontal="right" wrapText="1"/>
    </xf>
    <xf numFmtId="0" fontId="165" fillId="17" borderId="3" xfId="2" applyFont="1" applyFill="1" applyBorder="1" applyAlignment="1" applyProtection="1">
      <alignment horizontal="center" vertical="center"/>
    </xf>
    <xf numFmtId="0" fontId="184" fillId="25" borderId="5" xfId="2" applyFont="1" applyFill="1" applyBorder="1" applyAlignment="1" applyProtection="1">
      <alignment vertical="center"/>
    </xf>
    <xf numFmtId="0" fontId="184" fillId="25" borderId="6" xfId="2" applyFont="1" applyFill="1" applyBorder="1" applyAlignment="1" applyProtection="1">
      <alignment horizontal="center" vertical="center"/>
    </xf>
    <xf numFmtId="0" fontId="185" fillId="25" borderId="7" xfId="2" applyFont="1" applyFill="1" applyBorder="1" applyAlignment="1" applyProtection="1">
      <alignment horizontal="center" vertical="center" wrapText="1"/>
    </xf>
    <xf numFmtId="0" fontId="186" fillId="25" borderId="14" xfId="2" quotePrefix="1" applyFont="1" applyFill="1" applyBorder="1" applyAlignment="1" applyProtection="1">
      <alignment horizontal="center" vertical="center"/>
    </xf>
    <xf numFmtId="0" fontId="186" fillId="25" borderId="15" xfId="2" applyFont="1" applyFill="1" applyBorder="1" applyAlignment="1" applyProtection="1">
      <alignment horizontal="center" vertical="center"/>
    </xf>
    <xf numFmtId="0" fontId="187" fillId="0" borderId="82" xfId="10" applyFont="1" applyFill="1" applyBorder="1" applyAlignment="1" applyProtection="1">
      <alignment horizontal="center" vertical="center" wrapText="1"/>
    </xf>
    <xf numFmtId="1" fontId="185" fillId="26" borderId="14" xfId="2" applyNumberFormat="1" applyFont="1" applyFill="1" applyBorder="1" applyAlignment="1" applyProtection="1">
      <alignment horizontal="center" vertical="center" wrapText="1"/>
    </xf>
    <xf numFmtId="1" fontId="185" fillId="26" borderId="83" xfId="2" applyNumberFormat="1" applyFont="1" applyFill="1" applyBorder="1" applyAlignment="1" applyProtection="1">
      <alignment horizontal="center" vertical="center" wrapText="1"/>
    </xf>
    <xf numFmtId="1" fontId="185" fillId="26" borderId="13" xfId="2" applyNumberFormat="1" applyFont="1" applyFill="1" applyBorder="1" applyAlignment="1" applyProtection="1">
      <alignment horizontal="center" vertical="center" wrapText="1"/>
    </xf>
    <xf numFmtId="0" fontId="188" fillId="25" borderId="10" xfId="2" applyFont="1" applyFill="1" applyBorder="1" applyAlignment="1" applyProtection="1">
      <alignment horizontal="center" vertical="center" wrapText="1"/>
    </xf>
    <xf numFmtId="0" fontId="189" fillId="17" borderId="52" xfId="10" applyFont="1" applyFill="1" applyBorder="1" applyAlignment="1" applyProtection="1">
      <alignment horizontal="left" vertical="center"/>
    </xf>
    <xf numFmtId="1" fontId="3" fillId="17" borderId="4" xfId="2" applyNumberFormat="1" applyFont="1" applyFill="1" applyBorder="1" applyAlignment="1" applyProtection="1">
      <alignment horizontal="left" vertical="center" wrapText="1"/>
    </xf>
    <xf numFmtId="1" fontId="184" fillId="15" borderId="9" xfId="2" applyNumberFormat="1" applyFont="1" applyFill="1" applyBorder="1" applyAlignment="1" applyProtection="1">
      <alignment horizontal="left" vertical="center" wrapText="1"/>
    </xf>
    <xf numFmtId="3" fontId="55" fillId="15" borderId="52" xfId="2" quotePrefix="1" applyNumberFormat="1" applyFont="1" applyFill="1" applyBorder="1" applyAlignment="1">
      <alignment horizontal="center" vertical="center"/>
    </xf>
    <xf numFmtId="3" fontId="56" fillId="15" borderId="8" xfId="2" quotePrefix="1" applyNumberFormat="1" applyFont="1" applyFill="1" applyBorder="1" applyAlignment="1">
      <alignment horizontal="center" vertical="center"/>
    </xf>
    <xf numFmtId="3" fontId="56" fillId="15" borderId="3" xfId="2" quotePrefix="1" applyNumberFormat="1" applyFont="1" applyFill="1" applyBorder="1" applyAlignment="1" applyProtection="1">
      <alignment horizontal="center" vertical="center"/>
    </xf>
    <xf numFmtId="3" fontId="57" fillId="15" borderId="9" xfId="2" quotePrefix="1" applyNumberFormat="1" applyFont="1" applyFill="1" applyBorder="1" applyAlignment="1" applyProtection="1">
      <alignment horizontal="center" vertical="center"/>
    </xf>
    <xf numFmtId="3" fontId="27" fillId="15" borderId="52" xfId="2" quotePrefix="1" applyNumberFormat="1" applyFont="1" applyFill="1" applyBorder="1" applyAlignment="1" applyProtection="1">
      <alignment horizontal="center" vertical="center"/>
    </xf>
    <xf numFmtId="0" fontId="190" fillId="15" borderId="11" xfId="10" applyFont="1" applyFill="1" applyBorder="1" applyAlignment="1" applyProtection="1">
      <alignment horizontal="left" vertical="center"/>
    </xf>
    <xf numFmtId="1" fontId="3" fillId="15" borderId="12" xfId="2" applyNumberFormat="1" applyFont="1" applyFill="1" applyBorder="1" applyAlignment="1" applyProtection="1">
      <alignment horizontal="center" vertical="center"/>
    </xf>
    <xf numFmtId="0" fontId="8" fillId="15" borderId="12" xfId="10" applyFont="1" applyFill="1" applyBorder="1" applyAlignment="1" applyProtection="1">
      <alignment horizontal="left" vertical="center" wrapText="1"/>
    </xf>
    <xf numFmtId="3" fontId="3" fillId="15" borderId="17" xfId="2" applyNumberFormat="1" applyFont="1" applyFill="1" applyBorder="1" applyAlignment="1">
      <alignment horizontal="right" vertical="center"/>
    </xf>
    <xf numFmtId="3" fontId="3" fillId="15" borderId="0" xfId="2" applyNumberFormat="1" applyFont="1" applyFill="1" applyBorder="1" applyAlignment="1">
      <alignment horizontal="right" vertical="center"/>
    </xf>
    <xf numFmtId="168" fontId="191" fillId="26" borderId="31" xfId="10" quotePrefix="1" applyNumberFormat="1" applyFont="1" applyFill="1" applyBorder="1" applyAlignment="1" applyProtection="1">
      <alignment horizontal="right" vertical="center"/>
    </xf>
    <xf numFmtId="3" fontId="192" fillId="26" borderId="8" xfId="2" applyNumberFormat="1" applyFont="1" applyFill="1" applyBorder="1" applyAlignment="1" applyProtection="1">
      <alignment vertical="center"/>
    </xf>
    <xf numFmtId="3" fontId="192" fillId="26" borderId="3" xfId="2" applyNumberFormat="1" applyFont="1" applyFill="1" applyBorder="1" applyAlignment="1" applyProtection="1">
      <alignment vertical="center"/>
    </xf>
    <xf numFmtId="3" fontId="192" fillId="26" borderId="9" xfId="2" applyNumberFormat="1" applyFont="1" applyFill="1" applyBorder="1" applyAlignment="1" applyProtection="1">
      <alignment vertical="center"/>
    </xf>
    <xf numFmtId="0" fontId="3" fillId="15" borderId="23" xfId="10" quotePrefix="1" applyFont="1" applyFill="1" applyBorder="1" applyAlignment="1">
      <alignment horizontal="left" vertical="center" wrapText="1"/>
    </xf>
    <xf numFmtId="168" fontId="9" fillId="15" borderId="63" xfId="10" quotePrefix="1" applyNumberFormat="1" applyFont="1" applyFill="1" applyBorder="1" applyAlignment="1">
      <alignment horizontal="right" vertical="center"/>
    </xf>
    <xf numFmtId="0" fontId="3" fillId="15" borderId="64" xfId="10" applyFont="1" applyFill="1" applyBorder="1" applyAlignment="1">
      <alignment horizontal="left" vertical="center" wrapText="1"/>
    </xf>
    <xf numFmtId="3" fontId="12" fillId="15" borderId="66" xfId="2" applyNumberFormat="1" applyFont="1" applyFill="1" applyBorder="1" applyAlignment="1" applyProtection="1">
      <alignment horizontal="right" vertical="center"/>
      <protection locked="0"/>
    </xf>
    <xf numFmtId="3" fontId="12" fillId="15" borderId="63" xfId="2" applyNumberFormat="1" applyFont="1" applyFill="1" applyBorder="1" applyAlignment="1" applyProtection="1">
      <alignment horizontal="right" vertical="center"/>
      <protection locked="0"/>
    </xf>
    <xf numFmtId="174" fontId="170" fillId="21" borderId="67" xfId="2" applyNumberFormat="1" applyFont="1" applyFill="1" applyBorder="1" applyAlignment="1" applyProtection="1">
      <alignment horizontal="center" vertical="center"/>
    </xf>
    <xf numFmtId="168" fontId="9" fillId="15" borderId="58" xfId="10" quotePrefix="1" applyNumberFormat="1" applyFont="1" applyFill="1" applyBorder="1" applyAlignment="1">
      <alignment horizontal="right" vertical="center"/>
    </xf>
    <xf numFmtId="0" fontId="3" fillId="15" borderId="59" xfId="10" applyFont="1" applyFill="1" applyBorder="1" applyAlignment="1">
      <alignment horizontal="left" vertical="center" wrapText="1"/>
    </xf>
    <xf numFmtId="3" fontId="12" fillId="15" borderId="61" xfId="2" applyNumberFormat="1" applyFont="1" applyFill="1" applyBorder="1" applyAlignment="1" applyProtection="1">
      <alignment horizontal="right" vertical="center"/>
      <protection locked="0"/>
    </xf>
    <xf numFmtId="3" fontId="12" fillId="15" borderId="58" xfId="2" applyNumberFormat="1" applyFont="1" applyFill="1" applyBorder="1" applyAlignment="1" applyProtection="1">
      <alignment horizontal="right" vertical="center"/>
      <protection locked="0"/>
    </xf>
    <xf numFmtId="174" fontId="170" fillId="21" borderId="62" xfId="2" applyNumberFormat="1" applyFont="1" applyFill="1" applyBorder="1" applyAlignment="1" applyProtection="1">
      <alignment horizontal="center" vertical="center"/>
    </xf>
    <xf numFmtId="0" fontId="3" fillId="15" borderId="25" xfId="10" applyFont="1" applyFill="1" applyBorder="1" applyAlignment="1">
      <alignment horizontal="left" vertical="center" wrapText="1"/>
    </xf>
    <xf numFmtId="168" fontId="191" fillId="26" borderId="31" xfId="10" quotePrefix="1" applyNumberFormat="1" applyFont="1" applyFill="1" applyBorder="1" applyAlignment="1">
      <alignment horizontal="right" vertical="center"/>
    </xf>
    <xf numFmtId="3" fontId="192" fillId="26" borderId="8" xfId="2" applyNumberFormat="1" applyFont="1" applyFill="1" applyBorder="1" applyAlignment="1">
      <alignment vertical="center"/>
    </xf>
    <xf numFmtId="3" fontId="192" fillId="26" borderId="4" xfId="2" applyNumberFormat="1" applyFont="1" applyFill="1" applyBorder="1" applyAlignment="1">
      <alignment vertical="center"/>
    </xf>
    <xf numFmtId="168" fontId="9" fillId="15" borderId="84" xfId="10" quotePrefix="1" applyNumberFormat="1" applyFont="1" applyFill="1" applyBorder="1" applyAlignment="1">
      <alignment horizontal="right" vertical="center"/>
    </xf>
    <xf numFmtId="0" fontId="12" fillId="15" borderId="50" xfId="10" applyFont="1" applyFill="1" applyBorder="1" applyAlignment="1">
      <alignment horizontal="left" vertical="center" wrapText="1"/>
    </xf>
    <xf numFmtId="3" fontId="12" fillId="15" borderId="85" xfId="2" applyNumberFormat="1" applyFont="1" applyFill="1" applyBorder="1" applyAlignment="1" applyProtection="1">
      <alignment horizontal="right" vertical="center"/>
      <protection locked="0"/>
    </xf>
    <xf numFmtId="3" fontId="12" fillId="15" borderId="84" xfId="2" applyNumberFormat="1" applyFont="1" applyFill="1" applyBorder="1" applyAlignment="1" applyProtection="1">
      <alignment horizontal="right" vertical="center"/>
      <protection locked="0"/>
    </xf>
    <xf numFmtId="168" fontId="3" fillId="15" borderId="17" xfId="10" applyNumberFormat="1" applyFont="1" applyFill="1" applyBorder="1" applyAlignment="1">
      <alignment horizontal="right" vertical="center"/>
    </xf>
    <xf numFmtId="0" fontId="12" fillId="15" borderId="59" xfId="10" applyFont="1" applyFill="1" applyBorder="1" applyAlignment="1">
      <alignment horizontal="left" vertical="center" wrapText="1"/>
    </xf>
    <xf numFmtId="0" fontId="12" fillId="15" borderId="64" xfId="10" applyFont="1" applyFill="1" applyBorder="1" applyAlignment="1">
      <alignment horizontal="left" vertical="center" wrapText="1"/>
    </xf>
    <xf numFmtId="168" fontId="9" fillId="15" borderId="1" xfId="10" quotePrefix="1" applyNumberFormat="1" applyFont="1" applyFill="1" applyBorder="1" applyAlignment="1">
      <alignment horizontal="right" vertical="center"/>
    </xf>
    <xf numFmtId="0" fontId="12" fillId="15" borderId="0" xfId="10" applyFont="1" applyFill="1" applyBorder="1" applyAlignment="1">
      <alignment horizontal="left" vertical="center" wrapText="1"/>
    </xf>
    <xf numFmtId="3" fontId="12" fillId="15" borderId="14" xfId="2" applyNumberFormat="1" applyFont="1" applyFill="1" applyBorder="1" applyAlignment="1" applyProtection="1">
      <alignment horizontal="right" vertical="center"/>
      <protection locked="0"/>
    </xf>
    <xf numFmtId="3" fontId="12" fillId="15" borderId="15" xfId="2" applyNumberFormat="1" applyFont="1" applyFill="1" applyBorder="1" applyAlignment="1" applyProtection="1">
      <alignment horizontal="right" vertical="center"/>
      <protection locked="0"/>
    </xf>
    <xf numFmtId="174" fontId="170" fillId="21" borderId="13" xfId="2" applyNumberFormat="1" applyFont="1" applyFill="1" applyBorder="1" applyAlignment="1" applyProtection="1">
      <alignment horizontal="center" vertical="center"/>
    </xf>
    <xf numFmtId="3" fontId="192" fillId="26" borderId="3" xfId="2" applyNumberFormat="1" applyFont="1" applyFill="1" applyBorder="1" applyAlignment="1">
      <alignment vertical="center"/>
    </xf>
    <xf numFmtId="0" fontId="12" fillId="15" borderId="32" xfId="10" applyFont="1" applyFill="1" applyBorder="1" applyAlignment="1">
      <alignment horizontal="left" vertical="center" wrapText="1"/>
    </xf>
    <xf numFmtId="0" fontId="3" fillId="15" borderId="39" xfId="10" applyFont="1" applyFill="1" applyBorder="1" applyAlignment="1">
      <alignment vertical="center" wrapText="1"/>
    </xf>
    <xf numFmtId="0" fontId="3" fillId="15" borderId="17" xfId="10" applyFont="1" applyFill="1" applyBorder="1" applyAlignment="1">
      <alignment vertical="center"/>
    </xf>
    <xf numFmtId="0" fontId="3" fillId="15" borderId="19" xfId="10" quotePrefix="1" applyFont="1" applyFill="1" applyBorder="1" applyAlignment="1">
      <alignment horizontal="left" vertical="center" wrapText="1"/>
    </xf>
    <xf numFmtId="0" fontId="3" fillId="15" borderId="32" xfId="10" quotePrefix="1" applyFont="1" applyFill="1" applyBorder="1" applyAlignment="1">
      <alignment vertical="center" wrapText="1"/>
    </xf>
    <xf numFmtId="168" fontId="9" fillId="15" borderId="18" xfId="10" quotePrefix="1" applyNumberFormat="1" applyFont="1" applyFill="1" applyBorder="1" applyAlignment="1">
      <alignment horizontal="right"/>
    </xf>
    <xf numFmtId="0" fontId="3" fillId="15" borderId="19" xfId="10" quotePrefix="1" applyFont="1" applyFill="1" applyBorder="1" applyAlignment="1">
      <alignment horizontal="left"/>
    </xf>
    <xf numFmtId="168" fontId="9" fillId="15" borderId="34" xfId="10" quotePrefix="1" applyNumberFormat="1" applyFont="1" applyFill="1" applyBorder="1" applyAlignment="1">
      <alignment horizontal="right"/>
    </xf>
    <xf numFmtId="0" fontId="3" fillId="15" borderId="32" xfId="10" quotePrefix="1" applyFont="1" applyFill="1" applyBorder="1"/>
    <xf numFmtId="3" fontId="192" fillId="26" borderId="8" xfId="2" applyNumberFormat="1" applyFont="1" applyFill="1" applyBorder="1" applyAlignment="1" applyProtection="1">
      <alignment vertical="center"/>
      <protection locked="0"/>
    </xf>
    <xf numFmtId="3" fontId="192" fillId="26" borderId="3" xfId="2" applyNumberFormat="1" applyFont="1" applyFill="1" applyBorder="1" applyAlignment="1" applyProtection="1">
      <alignment vertical="center"/>
      <protection locked="0"/>
    </xf>
    <xf numFmtId="168" fontId="9" fillId="15" borderId="18" xfId="10" applyNumberFormat="1" applyFont="1" applyFill="1" applyBorder="1" applyAlignment="1">
      <alignment horizontal="right" vertical="center"/>
    </xf>
    <xf numFmtId="174" fontId="170" fillId="21" borderId="20" xfId="2" applyNumberFormat="1" applyFont="1" applyFill="1" applyBorder="1" applyAlignment="1" applyProtection="1">
      <alignment horizontal="center" vertical="center"/>
    </xf>
    <xf numFmtId="174" fontId="170" fillId="21" borderId="18" xfId="2" applyNumberFormat="1" applyFont="1" applyFill="1" applyBorder="1" applyAlignment="1" applyProtection="1">
      <alignment horizontal="center" vertical="center"/>
    </xf>
    <xf numFmtId="174" fontId="170" fillId="21" borderId="24" xfId="2" applyNumberFormat="1" applyFont="1" applyFill="1" applyBorder="1" applyAlignment="1" applyProtection="1">
      <alignment horizontal="center" vertical="center"/>
    </xf>
    <xf numFmtId="174" fontId="170" fillId="21" borderId="22" xfId="2" applyNumberFormat="1" applyFont="1" applyFill="1" applyBorder="1" applyAlignment="1" applyProtection="1">
      <alignment horizontal="center" vertical="center"/>
    </xf>
    <xf numFmtId="174" fontId="170" fillId="21" borderId="33" xfId="2" applyNumberFormat="1" applyFont="1" applyFill="1" applyBorder="1" applyAlignment="1" applyProtection="1">
      <alignment horizontal="center" vertical="center"/>
    </xf>
    <xf numFmtId="174" fontId="170" fillId="21" borderId="34" xfId="2" applyNumberFormat="1" applyFont="1" applyFill="1" applyBorder="1" applyAlignment="1" applyProtection="1">
      <alignment horizontal="center" vertical="center"/>
    </xf>
    <xf numFmtId="0" fontId="193" fillId="25" borderId="40" xfId="10" quotePrefix="1" applyFont="1" applyFill="1" applyBorder="1" applyAlignment="1">
      <alignment horizontal="right" vertical="center"/>
    </xf>
    <xf numFmtId="0" fontId="186" fillId="25" borderId="41" xfId="10" applyFont="1" applyFill="1" applyBorder="1" applyAlignment="1">
      <alignment horizontal="right" vertical="center"/>
    </xf>
    <xf numFmtId="0" fontId="185" fillId="25" borderId="42" xfId="10" applyFont="1" applyFill="1" applyBorder="1" applyAlignment="1">
      <alignment horizontal="center" vertical="center" wrapText="1"/>
    </xf>
    <xf numFmtId="3" fontId="192" fillId="25" borderId="40" xfId="2" applyNumberFormat="1" applyFont="1" applyFill="1" applyBorder="1" applyAlignment="1">
      <alignment vertical="center"/>
    </xf>
    <xf numFmtId="3" fontId="192" fillId="25" borderId="41" xfId="2" applyNumberFormat="1" applyFont="1" applyFill="1" applyBorder="1" applyAlignment="1">
      <alignment vertical="center"/>
    </xf>
    <xf numFmtId="0" fontId="189" fillId="17" borderId="73" xfId="10" applyFont="1" applyFill="1" applyBorder="1" applyAlignment="1">
      <alignment horizontal="left" vertical="center"/>
    </xf>
    <xf numFmtId="1" fontId="3" fillId="17" borderId="86" xfId="2" applyNumberFormat="1" applyFont="1" applyFill="1" applyBorder="1" applyAlignment="1">
      <alignment horizontal="left" vertical="center" wrapText="1"/>
    </xf>
    <xf numFmtId="1" fontId="184" fillId="15" borderId="87" xfId="2" applyNumberFormat="1" applyFont="1" applyFill="1" applyBorder="1" applyAlignment="1">
      <alignment horizontal="left" vertical="center" wrapText="1"/>
    </xf>
    <xf numFmtId="3" fontId="12" fillId="15" borderId="0" xfId="2" applyNumberFormat="1" applyFont="1" applyFill="1" applyBorder="1" applyAlignment="1">
      <alignment vertical="center"/>
    </xf>
    <xf numFmtId="3" fontId="12" fillId="15" borderId="2" xfId="2" applyNumberFormat="1" applyFont="1" applyFill="1" applyBorder="1" applyAlignment="1" applyProtection="1">
      <alignment vertical="center"/>
    </xf>
    <xf numFmtId="3" fontId="12" fillId="15" borderId="0" xfId="2" applyNumberFormat="1" applyFont="1" applyFill="1" applyBorder="1" applyAlignment="1" applyProtection="1">
      <alignment vertical="center"/>
    </xf>
    <xf numFmtId="168" fontId="6" fillId="15" borderId="31" xfId="10" quotePrefix="1" applyNumberFormat="1" applyFont="1" applyFill="1" applyBorder="1" applyAlignment="1">
      <alignment horizontal="right" vertical="center"/>
    </xf>
    <xf numFmtId="1" fontId="3" fillId="15" borderId="16" xfId="2" applyNumberFormat="1" applyFont="1" applyFill="1" applyBorder="1" applyAlignment="1">
      <alignment horizontal="left" vertical="center" wrapText="1"/>
    </xf>
    <xf numFmtId="0" fontId="8" fillId="15" borderId="16" xfId="10" applyFont="1" applyFill="1" applyBorder="1" applyAlignment="1">
      <alignment horizontal="left" vertical="center" wrapText="1"/>
    </xf>
    <xf numFmtId="3" fontId="12" fillId="15" borderId="16" xfId="2" applyNumberFormat="1" applyFont="1" applyFill="1" applyBorder="1" applyAlignment="1">
      <alignment vertical="center"/>
    </xf>
    <xf numFmtId="3" fontId="12" fillId="15" borderId="88" xfId="2" applyNumberFormat="1" applyFont="1" applyFill="1" applyBorder="1" applyAlignment="1" applyProtection="1">
      <alignment vertical="center"/>
    </xf>
    <xf numFmtId="3" fontId="12" fillId="15" borderId="16" xfId="2" applyNumberFormat="1" applyFont="1" applyFill="1" applyBorder="1" applyAlignment="1" applyProtection="1">
      <alignment vertical="center"/>
    </xf>
    <xf numFmtId="0" fontId="193" fillId="25" borderId="40" xfId="10" quotePrefix="1" applyFont="1" applyFill="1" applyBorder="1" applyAlignment="1" applyProtection="1">
      <alignment horizontal="right" vertical="center"/>
    </xf>
    <xf numFmtId="0" fontId="186" fillId="25" borderId="41" xfId="10" applyFont="1" applyFill="1" applyBorder="1" applyAlignment="1" applyProtection="1">
      <alignment horizontal="right" vertical="center"/>
    </xf>
    <xf numFmtId="0" fontId="185" fillId="25" borderId="42" xfId="10" applyFont="1" applyFill="1" applyBorder="1" applyAlignment="1" applyProtection="1">
      <alignment horizontal="center" vertical="center" wrapText="1"/>
    </xf>
    <xf numFmtId="3" fontId="185" fillId="25" borderId="80" xfId="2" applyNumberFormat="1" applyFont="1" applyFill="1" applyBorder="1" applyAlignment="1" applyProtection="1">
      <alignment vertical="center"/>
    </xf>
    <xf numFmtId="3" fontId="192" fillId="25" borderId="40" xfId="2" applyNumberFormat="1" applyFont="1" applyFill="1" applyBorder="1" applyAlignment="1" applyProtection="1">
      <alignment vertical="center"/>
    </xf>
    <xf numFmtId="3" fontId="192" fillId="25" borderId="41" xfId="2" applyNumberFormat="1" applyFont="1" applyFill="1" applyBorder="1" applyAlignment="1" applyProtection="1">
      <alignment vertical="center"/>
    </xf>
    <xf numFmtId="3" fontId="192" fillId="25" borderId="42" xfId="2" applyNumberFormat="1" applyFont="1" applyFill="1" applyBorder="1" applyAlignment="1" applyProtection="1">
      <alignment vertical="center"/>
    </xf>
    <xf numFmtId="0" fontId="3" fillId="25" borderId="0" xfId="2" applyFont="1" applyFill="1" applyAlignment="1" applyProtection="1">
      <alignment vertical="center"/>
    </xf>
    <xf numFmtId="0" fontId="3" fillId="25" borderId="0" xfId="2" applyFont="1" applyFill="1" applyAlignment="1" applyProtection="1">
      <alignment vertical="center" wrapText="1"/>
    </xf>
    <xf numFmtId="0" fontId="3" fillId="27" borderId="0" xfId="2" applyFont="1" applyFill="1" applyAlignment="1">
      <alignment vertical="center"/>
    </xf>
    <xf numFmtId="0" fontId="11" fillId="15" borderId="0" xfId="0" applyFont="1" applyFill="1" applyBorder="1" applyAlignment="1" applyProtection="1">
      <alignment horizontal="right" wrapText="1"/>
    </xf>
    <xf numFmtId="0" fontId="3" fillId="15" borderId="0" xfId="2" quotePrefix="1" applyFont="1" applyFill="1" applyBorder="1" applyAlignment="1" applyProtection="1">
      <alignment horizontal="center" vertical="center"/>
    </xf>
    <xf numFmtId="0" fontId="3" fillId="0" borderId="0" xfId="2" applyFont="1" applyAlignment="1" applyProtection="1">
      <alignment vertical="center" wrapText="1"/>
    </xf>
    <xf numFmtId="0" fontId="3" fillId="15" borderId="0" xfId="2" quotePrefix="1" applyFont="1" applyFill="1" applyBorder="1" applyAlignment="1" applyProtection="1">
      <alignment horizontal="center" vertical="center" wrapText="1"/>
    </xf>
    <xf numFmtId="0" fontId="11" fillId="28" borderId="89" xfId="2" quotePrefix="1" applyFont="1" applyFill="1" applyBorder="1" applyAlignment="1" applyProtection="1">
      <alignment horizontal="center" vertical="center" wrapText="1"/>
    </xf>
    <xf numFmtId="1" fontId="11" fillId="15" borderId="14" xfId="2" applyNumberFormat="1" applyFont="1" applyFill="1" applyBorder="1" applyAlignment="1" applyProtection="1">
      <alignment horizontal="center" vertical="center" wrapText="1"/>
    </xf>
    <xf numFmtId="1" fontId="11" fillId="15" borderId="83" xfId="2" applyNumberFormat="1" applyFont="1" applyFill="1" applyBorder="1" applyAlignment="1" applyProtection="1">
      <alignment horizontal="center" vertical="center" wrapText="1"/>
    </xf>
    <xf numFmtId="1" fontId="11" fillId="15" borderId="13" xfId="2" applyNumberFormat="1" applyFont="1" applyFill="1" applyBorder="1" applyAlignment="1" applyProtection="1">
      <alignment horizontal="center" vertical="center" wrapText="1"/>
    </xf>
    <xf numFmtId="0" fontId="62" fillId="28" borderId="10" xfId="2" applyFont="1" applyFill="1" applyBorder="1" applyAlignment="1" applyProtection="1">
      <alignment horizontal="center" vertical="center" wrapText="1"/>
    </xf>
    <xf numFmtId="0" fontId="3" fillId="15" borderId="0" xfId="2" quotePrefix="1" applyFont="1" applyFill="1" applyBorder="1" applyAlignment="1" applyProtection="1">
      <alignment horizontal="left" vertical="center"/>
    </xf>
    <xf numFmtId="0" fontId="3" fillId="15" borderId="0" xfId="2" applyFont="1" applyFill="1" applyBorder="1" applyAlignment="1" applyProtection="1">
      <alignment horizontal="center" vertical="center"/>
    </xf>
    <xf numFmtId="0" fontId="3" fillId="15" borderId="73" xfId="2" quotePrefix="1" applyFont="1" applyFill="1" applyBorder="1" applyAlignment="1" applyProtection="1">
      <alignment horizontal="left" vertical="center" wrapText="1"/>
    </xf>
    <xf numFmtId="3" fontId="55" fillId="15" borderId="90" xfId="2" quotePrefix="1" applyNumberFormat="1" applyFont="1" applyFill="1" applyBorder="1" applyAlignment="1">
      <alignment horizontal="center" vertical="center"/>
    </xf>
    <xf numFmtId="3" fontId="56" fillId="15" borderId="85" xfId="2" quotePrefix="1" applyNumberFormat="1" applyFont="1" applyFill="1" applyBorder="1" applyAlignment="1">
      <alignment horizontal="center" vertical="center"/>
    </xf>
    <xf numFmtId="3" fontId="56" fillId="15" borderId="84" xfId="2" quotePrefix="1" applyNumberFormat="1" applyFont="1" applyFill="1" applyBorder="1" applyAlignment="1" applyProtection="1">
      <alignment horizontal="center" vertical="center"/>
    </xf>
    <xf numFmtId="3" fontId="57" fillId="15" borderId="91" xfId="2" quotePrefix="1" applyNumberFormat="1" applyFont="1" applyFill="1" applyBorder="1" applyAlignment="1" applyProtection="1">
      <alignment horizontal="center" vertical="center"/>
    </xf>
    <xf numFmtId="3" fontId="42" fillId="15" borderId="85" xfId="2" quotePrefix="1" applyNumberFormat="1" applyFont="1" applyFill="1" applyBorder="1" applyAlignment="1" applyProtection="1">
      <alignment horizontal="center" vertical="center"/>
    </xf>
    <xf numFmtId="3" fontId="42" fillId="15" borderId="84" xfId="2" quotePrefix="1" applyNumberFormat="1" applyFont="1" applyFill="1" applyBorder="1" applyAlignment="1" applyProtection="1">
      <alignment horizontal="center" vertical="center"/>
    </xf>
    <xf numFmtId="3" fontId="42" fillId="15" borderId="91" xfId="2" quotePrefix="1" applyNumberFormat="1" applyFont="1" applyFill="1" applyBorder="1" applyAlignment="1" applyProtection="1">
      <alignment horizontal="center" vertical="center"/>
    </xf>
    <xf numFmtId="3" fontId="27" fillId="15" borderId="90" xfId="2" quotePrefix="1" applyNumberFormat="1" applyFont="1" applyFill="1" applyBorder="1" applyAlignment="1" applyProtection="1">
      <alignment horizontal="center" vertical="center"/>
    </xf>
    <xf numFmtId="165" fontId="3" fillId="15" borderId="0" xfId="2" quotePrefix="1" applyNumberFormat="1" applyFont="1" applyFill="1" applyBorder="1" applyAlignment="1" applyProtection="1">
      <alignment horizontal="center" vertical="center"/>
    </xf>
    <xf numFmtId="165" fontId="11" fillId="28" borderId="92" xfId="2" quotePrefix="1" applyNumberFormat="1" applyFont="1" applyFill="1" applyBorder="1" applyAlignment="1" applyProtection="1">
      <alignment horizontal="center" vertical="center" wrapText="1"/>
    </xf>
    <xf numFmtId="175" fontId="11" fillId="28" borderId="92" xfId="2" applyNumberFormat="1" applyFont="1" applyFill="1" applyBorder="1" applyAlignment="1" applyProtection="1">
      <alignment horizontal="right" vertical="center"/>
    </xf>
    <xf numFmtId="3" fontId="3" fillId="19" borderId="86" xfId="2" applyNumberFormat="1" applyFont="1" applyFill="1" applyBorder="1" applyAlignment="1">
      <alignment horizontal="right" vertical="center"/>
    </xf>
    <xf numFmtId="3" fontId="3" fillId="19" borderId="93" xfId="2" applyNumberFormat="1" applyFont="1" applyFill="1" applyBorder="1" applyAlignment="1">
      <alignment horizontal="right" vertical="center"/>
    </xf>
    <xf numFmtId="3" fontId="3" fillId="19" borderId="87" xfId="2" applyNumberFormat="1" applyFont="1" applyFill="1" applyBorder="1" applyAlignment="1">
      <alignment horizontal="right" vertical="center"/>
    </xf>
    <xf numFmtId="175" fontId="6" fillId="28" borderId="92" xfId="2" applyNumberFormat="1" applyFont="1" applyFill="1" applyBorder="1" applyAlignment="1" applyProtection="1">
      <alignment horizontal="right" vertical="center"/>
    </xf>
    <xf numFmtId="165" fontId="3" fillId="15" borderId="0" xfId="2" applyNumberFormat="1" applyFont="1" applyFill="1" applyBorder="1" applyAlignment="1" applyProtection="1">
      <alignment vertical="center"/>
    </xf>
    <xf numFmtId="165" fontId="11" fillId="28" borderId="80" xfId="2" quotePrefix="1" applyNumberFormat="1" applyFont="1" applyFill="1" applyBorder="1" applyAlignment="1" applyProtection="1">
      <alignment horizontal="center" vertical="center" wrapText="1"/>
    </xf>
    <xf numFmtId="175" fontId="11" fillId="28" borderId="80" xfId="2" applyNumberFormat="1" applyFont="1" applyFill="1" applyBorder="1" applyAlignment="1" applyProtection="1">
      <alignment horizontal="right" vertical="center"/>
    </xf>
    <xf numFmtId="175" fontId="3" fillId="19" borderId="40" xfId="2" applyNumberFormat="1" applyFont="1" applyFill="1" applyBorder="1" applyAlignment="1" applyProtection="1">
      <alignment horizontal="right" vertical="center"/>
    </xf>
    <xf numFmtId="175" fontId="3" fillId="19" borderId="41" xfId="2" applyNumberFormat="1" applyFont="1" applyFill="1" applyBorder="1" applyAlignment="1" applyProtection="1">
      <alignment horizontal="right" vertical="center"/>
    </xf>
    <xf numFmtId="175" fontId="3" fillId="19" borderId="42" xfId="2" applyNumberFormat="1" applyFont="1" applyFill="1" applyBorder="1" applyAlignment="1" applyProtection="1">
      <alignment horizontal="right" vertical="center"/>
    </xf>
    <xf numFmtId="175" fontId="6" fillId="28" borderId="80" xfId="2" applyNumberFormat="1" applyFont="1" applyFill="1" applyBorder="1" applyAlignment="1" applyProtection="1">
      <alignment horizontal="right" vertical="center"/>
    </xf>
    <xf numFmtId="0" fontId="194" fillId="15" borderId="94" xfId="6" applyFont="1" applyFill="1" applyBorder="1" applyProtection="1"/>
    <xf numFmtId="176" fontId="194" fillId="15" borderId="0" xfId="6" applyNumberFormat="1" applyFont="1" applyFill="1" applyBorder="1" applyProtection="1"/>
    <xf numFmtId="0" fontId="3" fillId="27" borderId="0" xfId="2" applyFont="1" applyFill="1" applyAlignment="1" applyProtection="1">
      <alignment vertical="center"/>
    </xf>
    <xf numFmtId="0" fontId="3" fillId="27" borderId="0" xfId="2" applyFont="1" applyFill="1" applyAlignment="1" applyProtection="1">
      <alignment vertical="center" wrapText="1"/>
    </xf>
    <xf numFmtId="0" fontId="195" fillId="29" borderId="95" xfId="2" quotePrefix="1" applyFont="1" applyFill="1" applyBorder="1" applyAlignment="1" applyProtection="1">
      <alignment vertical="center"/>
    </xf>
    <xf numFmtId="0" fontId="196" fillId="29" borderId="96" xfId="2" applyFont="1" applyFill="1" applyBorder="1" applyAlignment="1" applyProtection="1">
      <alignment horizontal="center" vertical="center"/>
    </xf>
    <xf numFmtId="0" fontId="195" fillId="29" borderId="97" xfId="2" quotePrefix="1" applyFont="1" applyFill="1" applyBorder="1" applyAlignment="1" applyProtection="1">
      <alignment horizontal="center" vertical="center" wrapText="1"/>
    </xf>
    <xf numFmtId="0" fontId="197" fillId="29" borderId="8" xfId="2" quotePrefix="1" applyFont="1" applyFill="1" applyBorder="1" applyAlignment="1" applyProtection="1">
      <alignment horizontal="center" vertical="center"/>
    </xf>
    <xf numFmtId="0" fontId="197" fillId="29" borderId="3" xfId="2" applyFont="1" applyFill="1" applyBorder="1" applyAlignment="1" applyProtection="1">
      <alignment horizontal="center" vertical="center"/>
    </xf>
    <xf numFmtId="0" fontId="6" fillId="15" borderId="88" xfId="10" applyFont="1" applyFill="1" applyBorder="1" applyAlignment="1" applyProtection="1">
      <alignment horizontal="center" vertical="center" wrapText="1"/>
    </xf>
    <xf numFmtId="1" fontId="195" fillId="15" borderId="14" xfId="2" applyNumberFormat="1" applyFont="1" applyFill="1" applyBorder="1" applyAlignment="1" applyProtection="1">
      <alignment horizontal="center" vertical="center" wrapText="1"/>
    </xf>
    <xf numFmtId="1" fontId="195" fillId="15" borderId="83" xfId="2" applyNumberFormat="1" applyFont="1" applyFill="1" applyBorder="1" applyAlignment="1" applyProtection="1">
      <alignment horizontal="center" vertical="center" wrapText="1"/>
    </xf>
    <xf numFmtId="1" fontId="195" fillId="15" borderId="13" xfId="2" applyNumberFormat="1" applyFont="1" applyFill="1" applyBorder="1" applyAlignment="1" applyProtection="1">
      <alignment horizontal="center" vertical="center" wrapText="1"/>
    </xf>
    <xf numFmtId="0" fontId="198" fillId="29" borderId="10" xfId="2" applyFont="1" applyFill="1" applyBorder="1" applyAlignment="1" applyProtection="1">
      <alignment horizontal="center" vertical="center" wrapText="1"/>
    </xf>
    <xf numFmtId="0" fontId="3" fillId="15" borderId="31" xfId="2" applyFont="1" applyFill="1" applyBorder="1" applyAlignment="1" applyProtection="1">
      <alignment horizontal="left" vertical="center"/>
    </xf>
    <xf numFmtId="0" fontId="3" fillId="15" borderId="4" xfId="2" applyFont="1" applyFill="1" applyBorder="1" applyAlignment="1" applyProtection="1">
      <alignment horizontal="left" vertical="center"/>
    </xf>
    <xf numFmtId="0" fontId="196" fillId="15" borderId="0" xfId="2" applyFont="1" applyFill="1" applyBorder="1" applyAlignment="1" applyProtection="1">
      <alignment horizontal="left" vertical="center" wrapText="1"/>
    </xf>
    <xf numFmtId="168" fontId="199" fillId="30" borderId="31" xfId="10" quotePrefix="1" applyNumberFormat="1" applyFont="1" applyFill="1" applyBorder="1" applyAlignment="1">
      <alignment horizontal="right" vertical="center"/>
    </xf>
    <xf numFmtId="3" fontId="195" fillId="30" borderId="52" xfId="2" applyNumberFormat="1" applyFont="1" applyFill="1" applyBorder="1" applyAlignment="1" applyProtection="1">
      <alignment vertical="center"/>
    </xf>
    <xf numFmtId="3" fontId="200" fillId="30" borderId="8" xfId="2" applyNumberFormat="1" applyFont="1" applyFill="1" applyBorder="1" applyAlignment="1">
      <alignment vertical="center"/>
    </xf>
    <xf numFmtId="3" fontId="200" fillId="30" borderId="3" xfId="2" applyNumberFormat="1" applyFont="1" applyFill="1" applyBorder="1" applyAlignment="1" applyProtection="1">
      <alignment vertical="center"/>
    </xf>
    <xf numFmtId="3" fontId="200" fillId="30" borderId="9" xfId="2" applyNumberFormat="1" applyFont="1" applyFill="1" applyBorder="1" applyAlignment="1" applyProtection="1">
      <alignment vertical="center"/>
    </xf>
    <xf numFmtId="165" fontId="3" fillId="15" borderId="17" xfId="10" applyNumberFormat="1" applyFont="1" applyFill="1" applyBorder="1" applyAlignment="1">
      <alignment horizontal="right" vertical="center"/>
    </xf>
    <xf numFmtId="0" fontId="3" fillId="15" borderId="19" xfId="10" applyFont="1" applyFill="1" applyBorder="1" applyAlignment="1">
      <alignment vertical="center" wrapText="1"/>
    </xf>
    <xf numFmtId="174" fontId="170" fillId="31" borderId="21" xfId="2" applyNumberFormat="1" applyFont="1" applyFill="1" applyBorder="1" applyAlignment="1" applyProtection="1">
      <alignment horizontal="center" vertical="center"/>
    </xf>
    <xf numFmtId="174" fontId="170" fillId="31" borderId="25" xfId="2" applyNumberFormat="1" applyFont="1" applyFill="1" applyBorder="1" applyAlignment="1" applyProtection="1">
      <alignment horizontal="center" vertical="center"/>
    </xf>
    <xf numFmtId="174" fontId="170" fillId="31" borderId="35" xfId="2" applyNumberFormat="1" applyFont="1" applyFill="1" applyBorder="1" applyAlignment="1" applyProtection="1">
      <alignment horizontal="center" vertical="center"/>
    </xf>
    <xf numFmtId="3" fontId="200" fillId="30" borderId="8" xfId="2" applyNumberFormat="1" applyFont="1" applyFill="1" applyBorder="1" applyAlignment="1" applyProtection="1">
      <alignment vertical="center"/>
    </xf>
    <xf numFmtId="0" fontId="8" fillId="15" borderId="19" xfId="10" applyFont="1" applyFill="1" applyBorder="1" applyAlignment="1">
      <alignment vertical="center" wrapText="1"/>
    </xf>
    <xf numFmtId="168" fontId="9" fillId="15" borderId="98" xfId="10" quotePrefix="1" applyNumberFormat="1" applyFont="1" applyFill="1" applyBorder="1" applyAlignment="1">
      <alignment horizontal="right" vertical="center"/>
    </xf>
    <xf numFmtId="0" fontId="8" fillId="15" borderId="99" xfId="10" applyFont="1" applyFill="1" applyBorder="1" applyAlignment="1">
      <alignment vertical="center" wrapText="1"/>
    </xf>
    <xf numFmtId="3" fontId="12" fillId="15" borderId="98" xfId="2" applyNumberFormat="1" applyFont="1" applyFill="1" applyBorder="1" applyAlignment="1" applyProtection="1">
      <alignment horizontal="right" vertical="center"/>
      <protection locked="0"/>
    </xf>
    <xf numFmtId="0" fontId="8" fillId="15" borderId="38" xfId="10" applyFont="1" applyFill="1" applyBorder="1" applyAlignment="1">
      <alignment vertical="center" wrapText="1"/>
    </xf>
    <xf numFmtId="3" fontId="200" fillId="30" borderId="100" xfId="2" applyNumberFormat="1" applyFont="1" applyFill="1" applyBorder="1" applyAlignment="1" applyProtection="1">
      <alignment vertical="center"/>
    </xf>
    <xf numFmtId="0" fontId="8" fillId="15" borderId="99" xfId="2" applyFont="1" applyFill="1" applyBorder="1" applyAlignment="1">
      <alignment vertical="center" wrapText="1"/>
    </xf>
    <xf numFmtId="3" fontId="12" fillId="15" borderId="101" xfId="2" applyNumberFormat="1" applyFont="1" applyFill="1" applyBorder="1" applyAlignment="1" applyProtection="1">
      <alignment horizontal="right" vertical="center"/>
      <protection locked="0"/>
    </xf>
    <xf numFmtId="0" fontId="8" fillId="15" borderId="38" xfId="2" applyFont="1" applyFill="1" applyBorder="1" applyAlignment="1">
      <alignment vertical="center" wrapText="1"/>
    </xf>
    <xf numFmtId="174" fontId="170" fillId="31" borderId="67" xfId="2" applyNumberFormat="1" applyFont="1" applyFill="1" applyBorder="1" applyAlignment="1" applyProtection="1">
      <alignment horizontal="center" vertical="center"/>
    </xf>
    <xf numFmtId="168" fontId="9" fillId="15" borderId="68" xfId="10" quotePrefix="1" applyNumberFormat="1" applyFont="1" applyFill="1" applyBorder="1" applyAlignment="1">
      <alignment horizontal="right" vertical="center"/>
    </xf>
    <xf numFmtId="0" fontId="8" fillId="15" borderId="69" xfId="2" applyFont="1" applyFill="1" applyBorder="1" applyAlignment="1">
      <alignment vertical="center" wrapText="1"/>
    </xf>
    <xf numFmtId="3" fontId="12" fillId="15" borderId="71" xfId="2" applyNumberFormat="1" applyFont="1" applyFill="1" applyBorder="1" applyAlignment="1" applyProtection="1">
      <alignment horizontal="right" vertical="center"/>
      <protection locked="0"/>
    </xf>
    <xf numFmtId="3" fontId="12" fillId="15" borderId="68" xfId="2" applyNumberFormat="1" applyFont="1" applyFill="1" applyBorder="1" applyAlignment="1" applyProtection="1">
      <alignment horizontal="right" vertical="center"/>
      <protection locked="0"/>
    </xf>
    <xf numFmtId="174" fontId="170" fillId="31" borderId="72" xfId="2" applyNumberFormat="1" applyFont="1" applyFill="1" applyBorder="1" applyAlignment="1" applyProtection="1">
      <alignment horizontal="center" vertical="center"/>
    </xf>
    <xf numFmtId="0" fontId="8" fillId="15" borderId="99" xfId="10" applyFont="1" applyFill="1" applyBorder="1" applyAlignment="1">
      <alignment horizontal="left" vertical="center" wrapText="1"/>
    </xf>
    <xf numFmtId="0" fontId="8" fillId="15" borderId="23" xfId="10" applyFont="1" applyFill="1" applyBorder="1" applyAlignment="1">
      <alignment horizontal="left" vertical="center" wrapText="1"/>
    </xf>
    <xf numFmtId="3" fontId="195" fillId="30" borderId="52" xfId="2" applyNumberFormat="1" applyFont="1" applyFill="1" applyBorder="1" applyAlignment="1" applyProtection="1">
      <alignment horizontal="right" vertical="center"/>
    </xf>
    <xf numFmtId="3" fontId="200" fillId="30" borderId="8" xfId="2" applyNumberFormat="1" applyFont="1" applyFill="1" applyBorder="1" applyAlignment="1" applyProtection="1">
      <alignment horizontal="right" vertical="center"/>
    </xf>
    <xf numFmtId="3" fontId="200" fillId="30" borderId="3" xfId="2" applyNumberFormat="1" applyFont="1" applyFill="1" applyBorder="1" applyAlignment="1" applyProtection="1">
      <alignment horizontal="right" vertical="center"/>
    </xf>
    <xf numFmtId="168" fontId="21" fillId="15" borderId="98" xfId="10" quotePrefix="1" applyNumberFormat="1" applyFont="1" applyFill="1" applyBorder="1" applyAlignment="1">
      <alignment horizontal="right"/>
    </xf>
    <xf numFmtId="0" fontId="22" fillId="15" borderId="99" xfId="10" applyFont="1" applyFill="1" applyBorder="1"/>
    <xf numFmtId="168" fontId="21" fillId="15" borderId="27" xfId="10" quotePrefix="1" applyNumberFormat="1" applyFont="1" applyFill="1" applyBorder="1" applyAlignment="1">
      <alignment horizontal="right"/>
    </xf>
    <xf numFmtId="0" fontId="22" fillId="15" borderId="38" xfId="10" applyFont="1" applyFill="1" applyBorder="1"/>
    <xf numFmtId="0" fontId="3" fillId="15" borderId="99" xfId="10" applyFont="1" applyFill="1" applyBorder="1" applyAlignment="1">
      <alignment horizontal="left" vertical="center" wrapText="1"/>
    </xf>
    <xf numFmtId="0" fontId="3" fillId="15" borderId="69" xfId="10" applyFont="1" applyFill="1" applyBorder="1" applyAlignment="1">
      <alignment horizontal="left" vertical="center" wrapText="1"/>
    </xf>
    <xf numFmtId="0" fontId="8" fillId="15" borderId="64" xfId="10" applyFont="1" applyFill="1" applyBorder="1" applyAlignment="1">
      <alignment horizontal="left" vertical="center" wrapText="1"/>
    </xf>
    <xf numFmtId="0" fontId="8" fillId="15" borderId="59" xfId="10" applyFont="1" applyFill="1" applyBorder="1" applyAlignment="1">
      <alignment horizontal="left" vertical="center" wrapText="1"/>
    </xf>
    <xf numFmtId="3" fontId="200" fillId="30" borderId="8" xfId="2" applyNumberFormat="1" applyFont="1" applyFill="1" applyBorder="1" applyAlignment="1" applyProtection="1">
      <alignment horizontal="right" vertical="center"/>
      <protection locked="0"/>
    </xf>
    <xf numFmtId="3" fontId="200" fillId="30" borderId="3" xfId="2" applyNumberFormat="1" applyFont="1" applyFill="1" applyBorder="1" applyAlignment="1" applyProtection="1">
      <alignment horizontal="right" vertical="center"/>
      <protection locked="0"/>
    </xf>
    <xf numFmtId="0" fontId="8" fillId="15" borderId="38" xfId="10" applyFont="1" applyFill="1" applyBorder="1" applyAlignment="1">
      <alignment horizontal="left" vertical="center" wrapText="1"/>
    </xf>
    <xf numFmtId="0" fontId="3" fillId="15" borderId="50" xfId="10" applyFont="1" applyFill="1" applyBorder="1" applyAlignment="1">
      <alignment horizontal="left" vertical="center" wrapText="1"/>
    </xf>
    <xf numFmtId="0" fontId="3" fillId="15" borderId="0" xfId="10" applyFont="1" applyFill="1" applyBorder="1" applyAlignment="1">
      <alignment horizontal="left" vertical="center" wrapText="1"/>
    </xf>
    <xf numFmtId="168" fontId="199" fillId="31" borderId="31" xfId="10" quotePrefix="1" applyNumberFormat="1" applyFont="1" applyFill="1" applyBorder="1" applyAlignment="1">
      <alignment horizontal="right" vertical="center"/>
    </xf>
    <xf numFmtId="0" fontId="3" fillId="15" borderId="102" xfId="10" applyFont="1" applyFill="1" applyBorder="1" applyAlignment="1">
      <alignment horizontal="left" vertical="center" wrapText="1"/>
    </xf>
    <xf numFmtId="168" fontId="199" fillId="30" borderId="11" xfId="10" quotePrefix="1" applyNumberFormat="1" applyFont="1" applyFill="1" applyBorder="1" applyAlignment="1">
      <alignment horizontal="right" vertical="center"/>
    </xf>
    <xf numFmtId="3" fontId="195" fillId="30" borderId="10" xfId="2" applyNumberFormat="1" applyFont="1" applyFill="1" applyBorder="1" applyAlignment="1" applyProtection="1">
      <alignment vertical="center"/>
    </xf>
    <xf numFmtId="3" fontId="200" fillId="30" borderId="14" xfId="2" applyNumberFormat="1" applyFont="1" applyFill="1" applyBorder="1" applyAlignment="1" applyProtection="1">
      <alignment vertical="center"/>
    </xf>
    <xf numFmtId="3" fontId="200" fillId="30" borderId="15" xfId="2" applyNumberFormat="1" applyFont="1" applyFill="1" applyBorder="1" applyAlignment="1" applyProtection="1">
      <alignment vertical="center"/>
    </xf>
    <xf numFmtId="0" fontId="8" fillId="15" borderId="103" xfId="10" applyFont="1" applyFill="1" applyBorder="1" applyAlignment="1">
      <alignment horizontal="left" vertical="center" wrapText="1"/>
    </xf>
    <xf numFmtId="168" fontId="9" fillId="15" borderId="58" xfId="10" quotePrefix="1" applyNumberFormat="1" applyFont="1" applyFill="1" applyBorder="1" applyAlignment="1">
      <alignment horizontal="right"/>
    </xf>
    <xf numFmtId="0" fontId="3" fillId="15" borderId="59" xfId="10" applyFont="1" applyFill="1" applyBorder="1" applyAlignment="1">
      <alignment horizontal="left" wrapText="1"/>
    </xf>
    <xf numFmtId="168" fontId="9" fillId="15" borderId="63" xfId="10" quotePrefix="1" applyNumberFormat="1" applyFont="1" applyFill="1" applyBorder="1" applyAlignment="1">
      <alignment horizontal="right"/>
    </xf>
    <xf numFmtId="0" fontId="3" fillId="15" borderId="64" xfId="10" applyFont="1" applyFill="1" applyBorder="1" applyAlignment="1">
      <alignment horizontal="left" wrapText="1"/>
    </xf>
    <xf numFmtId="0" fontId="13" fillId="15" borderId="59" xfId="10" applyFont="1" applyFill="1" applyBorder="1" applyAlignment="1">
      <alignment horizontal="left" vertical="center" wrapText="1"/>
    </xf>
    <xf numFmtId="0" fontId="13" fillId="15" borderId="23" xfId="10" applyFont="1" applyFill="1" applyBorder="1" applyAlignment="1">
      <alignment horizontal="left" vertical="center" wrapText="1"/>
    </xf>
    <xf numFmtId="0" fontId="13" fillId="15" borderId="64" xfId="10" applyFont="1" applyFill="1" applyBorder="1" applyAlignment="1">
      <alignment horizontal="left" vertical="center" wrapText="1"/>
    </xf>
    <xf numFmtId="3" fontId="12" fillId="15" borderId="56" xfId="2" applyNumberFormat="1" applyFont="1" applyFill="1" applyBorder="1" applyAlignment="1" applyProtection="1">
      <alignment horizontal="right" vertical="center"/>
      <protection locked="0"/>
    </xf>
    <xf numFmtId="3" fontId="12" fillId="15" borderId="1" xfId="2" applyNumberFormat="1" applyFont="1" applyFill="1" applyBorder="1" applyAlignment="1" applyProtection="1">
      <alignment horizontal="right" vertical="center"/>
      <protection locked="0"/>
    </xf>
    <xf numFmtId="0" fontId="14" fillId="15" borderId="59" xfId="10" applyFont="1" applyFill="1" applyBorder="1" applyAlignment="1">
      <alignment horizontal="left" vertical="center" wrapText="1"/>
    </xf>
    <xf numFmtId="0" fontId="14" fillId="15" borderId="64" xfId="10" applyFont="1" applyFill="1" applyBorder="1" applyAlignment="1">
      <alignment horizontal="left" vertical="center" wrapText="1"/>
    </xf>
    <xf numFmtId="0" fontId="13" fillId="15" borderId="32" xfId="10" applyFont="1" applyFill="1" applyBorder="1" applyAlignment="1">
      <alignment horizontal="left" vertical="center" wrapText="1"/>
    </xf>
    <xf numFmtId="0" fontId="12" fillId="15" borderId="17" xfId="10" quotePrefix="1" applyFont="1" applyFill="1" applyBorder="1" applyAlignment="1">
      <alignment horizontal="right" vertical="center"/>
    </xf>
    <xf numFmtId="168" fontId="14" fillId="15" borderId="58" xfId="10" quotePrefix="1" applyNumberFormat="1" applyFont="1" applyFill="1" applyBorder="1" applyAlignment="1">
      <alignment horizontal="right" vertical="center"/>
    </xf>
    <xf numFmtId="0" fontId="14" fillId="15" borderId="23" xfId="10" applyFont="1" applyFill="1" applyBorder="1" applyAlignment="1">
      <alignment horizontal="left" vertical="center" wrapText="1"/>
    </xf>
    <xf numFmtId="0" fontId="14" fillId="15" borderId="0" xfId="10" applyFont="1" applyFill="1" applyBorder="1" applyAlignment="1">
      <alignment horizontal="left" vertical="center" wrapText="1"/>
    </xf>
    <xf numFmtId="0" fontId="14" fillId="15" borderId="19" xfId="10" applyFont="1" applyFill="1" applyBorder="1" applyAlignment="1">
      <alignment horizontal="left" wrapText="1"/>
    </xf>
    <xf numFmtId="0" fontId="14" fillId="15" borderId="64" xfId="10" applyFont="1" applyFill="1" applyBorder="1" applyAlignment="1">
      <alignment horizontal="left" wrapText="1"/>
    </xf>
    <xf numFmtId="0" fontId="14" fillId="15" borderId="59" xfId="10" applyFont="1" applyFill="1" applyBorder="1" applyAlignment="1">
      <alignment horizontal="left" wrapText="1"/>
    </xf>
    <xf numFmtId="0" fontId="14" fillId="15" borderId="32" xfId="10" applyFont="1" applyFill="1" applyBorder="1" applyAlignment="1">
      <alignment horizontal="left" wrapText="1"/>
    </xf>
    <xf numFmtId="174" fontId="162" fillId="21" borderId="53" xfId="2" applyNumberFormat="1" applyFont="1" applyFill="1" applyBorder="1" applyAlignment="1" applyProtection="1">
      <alignment horizontal="center" vertical="center"/>
    </xf>
    <xf numFmtId="174" fontId="162" fillId="21" borderId="55" xfId="2" applyNumberFormat="1" applyFont="1" applyFill="1" applyBorder="1" applyAlignment="1" applyProtection="1">
      <alignment horizontal="center" vertical="center"/>
    </xf>
    <xf numFmtId="174" fontId="162" fillId="21" borderId="57" xfId="2" applyNumberFormat="1" applyFont="1" applyFill="1" applyBorder="1" applyAlignment="1" applyProtection="1">
      <alignment horizontal="center" vertical="center"/>
    </xf>
    <xf numFmtId="165" fontId="6" fillId="15" borderId="17" xfId="10" applyNumberFormat="1" applyFont="1" applyFill="1" applyBorder="1" applyAlignment="1">
      <alignment horizontal="right" vertical="center"/>
    </xf>
    <xf numFmtId="168" fontId="9" fillId="15" borderId="75" xfId="10" quotePrefix="1" applyNumberFormat="1" applyFont="1" applyFill="1" applyBorder="1" applyAlignment="1">
      <alignment horizontal="right" vertical="center"/>
    </xf>
    <xf numFmtId="0" fontId="3" fillId="15" borderId="76" xfId="10" applyFont="1" applyFill="1" applyBorder="1" applyAlignment="1">
      <alignment horizontal="left" vertical="center" wrapText="1"/>
    </xf>
    <xf numFmtId="174" fontId="170" fillId="21" borderId="78" xfId="2" applyNumberFormat="1" applyFont="1" applyFill="1" applyBorder="1" applyAlignment="1" applyProtection="1">
      <alignment horizontal="center" vertical="center"/>
    </xf>
    <xf numFmtId="174" fontId="170" fillId="21" borderId="75" xfId="2" applyNumberFormat="1" applyFont="1" applyFill="1" applyBorder="1" applyAlignment="1" applyProtection="1">
      <alignment horizontal="center" vertical="center"/>
    </xf>
    <xf numFmtId="174" fontId="170" fillId="31" borderId="79" xfId="2" applyNumberFormat="1" applyFont="1" applyFill="1" applyBorder="1" applyAlignment="1" applyProtection="1">
      <alignment horizontal="center" vertical="center"/>
    </xf>
    <xf numFmtId="174" fontId="170" fillId="31" borderId="30" xfId="2" applyNumberFormat="1" applyFont="1" applyFill="1" applyBorder="1" applyAlignment="1" applyProtection="1">
      <alignment horizontal="center" vertical="center"/>
    </xf>
    <xf numFmtId="165" fontId="201" fillId="29" borderId="104" xfId="10" applyNumberFormat="1" applyFont="1" applyFill="1" applyBorder="1" applyAlignment="1">
      <alignment horizontal="right" vertical="center"/>
    </xf>
    <xf numFmtId="168" fontId="202" fillId="29" borderId="41" xfId="10" quotePrefix="1" applyNumberFormat="1" applyFont="1" applyFill="1" applyBorder="1" applyAlignment="1">
      <alignment horizontal="right" vertical="center"/>
    </xf>
    <xf numFmtId="0" fontId="195" fillId="29" borderId="105" xfId="10" applyFont="1" applyFill="1" applyBorder="1" applyAlignment="1">
      <alignment horizontal="center" vertical="center" wrapText="1"/>
    </xf>
    <xf numFmtId="3" fontId="199" fillId="29" borderId="80" xfId="2" applyNumberFormat="1" applyFont="1" applyFill="1" applyBorder="1" applyAlignment="1" applyProtection="1">
      <alignment vertical="center"/>
    </xf>
    <xf numFmtId="3" fontId="196" fillId="29" borderId="40" xfId="2" applyNumberFormat="1" applyFont="1" applyFill="1" applyBorder="1" applyAlignment="1">
      <alignment vertical="center"/>
    </xf>
    <xf numFmtId="3" fontId="196" fillId="29" borderId="106" xfId="2" applyNumberFormat="1" applyFont="1" applyFill="1" applyBorder="1" applyAlignment="1">
      <alignment vertical="center"/>
    </xf>
    <xf numFmtId="3" fontId="196" fillId="29" borderId="42" xfId="2" applyNumberFormat="1" applyFont="1" applyFill="1" applyBorder="1" applyAlignment="1">
      <alignment vertical="center"/>
    </xf>
    <xf numFmtId="3" fontId="3" fillId="10" borderId="42" xfId="2" applyNumberFormat="1" applyFont="1" applyFill="1" applyBorder="1" applyAlignment="1" applyProtection="1">
      <alignment vertical="center"/>
    </xf>
    <xf numFmtId="176" fontId="194" fillId="15" borderId="94" xfId="6" applyNumberFormat="1" applyFont="1" applyFill="1" applyBorder="1" applyProtection="1"/>
    <xf numFmtId="176" fontId="203" fillId="15" borderId="94" xfId="6" applyNumberFormat="1" applyFont="1" applyFill="1" applyBorder="1" applyAlignment="1" applyProtection="1">
      <alignment horizontal="center"/>
    </xf>
    <xf numFmtId="0" fontId="3" fillId="15" borderId="0" xfId="2" applyFont="1" applyFill="1" applyBorder="1" applyAlignment="1" applyProtection="1">
      <alignment horizontal="right" vertical="center"/>
    </xf>
    <xf numFmtId="3" fontId="204" fillId="17" borderId="3" xfId="2" applyNumberFormat="1" applyFont="1" applyFill="1" applyBorder="1" applyAlignment="1" applyProtection="1">
      <alignment horizontal="center" vertical="center"/>
      <protection locked="0"/>
    </xf>
    <xf numFmtId="0" fontId="3" fillId="15" borderId="107" xfId="2" applyFont="1" applyFill="1" applyBorder="1" applyAlignment="1" applyProtection="1">
      <alignment vertical="center"/>
    </xf>
    <xf numFmtId="0" fontId="14" fillId="15" borderId="0" xfId="2" applyFont="1" applyFill="1" applyBorder="1" applyAlignment="1" applyProtection="1">
      <alignment vertical="center"/>
    </xf>
    <xf numFmtId="0" fontId="3" fillId="15" borderId="12" xfId="2" applyFont="1" applyFill="1" applyBorder="1" applyAlignment="1" applyProtection="1">
      <alignment horizontal="center" vertical="center"/>
    </xf>
    <xf numFmtId="0" fontId="205" fillId="15" borderId="12" xfId="2" applyFont="1" applyFill="1" applyBorder="1" applyAlignment="1" applyProtection="1">
      <alignment vertical="center"/>
    </xf>
    <xf numFmtId="0" fontId="14" fillId="15" borderId="81" xfId="2" applyFont="1" applyFill="1" applyBorder="1" applyAlignment="1" applyProtection="1">
      <alignment horizontal="right" vertical="center"/>
    </xf>
    <xf numFmtId="0" fontId="206" fillId="24" borderId="3" xfId="2" applyFont="1" applyFill="1" applyBorder="1" applyAlignment="1" applyProtection="1">
      <alignment horizontal="center" vertical="center"/>
      <protection locked="0"/>
    </xf>
    <xf numFmtId="3" fontId="206" fillId="24" borderId="3" xfId="2" applyNumberFormat="1" applyFont="1" applyFill="1" applyBorder="1" applyAlignment="1" applyProtection="1">
      <alignment horizontal="center" vertical="center"/>
      <protection locked="0"/>
    </xf>
    <xf numFmtId="0" fontId="14" fillId="0" borderId="0" xfId="2" applyFont="1" applyAlignment="1" applyProtection="1">
      <alignment horizontal="right" vertical="center"/>
    </xf>
    <xf numFmtId="0" fontId="205" fillId="15" borderId="0" xfId="2" applyFont="1" applyFill="1" applyAlignment="1">
      <alignment vertical="center"/>
    </xf>
    <xf numFmtId="0" fontId="205" fillId="15" borderId="0" xfId="2" applyFont="1" applyFill="1" applyAlignment="1">
      <alignment vertical="center" wrapText="1"/>
    </xf>
    <xf numFmtId="0" fontId="3" fillId="16" borderId="0" xfId="2" applyFont="1" applyFill="1" applyAlignment="1">
      <alignment vertical="center"/>
    </xf>
    <xf numFmtId="0" fontId="3" fillId="16" borderId="0" xfId="2" applyFont="1" applyFill="1" applyAlignment="1">
      <alignment vertical="center" wrapText="1"/>
    </xf>
    <xf numFmtId="0" fontId="3" fillId="18" borderId="0" xfId="2" applyFont="1" applyFill="1" applyAlignment="1">
      <alignment vertical="center" wrapText="1"/>
    </xf>
    <xf numFmtId="0" fontId="179" fillId="24" borderId="16" xfId="2" applyFont="1" applyFill="1" applyBorder="1" applyAlignment="1" applyProtection="1">
      <alignment vertical="center" wrapText="1"/>
    </xf>
    <xf numFmtId="3" fontId="3" fillId="0" borderId="0" xfId="2" applyNumberFormat="1" applyFont="1" applyFill="1" applyAlignment="1" applyProtection="1">
      <alignment horizontal="right" vertical="center"/>
      <protection locked="0"/>
    </xf>
    <xf numFmtId="0" fontId="11" fillId="15" borderId="0" xfId="2" applyFont="1" applyFill="1" applyAlignment="1">
      <alignment horizontal="right" vertical="center" wrapText="1"/>
    </xf>
    <xf numFmtId="0" fontId="83" fillId="15" borderId="0" xfId="0" applyFont="1" applyFill="1" applyProtection="1"/>
    <xf numFmtId="0" fontId="54" fillId="15" borderId="0" xfId="0" quotePrefix="1" applyFont="1" applyFill="1" applyAlignment="1" applyProtection="1">
      <alignment horizontal="left"/>
    </xf>
    <xf numFmtId="0" fontId="84" fillId="15" borderId="0" xfId="0" applyFont="1" applyFill="1" applyProtection="1"/>
    <xf numFmtId="0" fontId="55" fillId="15" borderId="0" xfId="0" applyFont="1" applyFill="1" applyAlignment="1" applyProtection="1">
      <alignment horizontal="left"/>
    </xf>
    <xf numFmtId="0" fontId="84" fillId="0" borderId="0" xfId="0" applyFont="1" applyProtection="1"/>
    <xf numFmtId="0" fontId="83" fillId="0" borderId="0" xfId="0" applyFont="1" applyProtection="1"/>
    <xf numFmtId="0" fontId="83" fillId="32" borderId="0" xfId="0" applyFont="1" applyFill="1" applyBorder="1" applyProtection="1"/>
    <xf numFmtId="0" fontId="84" fillId="32" borderId="0" xfId="0" applyFont="1" applyFill="1" applyBorder="1" applyProtection="1"/>
    <xf numFmtId="0" fontId="54" fillId="15" borderId="0" xfId="0" applyFont="1" applyFill="1" applyAlignment="1" applyProtection="1">
      <alignment horizontal="left"/>
    </xf>
    <xf numFmtId="0" fontId="85" fillId="15" borderId="0" xfId="0" applyFont="1" applyFill="1" applyAlignment="1" applyProtection="1">
      <alignment horizontal="left"/>
    </xf>
    <xf numFmtId="0" fontId="84" fillId="15" borderId="0" xfId="0" quotePrefix="1" applyFont="1" applyFill="1" applyAlignment="1" applyProtection="1">
      <alignment horizontal="left"/>
    </xf>
    <xf numFmtId="0" fontId="86" fillId="15" borderId="0" xfId="0" quotePrefix="1" applyFont="1" applyFill="1" applyBorder="1" applyAlignment="1" applyProtection="1">
      <alignment horizontal="left"/>
    </xf>
    <xf numFmtId="0" fontId="55" fillId="28" borderId="106" xfId="0" quotePrefix="1" applyFont="1" applyFill="1" applyBorder="1" applyAlignment="1" applyProtection="1">
      <alignment horizontal="left"/>
    </xf>
    <xf numFmtId="0" fontId="86" fillId="28" borderId="108" xfId="0" quotePrefix="1" applyFont="1" applyFill="1" applyBorder="1" applyAlignment="1" applyProtection="1">
      <alignment horizontal="left"/>
    </xf>
    <xf numFmtId="0" fontId="84" fillId="28" borderId="108" xfId="0" applyFont="1" applyFill="1" applyBorder="1" applyProtection="1"/>
    <xf numFmtId="0" fontId="84" fillId="15" borderId="0" xfId="0" applyFont="1" applyFill="1" applyBorder="1" applyProtection="1"/>
    <xf numFmtId="0" fontId="84" fillId="0" borderId="0" xfId="0" applyFont="1" applyBorder="1" applyProtection="1"/>
    <xf numFmtId="0" fontId="55" fillId="15" borderId="0" xfId="0" applyFont="1" applyFill="1" applyProtection="1"/>
    <xf numFmtId="0" fontId="32" fillId="24" borderId="3" xfId="0" applyFont="1" applyFill="1" applyBorder="1" applyAlignment="1" applyProtection="1">
      <alignment horizontal="center" vertical="center"/>
    </xf>
    <xf numFmtId="0" fontId="54" fillId="15" borderId="0" xfId="0" applyFont="1" applyFill="1" applyAlignment="1" applyProtection="1">
      <alignment horizontal="right"/>
    </xf>
    <xf numFmtId="166" fontId="163" fillId="33" borderId="3" xfId="2" applyNumberFormat="1" applyFont="1" applyFill="1" applyBorder="1" applyAlignment="1" applyProtection="1">
      <alignment horizontal="center" vertical="center"/>
    </xf>
    <xf numFmtId="0" fontId="3" fillId="15" borderId="0" xfId="2" applyFont="1" applyFill="1" applyAlignment="1" applyProtection="1">
      <alignment horizontal="right" vertical="center"/>
    </xf>
    <xf numFmtId="173" fontId="11" fillId="24" borderId="3" xfId="2" applyNumberFormat="1" applyFont="1" applyFill="1" applyBorder="1" applyAlignment="1" applyProtection="1">
      <alignment horizontal="center" vertical="center"/>
    </xf>
    <xf numFmtId="0" fontId="54" fillId="15" borderId="0" xfId="0" applyFont="1" applyFill="1" applyAlignment="1" applyProtection="1">
      <alignment horizontal="center"/>
    </xf>
    <xf numFmtId="0" fontId="32" fillId="32" borderId="0" xfId="0" applyFont="1" applyFill="1" applyBorder="1" applyProtection="1"/>
    <xf numFmtId="0" fontId="32" fillId="15" borderId="0" xfId="0" applyFont="1" applyFill="1" applyAlignment="1" applyProtection="1">
      <alignment horizontal="center" vertical="center"/>
    </xf>
    <xf numFmtId="0" fontId="84" fillId="15" borderId="0" xfId="0" applyFont="1" applyFill="1" applyAlignment="1" applyProtection="1">
      <alignment horizontal="right"/>
    </xf>
    <xf numFmtId="0" fontId="85" fillId="19" borderId="3" xfId="0" applyFont="1" applyFill="1" applyBorder="1" applyAlignment="1" applyProtection="1">
      <alignment horizontal="center" vertical="center"/>
    </xf>
    <xf numFmtId="0" fontId="54" fillId="15" borderId="0" xfId="0" applyFont="1" applyFill="1" applyAlignment="1" applyProtection="1">
      <alignment horizontal="right" vertical="center"/>
    </xf>
    <xf numFmtId="0" fontId="207" fillId="15" borderId="0" xfId="0" applyFont="1" applyFill="1" applyBorder="1" applyAlignment="1" applyProtection="1">
      <alignment horizontal="right"/>
    </xf>
    <xf numFmtId="0" fontId="32" fillId="15" borderId="0" xfId="0" applyFont="1" applyFill="1" applyBorder="1" applyProtection="1"/>
    <xf numFmtId="0" fontId="208" fillId="17" borderId="3" xfId="2" applyFont="1" applyFill="1" applyBorder="1" applyAlignment="1" applyProtection="1">
      <alignment horizontal="center" vertical="center"/>
    </xf>
    <xf numFmtId="0" fontId="54" fillId="15" borderId="0" xfId="0" applyFont="1" applyFill="1" applyBorder="1" applyProtection="1"/>
    <xf numFmtId="0" fontId="32" fillId="0" borderId="47" xfId="0" applyFont="1" applyBorder="1" applyProtection="1"/>
    <xf numFmtId="0" fontId="83" fillId="15" borderId="0" xfId="0" applyFont="1" applyFill="1" applyBorder="1" applyProtection="1"/>
    <xf numFmtId="0" fontId="32" fillId="15" borderId="47" xfId="0" applyFont="1" applyFill="1" applyBorder="1" applyProtection="1"/>
    <xf numFmtId="0" fontId="54" fillId="15" borderId="47" xfId="0" applyFont="1" applyFill="1" applyBorder="1" applyProtection="1"/>
    <xf numFmtId="165" fontId="54" fillId="15" borderId="0" xfId="0" applyNumberFormat="1" applyFont="1" applyFill="1" applyBorder="1" applyProtection="1"/>
    <xf numFmtId="165" fontId="54" fillId="15" borderId="0" xfId="0" applyNumberFormat="1" applyFont="1" applyFill="1" applyBorder="1" applyAlignment="1" applyProtection="1">
      <alignment horizontal="left"/>
    </xf>
    <xf numFmtId="0" fontId="32" fillId="15" borderId="0" xfId="0" applyFont="1" applyFill="1" applyProtection="1"/>
    <xf numFmtId="0" fontId="54" fillId="15" borderId="73" xfId="0" quotePrefix="1" applyFont="1" applyFill="1" applyBorder="1" applyAlignment="1" applyProtection="1">
      <alignment horizontal="center"/>
    </xf>
    <xf numFmtId="0" fontId="54" fillId="15" borderId="17" xfId="0" quotePrefix="1" applyFont="1" applyFill="1" applyBorder="1" applyAlignment="1" applyProtection="1">
      <alignment horizontal="center"/>
    </xf>
    <xf numFmtId="0" fontId="88" fillId="19" borderId="5" xfId="0" applyFont="1" applyFill="1" applyBorder="1" applyAlignment="1" applyProtection="1">
      <alignment horizontal="left" vertical="center"/>
    </xf>
    <xf numFmtId="0" fontId="88" fillId="19" borderId="6" xfId="2" applyFont="1" applyFill="1" applyBorder="1" applyAlignment="1" applyProtection="1">
      <alignment horizontal="left" vertical="center"/>
    </xf>
    <xf numFmtId="0" fontId="88" fillId="19" borderId="6" xfId="0" applyFont="1" applyFill="1" applyBorder="1" applyAlignment="1" applyProtection="1">
      <alignment horizontal="left" vertical="center"/>
    </xf>
    <xf numFmtId="165" fontId="54" fillId="15" borderId="17" xfId="0" applyNumberFormat="1" applyFont="1" applyFill="1" applyBorder="1" applyAlignment="1" applyProtection="1">
      <alignment horizontal="center" vertical="center" wrapText="1"/>
    </xf>
    <xf numFmtId="0" fontId="85" fillId="19" borderId="109" xfId="2" applyFont="1" applyFill="1" applyBorder="1" applyAlignment="1" applyProtection="1">
      <alignment horizontal="center" vertical="center"/>
    </xf>
    <xf numFmtId="0" fontId="32" fillId="0" borderId="0" xfId="0" applyFont="1" applyProtection="1"/>
    <xf numFmtId="0" fontId="55" fillId="15" borderId="10" xfId="0" quotePrefix="1" applyFont="1" applyFill="1" applyBorder="1" applyAlignment="1" applyProtection="1">
      <alignment horizontal="center" vertical="top"/>
    </xf>
    <xf numFmtId="0" fontId="54" fillId="15" borderId="10" xfId="0" quotePrefix="1" applyFont="1" applyFill="1" applyBorder="1" applyAlignment="1" applyProtection="1">
      <alignment horizontal="center"/>
    </xf>
    <xf numFmtId="0" fontId="88" fillId="17" borderId="4" xfId="0" applyFont="1" applyFill="1" applyBorder="1" applyAlignment="1" applyProtection="1">
      <alignment horizontal="center" vertical="center" wrapText="1"/>
    </xf>
    <xf numFmtId="0" fontId="88" fillId="17" borderId="3" xfId="0" applyFont="1" applyFill="1" applyBorder="1" applyAlignment="1" applyProtection="1">
      <alignment horizontal="center" vertical="center" wrapText="1"/>
    </xf>
    <xf numFmtId="0" fontId="54" fillId="15" borderId="17" xfId="0" applyFont="1" applyFill="1" applyBorder="1" applyAlignment="1" applyProtection="1">
      <alignment horizontal="center"/>
    </xf>
    <xf numFmtId="0" fontId="85" fillId="17" borderId="3" xfId="0" applyFont="1" applyFill="1" applyBorder="1" applyAlignment="1" applyProtection="1">
      <alignment horizontal="left" vertical="center" wrapText="1"/>
    </xf>
    <xf numFmtId="0" fontId="32" fillId="15" borderId="73" xfId="0" applyFont="1" applyFill="1" applyBorder="1" applyAlignment="1" applyProtection="1">
      <alignment horizontal="center"/>
    </xf>
    <xf numFmtId="0" fontId="54" fillId="15" borderId="73" xfId="0" applyFont="1" applyFill="1" applyBorder="1" applyAlignment="1" applyProtection="1">
      <alignment horizontal="center"/>
    </xf>
    <xf numFmtId="0" fontId="54" fillId="15" borderId="85" xfId="0" applyFont="1" applyFill="1" applyBorder="1" applyAlignment="1" applyProtection="1">
      <alignment horizontal="center"/>
    </xf>
    <xf numFmtId="0" fontId="54" fillId="15" borderId="84" xfId="0" applyFont="1" applyFill="1" applyBorder="1" applyAlignment="1" applyProtection="1">
      <alignment horizontal="center"/>
    </xf>
    <xf numFmtId="0" fontId="85" fillId="15" borderId="15" xfId="0" applyFont="1" applyFill="1" applyBorder="1" applyAlignment="1" applyProtection="1">
      <alignment horizontal="left"/>
    </xf>
    <xf numFmtId="0" fontId="32" fillId="15" borderId="52" xfId="0" applyFont="1" applyFill="1" applyBorder="1" applyAlignment="1" applyProtection="1">
      <alignment horizontal="center"/>
    </xf>
    <xf numFmtId="0" fontId="32" fillId="15" borderId="52" xfId="0" applyFont="1" applyFill="1" applyBorder="1" applyProtection="1"/>
    <xf numFmtId="0" fontId="54" fillId="15" borderId="52" xfId="0" quotePrefix="1" applyFont="1" applyFill="1" applyBorder="1" applyAlignment="1" applyProtection="1">
      <alignment horizontal="center"/>
    </xf>
    <xf numFmtId="0" fontId="88" fillId="15" borderId="8" xfId="0" quotePrefix="1" applyFont="1" applyFill="1" applyBorder="1" applyAlignment="1" applyProtection="1">
      <alignment horizontal="center"/>
    </xf>
    <xf numFmtId="0" fontId="88" fillId="15" borderId="3" xfId="0" quotePrefix="1" applyFont="1" applyFill="1" applyBorder="1" applyAlignment="1" applyProtection="1">
      <alignment horizontal="center"/>
    </xf>
    <xf numFmtId="0" fontId="83" fillId="15" borderId="17" xfId="0" applyFont="1" applyFill="1" applyBorder="1" applyProtection="1"/>
    <xf numFmtId="0" fontId="85" fillId="15" borderId="3" xfId="0" quotePrefix="1" applyFont="1" applyFill="1" applyBorder="1" applyAlignment="1" applyProtection="1">
      <alignment horizontal="left"/>
    </xf>
    <xf numFmtId="0" fontId="32" fillId="15" borderId="73" xfId="0" applyFont="1" applyFill="1" applyBorder="1" applyProtection="1"/>
    <xf numFmtId="0" fontId="54" fillId="15" borderId="73" xfId="0" applyFont="1" applyFill="1" applyBorder="1" applyAlignment="1" applyProtection="1"/>
    <xf numFmtId="0" fontId="54" fillId="15" borderId="56" xfId="0" applyFont="1" applyFill="1" applyBorder="1" applyAlignment="1" applyProtection="1"/>
    <xf numFmtId="0" fontId="54" fillId="15" borderId="1" xfId="0" applyFont="1" applyFill="1" applyBorder="1" applyAlignment="1" applyProtection="1"/>
    <xf numFmtId="0" fontId="54" fillId="15" borderId="17" xfId="0" applyFont="1" applyFill="1" applyBorder="1" applyAlignment="1" applyProtection="1"/>
    <xf numFmtId="0" fontId="85" fillId="15" borderId="1" xfId="0" applyFont="1" applyFill="1" applyBorder="1" applyAlignment="1" applyProtection="1">
      <alignment horizontal="left"/>
    </xf>
    <xf numFmtId="0" fontId="32" fillId="0" borderId="0" xfId="0" applyFont="1" applyBorder="1" applyProtection="1"/>
    <xf numFmtId="0" fontId="55" fillId="19" borderId="80" xfId="0" applyFont="1" applyFill="1" applyBorder="1" applyAlignment="1" applyProtection="1">
      <alignment horizontal="left"/>
    </xf>
    <xf numFmtId="0" fontId="32" fillId="19" borderId="80" xfId="0" applyFont="1" applyFill="1" applyBorder="1" applyAlignment="1" applyProtection="1">
      <alignment horizontal="left"/>
    </xf>
    <xf numFmtId="0" fontId="54" fillId="19" borderId="80" xfId="0" quotePrefix="1" applyFont="1" applyFill="1" applyBorder="1" applyAlignment="1" applyProtection="1">
      <alignment horizontal="left"/>
    </xf>
    <xf numFmtId="3" fontId="54" fillId="19" borderId="80" xfId="0" applyNumberFormat="1" applyFont="1" applyFill="1" applyBorder="1" applyAlignment="1" applyProtection="1"/>
    <xf numFmtId="3" fontId="32" fillId="19" borderId="40" xfId="0" applyNumberFormat="1" applyFont="1" applyFill="1" applyBorder="1" applyAlignment="1" applyProtection="1"/>
    <xf numFmtId="3" fontId="32" fillId="19" borderId="41" xfId="0" applyNumberFormat="1" applyFont="1" applyFill="1" applyBorder="1" applyAlignment="1" applyProtection="1"/>
    <xf numFmtId="4" fontId="54" fillId="15" borderId="17" xfId="0" applyNumberFormat="1" applyFont="1" applyFill="1" applyBorder="1" applyAlignment="1" applyProtection="1"/>
    <xf numFmtId="3" fontId="85" fillId="19" borderId="41" xfId="0" applyNumberFormat="1" applyFont="1" applyFill="1" applyBorder="1" applyAlignment="1" applyProtection="1">
      <alignment horizontal="center"/>
    </xf>
    <xf numFmtId="165" fontId="32" fillId="0" borderId="12" xfId="0" applyNumberFormat="1" applyFont="1" applyBorder="1" applyProtection="1"/>
    <xf numFmtId="0" fontId="32" fillId="15" borderId="110" xfId="0" applyFont="1" applyFill="1" applyBorder="1" applyAlignment="1" applyProtection="1">
      <alignment horizontal="left"/>
    </xf>
    <xf numFmtId="3" fontId="32" fillId="15" borderId="110" xfId="0" applyNumberFormat="1" applyFont="1" applyFill="1" applyBorder="1" applyAlignment="1" applyProtection="1"/>
    <xf numFmtId="3" fontId="32" fillId="15" borderId="111" xfId="0" applyNumberFormat="1" applyFont="1" applyFill="1" applyBorder="1" applyAlignment="1" applyProtection="1"/>
    <xf numFmtId="3" fontId="32" fillId="15" borderId="112" xfId="0" applyNumberFormat="1" applyFont="1" applyFill="1" applyBorder="1" applyAlignment="1" applyProtection="1"/>
    <xf numFmtId="1" fontId="54" fillId="15" borderId="17" xfId="0" applyNumberFormat="1" applyFont="1" applyFill="1" applyBorder="1" applyAlignment="1" applyProtection="1">
      <alignment horizontal="right"/>
    </xf>
    <xf numFmtId="3" fontId="89" fillId="15" borderId="112" xfId="0" applyNumberFormat="1" applyFont="1" applyFill="1" applyBorder="1" applyAlignment="1" applyProtection="1">
      <alignment horizontal="center"/>
    </xf>
    <xf numFmtId="165" fontId="32" fillId="0" borderId="0" xfId="0" applyNumberFormat="1" applyFont="1" applyBorder="1" applyProtection="1"/>
    <xf numFmtId="0" fontId="32" fillId="15" borderId="57" xfId="0" applyFont="1" applyFill="1" applyBorder="1" applyAlignment="1" applyProtection="1">
      <alignment horizontal="left"/>
    </xf>
    <xf numFmtId="3" fontId="32" fillId="15" borderId="57" xfId="0" applyNumberFormat="1" applyFont="1" applyFill="1" applyBorder="1" applyAlignment="1" applyProtection="1"/>
    <xf numFmtId="3" fontId="32" fillId="15" borderId="29" xfId="0" applyNumberFormat="1" applyFont="1" applyFill="1" applyBorder="1" applyAlignment="1" applyProtection="1"/>
    <xf numFmtId="3" fontId="32" fillId="15" borderId="27" xfId="0" applyNumberFormat="1" applyFont="1" applyFill="1" applyBorder="1" applyAlignment="1" applyProtection="1"/>
    <xf numFmtId="3" fontId="89" fillId="15" borderId="27" xfId="0" applyNumberFormat="1" applyFont="1" applyFill="1" applyBorder="1" applyAlignment="1" applyProtection="1">
      <alignment horizontal="center"/>
    </xf>
    <xf numFmtId="0" fontId="32" fillId="15" borderId="52" xfId="0" applyFont="1" applyFill="1" applyBorder="1" applyAlignment="1" applyProtection="1">
      <alignment horizontal="left"/>
    </xf>
    <xf numFmtId="3" fontId="32" fillId="15" borderId="52" xfId="0" applyNumberFormat="1" applyFont="1" applyFill="1" applyBorder="1" applyAlignment="1" applyProtection="1"/>
    <xf numFmtId="3" fontId="32" fillId="15" borderId="8" xfId="0" applyNumberFormat="1" applyFont="1" applyFill="1" applyBorder="1" applyAlignment="1" applyProtection="1"/>
    <xf numFmtId="3" fontId="32" fillId="15" borderId="3" xfId="0" applyNumberFormat="1" applyFont="1" applyFill="1" applyBorder="1" applyAlignment="1" applyProtection="1"/>
    <xf numFmtId="3" fontId="89" fillId="15" borderId="3" xfId="0" applyNumberFormat="1" applyFont="1" applyFill="1" applyBorder="1" applyAlignment="1" applyProtection="1">
      <alignment horizontal="center"/>
    </xf>
    <xf numFmtId="0" fontId="32" fillId="15" borderId="10" xfId="0" applyFont="1" applyFill="1" applyBorder="1" applyAlignment="1" applyProtection="1">
      <alignment horizontal="left"/>
    </xf>
    <xf numFmtId="3" fontId="32" fillId="15" borderId="10" xfId="0" applyNumberFormat="1" applyFont="1" applyFill="1" applyBorder="1" applyAlignment="1" applyProtection="1"/>
    <xf numFmtId="3" fontId="32" fillId="15" borderId="14" xfId="0" applyNumberFormat="1" applyFont="1" applyFill="1" applyBorder="1" applyAlignment="1" applyProtection="1"/>
    <xf numFmtId="3" fontId="32" fillId="15" borderId="15" xfId="0" applyNumberFormat="1" applyFont="1" applyFill="1" applyBorder="1" applyAlignment="1" applyProtection="1"/>
    <xf numFmtId="3" fontId="89" fillId="15" borderId="15" xfId="0" applyNumberFormat="1" applyFont="1" applyFill="1" applyBorder="1" applyAlignment="1" applyProtection="1">
      <alignment horizontal="center"/>
    </xf>
    <xf numFmtId="0" fontId="32" fillId="17" borderId="53" xfId="0" applyFont="1" applyFill="1" applyBorder="1" applyAlignment="1" applyProtection="1">
      <alignment horizontal="left"/>
    </xf>
    <xf numFmtId="1" fontId="54" fillId="17" borderId="53" xfId="0" applyNumberFormat="1" applyFont="1" applyFill="1" applyBorder="1" applyAlignment="1" applyProtection="1"/>
    <xf numFmtId="3" fontId="89" fillId="17" borderId="53" xfId="0" applyNumberFormat="1" applyFont="1" applyFill="1" applyBorder="1" applyAlignment="1" applyProtection="1"/>
    <xf numFmtId="3" fontId="89" fillId="17" borderId="20" xfId="0" applyNumberFormat="1" applyFont="1" applyFill="1" applyBorder="1" applyAlignment="1" applyProtection="1"/>
    <xf numFmtId="3" fontId="89" fillId="17" borderId="18" xfId="0" applyNumberFormat="1" applyFont="1" applyFill="1" applyBorder="1" applyAlignment="1" applyProtection="1"/>
    <xf numFmtId="3" fontId="89" fillId="17" borderId="18" xfId="0" applyNumberFormat="1" applyFont="1" applyFill="1" applyBorder="1" applyAlignment="1" applyProtection="1">
      <alignment horizontal="center"/>
    </xf>
    <xf numFmtId="0" fontId="32" fillId="17" borderId="55" xfId="0" applyFont="1" applyFill="1" applyBorder="1" applyAlignment="1" applyProtection="1">
      <alignment horizontal="left"/>
    </xf>
    <xf numFmtId="1" fontId="54" fillId="17" borderId="55" xfId="0" applyNumberFormat="1" applyFont="1" applyFill="1" applyBorder="1" applyAlignment="1" applyProtection="1"/>
    <xf numFmtId="3" fontId="89" fillId="17" borderId="55" xfId="0" applyNumberFormat="1" applyFont="1" applyFill="1" applyBorder="1" applyAlignment="1" applyProtection="1"/>
    <xf numFmtId="3" fontId="89" fillId="17" borderId="24" xfId="0" applyNumberFormat="1" applyFont="1" applyFill="1" applyBorder="1" applyAlignment="1" applyProtection="1"/>
    <xf numFmtId="3" fontId="89" fillId="17" borderId="22" xfId="0" applyNumberFormat="1" applyFont="1" applyFill="1" applyBorder="1" applyAlignment="1" applyProtection="1"/>
    <xf numFmtId="3" fontId="89" fillId="17" borderId="22" xfId="0" applyNumberFormat="1" applyFont="1" applyFill="1" applyBorder="1" applyAlignment="1" applyProtection="1">
      <alignment horizontal="center"/>
    </xf>
    <xf numFmtId="0" fontId="32" fillId="17" borderId="113" xfId="0" applyFont="1" applyFill="1" applyBorder="1" applyAlignment="1" applyProtection="1">
      <alignment horizontal="left"/>
    </xf>
    <xf numFmtId="1" fontId="54" fillId="17" borderId="54" xfId="0" applyNumberFormat="1" applyFont="1" applyFill="1" applyBorder="1" applyAlignment="1" applyProtection="1"/>
    <xf numFmtId="3" fontId="89" fillId="17" borderId="54" xfId="0" applyNumberFormat="1" applyFont="1" applyFill="1" applyBorder="1" applyAlignment="1" applyProtection="1"/>
    <xf numFmtId="3" fontId="89" fillId="17" borderId="33" xfId="0" applyNumberFormat="1" applyFont="1" applyFill="1" applyBorder="1" applyAlignment="1" applyProtection="1"/>
    <xf numFmtId="3" fontId="89" fillId="17" borderId="34" xfId="0" applyNumberFormat="1" applyFont="1" applyFill="1" applyBorder="1" applyAlignment="1" applyProtection="1"/>
    <xf numFmtId="3" fontId="89" fillId="17" borderId="34" xfId="0" applyNumberFormat="1" applyFont="1" applyFill="1" applyBorder="1" applyAlignment="1" applyProtection="1">
      <alignment horizontal="center"/>
    </xf>
    <xf numFmtId="0" fontId="32" fillId="15" borderId="114" xfId="0" applyFont="1" applyFill="1" applyBorder="1" applyAlignment="1" applyProtection="1">
      <alignment horizontal="left"/>
    </xf>
    <xf numFmtId="3" fontId="32" fillId="15" borderId="53" xfId="0" applyNumberFormat="1" applyFont="1" applyFill="1" applyBorder="1" applyAlignment="1" applyProtection="1"/>
    <xf numFmtId="3" fontId="32" fillId="15" borderId="20" xfId="0" applyNumberFormat="1" applyFont="1" applyFill="1" applyBorder="1" applyAlignment="1" applyProtection="1"/>
    <xf numFmtId="3" fontId="32" fillId="15" borderId="18" xfId="0" applyNumberFormat="1" applyFont="1" applyFill="1" applyBorder="1" applyAlignment="1" applyProtection="1"/>
    <xf numFmtId="3" fontId="89" fillId="15" borderId="18" xfId="0" applyNumberFormat="1" applyFont="1" applyFill="1" applyBorder="1" applyAlignment="1" applyProtection="1">
      <alignment horizontal="center"/>
    </xf>
    <xf numFmtId="0" fontId="32" fillId="15" borderId="115" xfId="0" applyFont="1" applyFill="1" applyBorder="1" applyAlignment="1" applyProtection="1">
      <alignment horizontal="left"/>
    </xf>
    <xf numFmtId="3" fontId="32" fillId="15" borderId="55" xfId="0" applyNumberFormat="1" applyFont="1" applyFill="1" applyBorder="1" applyAlignment="1" applyProtection="1"/>
    <xf numFmtId="3" fontId="32" fillId="15" borderId="24" xfId="0" applyNumberFormat="1" applyFont="1" applyFill="1" applyBorder="1" applyAlignment="1" applyProtection="1"/>
    <xf numFmtId="3" fontId="32" fillId="15" borderId="22" xfId="0" applyNumberFormat="1" applyFont="1" applyFill="1" applyBorder="1" applyAlignment="1" applyProtection="1"/>
    <xf numFmtId="3" fontId="89" fillId="15" borderId="22" xfId="0" applyNumberFormat="1" applyFont="1" applyFill="1" applyBorder="1" applyAlignment="1" applyProtection="1">
      <alignment horizontal="center"/>
    </xf>
    <xf numFmtId="0" fontId="32" fillId="15" borderId="116" xfId="0" applyFont="1" applyFill="1" applyBorder="1" applyAlignment="1" applyProtection="1">
      <alignment horizontal="left"/>
    </xf>
    <xf numFmtId="0" fontId="90" fillId="15" borderId="116" xfId="0" applyFont="1" applyFill="1" applyBorder="1" applyAlignment="1" applyProtection="1">
      <alignment horizontal="left"/>
    </xf>
    <xf numFmtId="0" fontId="32" fillId="15" borderId="73" xfId="0" applyFont="1" applyFill="1" applyBorder="1" applyAlignment="1" applyProtection="1">
      <alignment horizontal="left"/>
    </xf>
    <xf numFmtId="0" fontId="32" fillId="15" borderId="49" xfId="0" applyFont="1" applyFill="1" applyBorder="1" applyAlignment="1" applyProtection="1">
      <alignment horizontal="left"/>
    </xf>
    <xf numFmtId="3" fontId="32" fillId="15" borderId="90" xfId="0" applyNumberFormat="1" applyFont="1" applyFill="1" applyBorder="1" applyAlignment="1" applyProtection="1"/>
    <xf numFmtId="3" fontId="32" fillId="15" borderId="85" xfId="0" applyNumberFormat="1" applyFont="1" applyFill="1" applyBorder="1" applyAlignment="1" applyProtection="1"/>
    <xf numFmtId="3" fontId="32" fillId="15" borderId="84" xfId="0" applyNumberFormat="1" applyFont="1" applyFill="1" applyBorder="1" applyAlignment="1" applyProtection="1"/>
    <xf numFmtId="3" fontId="89" fillId="15" borderId="84" xfId="0" applyNumberFormat="1" applyFont="1" applyFill="1" applyBorder="1" applyAlignment="1" applyProtection="1">
      <alignment horizontal="center"/>
    </xf>
    <xf numFmtId="0" fontId="32" fillId="15" borderId="117" xfId="0" applyFont="1" applyFill="1" applyBorder="1" applyAlignment="1" applyProtection="1">
      <alignment horizontal="left"/>
    </xf>
    <xf numFmtId="3" fontId="32" fillId="15" borderId="117" xfId="0" applyNumberFormat="1" applyFont="1" applyFill="1" applyBorder="1" applyAlignment="1" applyProtection="1"/>
    <xf numFmtId="3" fontId="32" fillId="15" borderId="118" xfId="0" applyNumberFormat="1" applyFont="1" applyFill="1" applyBorder="1" applyAlignment="1" applyProtection="1"/>
    <xf numFmtId="3" fontId="32" fillId="15" borderId="119" xfId="0" applyNumberFormat="1" applyFont="1" applyFill="1" applyBorder="1" applyAlignment="1" applyProtection="1"/>
    <xf numFmtId="3" fontId="89" fillId="15" borderId="119" xfId="0" applyNumberFormat="1" applyFont="1" applyFill="1" applyBorder="1" applyAlignment="1" applyProtection="1">
      <alignment horizontal="center"/>
    </xf>
    <xf numFmtId="0" fontId="32" fillId="15" borderId="53" xfId="0" applyFont="1" applyFill="1" applyBorder="1" applyAlignment="1" applyProtection="1">
      <alignment horizontal="left"/>
    </xf>
    <xf numFmtId="3" fontId="32" fillId="15" borderId="53" xfId="0" quotePrefix="1" applyNumberFormat="1" applyFont="1" applyFill="1" applyBorder="1" applyAlignment="1" applyProtection="1"/>
    <xf numFmtId="3" fontId="32" fillId="15" borderId="20" xfId="0" quotePrefix="1" applyNumberFormat="1" applyFont="1" applyFill="1" applyBorder="1" applyAlignment="1" applyProtection="1"/>
    <xf numFmtId="3" fontId="32" fillId="15" borderId="18" xfId="0" quotePrefix="1" applyNumberFormat="1" applyFont="1" applyFill="1" applyBorder="1" applyAlignment="1" applyProtection="1"/>
    <xf numFmtId="1" fontId="32" fillId="15" borderId="17" xfId="0" quotePrefix="1" applyNumberFormat="1" applyFont="1" applyFill="1" applyBorder="1" applyAlignment="1" applyProtection="1">
      <alignment horizontal="right"/>
    </xf>
    <xf numFmtId="3" fontId="89" fillId="15" borderId="18" xfId="0" quotePrefix="1" applyNumberFormat="1" applyFont="1" applyFill="1" applyBorder="1" applyAlignment="1" applyProtection="1">
      <alignment horizontal="center"/>
    </xf>
    <xf numFmtId="0" fontId="32" fillId="15" borderId="54" xfId="0" applyFont="1" applyFill="1" applyBorder="1" applyAlignment="1" applyProtection="1">
      <alignment horizontal="left"/>
    </xf>
    <xf numFmtId="3" fontId="32" fillId="15" borderId="54" xfId="0" quotePrefix="1" applyNumberFormat="1" applyFont="1" applyFill="1" applyBorder="1" applyAlignment="1" applyProtection="1"/>
    <xf numFmtId="3" fontId="32" fillId="15" borderId="33" xfId="0" quotePrefix="1" applyNumberFormat="1" applyFont="1" applyFill="1" applyBorder="1" applyAlignment="1" applyProtection="1"/>
    <xf numFmtId="3" fontId="32" fillId="15" borderId="34" xfId="0" quotePrefix="1" applyNumberFormat="1" applyFont="1" applyFill="1" applyBorder="1" applyAlignment="1" applyProtection="1"/>
    <xf numFmtId="3" fontId="89" fillId="15" borderId="34" xfId="0" quotePrefix="1" applyNumberFormat="1" applyFont="1" applyFill="1" applyBorder="1" applyAlignment="1" applyProtection="1">
      <alignment horizontal="center"/>
    </xf>
    <xf numFmtId="165" fontId="32" fillId="15" borderId="0" xfId="0" applyNumberFormat="1" applyFont="1" applyFill="1" applyBorder="1" applyProtection="1"/>
    <xf numFmtId="0" fontId="55" fillId="23" borderId="80" xfId="0" quotePrefix="1" applyFont="1" applyFill="1" applyBorder="1" applyAlignment="1" applyProtection="1">
      <alignment horizontal="left"/>
    </xf>
    <xf numFmtId="0" fontId="54" fillId="23" borderId="80" xfId="0" applyFont="1" applyFill="1" applyBorder="1" applyAlignment="1" applyProtection="1">
      <alignment horizontal="left"/>
    </xf>
    <xf numFmtId="0" fontId="54" fillId="23" borderId="80" xfId="0" quotePrefix="1" applyFont="1" applyFill="1" applyBorder="1" applyAlignment="1" applyProtection="1">
      <alignment horizontal="left"/>
    </xf>
    <xf numFmtId="3" fontId="54" fillId="23" borderId="80" xfId="0" applyNumberFormat="1" applyFont="1" applyFill="1" applyBorder="1" applyAlignment="1" applyProtection="1"/>
    <xf numFmtId="3" fontId="32" fillId="23" borderId="40" xfId="0" applyNumberFormat="1" applyFont="1" applyFill="1" applyBorder="1" applyAlignment="1" applyProtection="1"/>
    <xf numFmtId="3" fontId="32" fillId="23" borderId="41" xfId="0" applyNumberFormat="1" applyFont="1" applyFill="1" applyBorder="1" applyAlignment="1" applyProtection="1"/>
    <xf numFmtId="3" fontId="85" fillId="23" borderId="41" xfId="0" applyNumberFormat="1" applyFont="1" applyFill="1" applyBorder="1" applyAlignment="1" applyProtection="1">
      <alignment horizontal="center"/>
    </xf>
    <xf numFmtId="165" fontId="32" fillId="0" borderId="0" xfId="0" applyNumberFormat="1" applyFont="1" applyProtection="1"/>
    <xf numFmtId="165" fontId="32" fillId="15" borderId="0" xfId="0" applyNumberFormat="1" applyFont="1" applyFill="1" applyProtection="1"/>
    <xf numFmtId="165" fontId="32" fillId="32" borderId="0" xfId="0" applyNumberFormat="1" applyFont="1" applyFill="1" applyBorder="1" applyProtection="1"/>
    <xf numFmtId="165" fontId="54" fillId="32" borderId="0" xfId="0" applyNumberFormat="1" applyFont="1" applyFill="1" applyBorder="1" applyProtection="1"/>
    <xf numFmtId="1" fontId="54" fillId="15" borderId="0" xfId="0" applyNumberFormat="1" applyFont="1" applyFill="1" applyBorder="1" applyAlignment="1" applyProtection="1">
      <alignment horizontal="right"/>
    </xf>
    <xf numFmtId="0" fontId="32" fillId="15" borderId="55" xfId="0" quotePrefix="1" applyFont="1" applyFill="1" applyBorder="1" applyAlignment="1" applyProtection="1">
      <alignment horizontal="left"/>
    </xf>
    <xf numFmtId="0" fontId="32" fillId="15" borderId="55" xfId="0" applyFont="1" applyFill="1" applyBorder="1" applyAlignment="1" applyProtection="1">
      <alignment horizontal="left"/>
    </xf>
    <xf numFmtId="0" fontId="32" fillId="15" borderId="57" xfId="0" quotePrefix="1" applyFont="1" applyFill="1" applyBorder="1" applyAlignment="1" applyProtection="1">
      <alignment horizontal="left"/>
    </xf>
    <xf numFmtId="0" fontId="32" fillId="24" borderId="52" xfId="0" applyFont="1" applyFill="1" applyBorder="1" applyAlignment="1" applyProtection="1">
      <alignment horizontal="left"/>
    </xf>
    <xf numFmtId="3" fontId="32" fillId="24" borderId="52" xfId="0" applyNumberFormat="1" applyFont="1" applyFill="1" applyBorder="1" applyAlignment="1" applyProtection="1"/>
    <xf numFmtId="3" fontId="32" fillId="24" borderId="8" xfId="0" applyNumberFormat="1" applyFont="1" applyFill="1" applyBorder="1" applyAlignment="1" applyProtection="1"/>
    <xf numFmtId="3" fontId="32" fillId="24" borderId="3" xfId="0" applyNumberFormat="1" applyFont="1" applyFill="1" applyBorder="1" applyAlignment="1" applyProtection="1"/>
    <xf numFmtId="3" fontId="89" fillId="24" borderId="3" xfId="0" applyNumberFormat="1" applyFont="1" applyFill="1" applyBorder="1" applyAlignment="1" applyProtection="1">
      <alignment horizontal="center"/>
    </xf>
    <xf numFmtId="0" fontId="32" fillId="15" borderId="120" xfId="0" quotePrefix="1" applyFont="1" applyFill="1" applyBorder="1" applyAlignment="1" applyProtection="1">
      <alignment horizontal="left"/>
    </xf>
    <xf numFmtId="0" fontId="32" fillId="15" borderId="120" xfId="0" applyFont="1" applyFill="1" applyBorder="1" applyAlignment="1" applyProtection="1">
      <alignment horizontal="left"/>
    </xf>
    <xf numFmtId="3" fontId="32" fillId="15" borderId="120" xfId="0" applyNumberFormat="1" applyFont="1" applyFill="1" applyBorder="1" applyAlignment="1" applyProtection="1"/>
    <xf numFmtId="3" fontId="32" fillId="15" borderId="101" xfId="0" applyNumberFormat="1" applyFont="1" applyFill="1" applyBorder="1" applyAlignment="1" applyProtection="1"/>
    <xf numFmtId="3" fontId="32" fillId="15" borderId="98" xfId="0" applyNumberFormat="1" applyFont="1" applyFill="1" applyBorder="1" applyAlignment="1" applyProtection="1"/>
    <xf numFmtId="3" fontId="89" fillId="15" borderId="98" xfId="0" applyNumberFormat="1" applyFont="1" applyFill="1" applyBorder="1" applyAlignment="1" applyProtection="1">
      <alignment horizontal="center"/>
    </xf>
    <xf numFmtId="0" fontId="90" fillId="15" borderId="57" xfId="0" applyFont="1" applyFill="1" applyBorder="1" applyAlignment="1" applyProtection="1">
      <alignment horizontal="left"/>
    </xf>
    <xf numFmtId="0" fontId="32" fillId="24" borderId="53" xfId="0" applyFont="1" applyFill="1" applyBorder="1" applyAlignment="1" applyProtection="1">
      <alignment horizontal="left"/>
    </xf>
    <xf numFmtId="0" fontId="32" fillId="24" borderId="53" xfId="0" quotePrefix="1" applyFont="1" applyFill="1" applyBorder="1" applyAlignment="1" applyProtection="1">
      <alignment horizontal="left"/>
    </xf>
    <xf numFmtId="3" fontId="32" fillId="24" borderId="53" xfId="0" applyNumberFormat="1" applyFont="1" applyFill="1" applyBorder="1" applyAlignment="1" applyProtection="1"/>
    <xf numFmtId="3" fontId="32" fillId="24" borderId="20" xfId="0" applyNumberFormat="1" applyFont="1" applyFill="1" applyBorder="1" applyAlignment="1" applyProtection="1"/>
    <xf numFmtId="3" fontId="32" fillId="24" borderId="18" xfId="0" applyNumberFormat="1" applyFont="1" applyFill="1" applyBorder="1" applyAlignment="1" applyProtection="1"/>
    <xf numFmtId="3" fontId="89" fillId="24" borderId="18" xfId="0" applyNumberFormat="1" applyFont="1" applyFill="1" applyBorder="1" applyAlignment="1" applyProtection="1">
      <alignment horizontal="center"/>
    </xf>
    <xf numFmtId="0" fontId="32" fillId="24" borderId="54" xfId="0" applyFont="1" applyFill="1" applyBorder="1" applyAlignment="1" applyProtection="1">
      <alignment horizontal="left"/>
    </xf>
    <xf numFmtId="0" fontId="90" fillId="24" borderId="113" xfId="0" applyFont="1" applyFill="1" applyBorder="1" applyAlignment="1" applyProtection="1">
      <alignment horizontal="left"/>
    </xf>
    <xf numFmtId="0" fontId="32" fillId="24" borderId="54" xfId="0" quotePrefix="1" applyFont="1" applyFill="1" applyBorder="1" applyAlignment="1" applyProtection="1">
      <alignment horizontal="left"/>
    </xf>
    <xf numFmtId="3" fontId="32" fillId="24" borderId="54" xfId="0" applyNumberFormat="1" applyFont="1" applyFill="1" applyBorder="1" applyAlignment="1" applyProtection="1"/>
    <xf numFmtId="3" fontId="32" fillId="24" borderId="33" xfId="0" applyNumberFormat="1" applyFont="1" applyFill="1" applyBorder="1" applyAlignment="1" applyProtection="1"/>
    <xf numFmtId="3" fontId="32" fillId="24" borderId="34" xfId="0" applyNumberFormat="1" applyFont="1" applyFill="1" applyBorder="1" applyAlignment="1" applyProtection="1"/>
    <xf numFmtId="3" fontId="89" fillId="24" borderId="34" xfId="0" applyNumberFormat="1" applyFont="1" applyFill="1" applyBorder="1" applyAlignment="1" applyProtection="1">
      <alignment horizontal="center"/>
    </xf>
    <xf numFmtId="0" fontId="91" fillId="15" borderId="0" xfId="0" applyFont="1" applyFill="1" applyProtection="1"/>
    <xf numFmtId="0" fontId="32" fillId="15" borderId="73" xfId="0" quotePrefix="1" applyFont="1" applyFill="1" applyBorder="1" applyAlignment="1" applyProtection="1">
      <alignment horizontal="left"/>
    </xf>
    <xf numFmtId="3" fontId="32" fillId="15" borderId="73" xfId="0" quotePrefix="1" applyNumberFormat="1" applyFont="1" applyFill="1" applyBorder="1" applyAlignment="1" applyProtection="1"/>
    <xf numFmtId="3" fontId="32" fillId="15" borderId="56" xfId="0" quotePrefix="1" applyNumberFormat="1" applyFont="1" applyFill="1" applyBorder="1" applyAlignment="1" applyProtection="1"/>
    <xf numFmtId="3" fontId="32" fillId="15" borderId="1" xfId="0" quotePrefix="1" applyNumberFormat="1" applyFont="1" applyFill="1" applyBorder="1" applyAlignment="1" applyProtection="1"/>
    <xf numFmtId="3" fontId="89" fillId="15" borderId="1" xfId="0" quotePrefix="1" applyNumberFormat="1" applyFont="1" applyFill="1" applyBorder="1" applyAlignment="1" applyProtection="1">
      <alignment horizontal="center"/>
    </xf>
    <xf numFmtId="0" fontId="55" fillId="26" borderId="80" xfId="0" applyFont="1" applyFill="1" applyBorder="1" applyAlignment="1" applyProtection="1">
      <alignment horizontal="left"/>
    </xf>
    <xf numFmtId="0" fontId="54" fillId="26" borderId="80" xfId="0" applyFont="1" applyFill="1" applyBorder="1" applyAlignment="1" applyProtection="1">
      <alignment horizontal="left"/>
    </xf>
    <xf numFmtId="3" fontId="54" fillId="26" borderId="80" xfId="0" applyNumberFormat="1" applyFont="1" applyFill="1" applyBorder="1" applyAlignment="1" applyProtection="1"/>
    <xf numFmtId="3" fontId="32" fillId="26" borderId="40" xfId="0" applyNumberFormat="1" applyFont="1" applyFill="1" applyBorder="1" applyAlignment="1" applyProtection="1"/>
    <xf numFmtId="3" fontId="32" fillId="26" borderId="41" xfId="0" applyNumberFormat="1" applyFont="1" applyFill="1" applyBorder="1" applyAlignment="1" applyProtection="1"/>
    <xf numFmtId="3" fontId="192" fillId="26" borderId="41" xfId="2" applyNumberFormat="1" applyFont="1" applyFill="1" applyBorder="1" applyAlignment="1" applyProtection="1">
      <alignment vertical="center"/>
    </xf>
    <xf numFmtId="3" fontId="89" fillId="26" borderId="41" xfId="0" applyNumberFormat="1" applyFont="1" applyFill="1" applyBorder="1" applyAlignment="1" applyProtection="1">
      <alignment horizontal="center"/>
    </xf>
    <xf numFmtId="3" fontId="32" fillId="15" borderId="120" xfId="0" quotePrefix="1" applyNumberFormat="1" applyFont="1" applyFill="1" applyBorder="1" applyAlignment="1" applyProtection="1"/>
    <xf numFmtId="3" fontId="32" fillId="15" borderId="101" xfId="0" quotePrefix="1" applyNumberFormat="1" applyFont="1" applyFill="1" applyBorder="1" applyAlignment="1" applyProtection="1"/>
    <xf numFmtId="3" fontId="32" fillId="15" borderId="98" xfId="0" quotePrefix="1" applyNumberFormat="1" applyFont="1" applyFill="1" applyBorder="1" applyAlignment="1" applyProtection="1"/>
    <xf numFmtId="3" fontId="89" fillId="15" borderId="98" xfId="0" quotePrefix="1" applyNumberFormat="1" applyFont="1" applyFill="1" applyBorder="1" applyAlignment="1" applyProtection="1">
      <alignment horizontal="center"/>
    </xf>
    <xf numFmtId="3" fontId="32" fillId="15" borderId="55" xfId="0" quotePrefix="1" applyNumberFormat="1" applyFont="1" applyFill="1" applyBorder="1" applyAlignment="1" applyProtection="1"/>
    <xf numFmtId="3" fontId="32" fillId="15" borderId="24" xfId="0" quotePrefix="1" applyNumberFormat="1" applyFont="1" applyFill="1" applyBorder="1" applyAlignment="1" applyProtection="1"/>
    <xf numFmtId="3" fontId="32" fillId="15" borderId="22" xfId="0" quotePrefix="1" applyNumberFormat="1" applyFont="1" applyFill="1" applyBorder="1" applyAlignment="1" applyProtection="1"/>
    <xf numFmtId="3" fontId="89" fillId="15" borderId="22" xfId="0" quotePrefix="1" applyNumberFormat="1" applyFont="1" applyFill="1" applyBorder="1" applyAlignment="1" applyProtection="1">
      <alignment horizontal="center"/>
    </xf>
    <xf numFmtId="3" fontId="32" fillId="15" borderId="57" xfId="0" quotePrefix="1" applyNumberFormat="1" applyFont="1" applyFill="1" applyBorder="1" applyAlignment="1" applyProtection="1"/>
    <xf numFmtId="3" fontId="32" fillId="15" borderId="29" xfId="0" quotePrefix="1" applyNumberFormat="1" applyFont="1" applyFill="1" applyBorder="1" applyAlignment="1" applyProtection="1"/>
    <xf numFmtId="3" fontId="32" fillId="15" borderId="27" xfId="0" quotePrefix="1" applyNumberFormat="1" applyFont="1" applyFill="1" applyBorder="1" applyAlignment="1" applyProtection="1"/>
    <xf numFmtId="3" fontId="89" fillId="15" borderId="27" xfId="0" quotePrefix="1" applyNumberFormat="1" applyFont="1" applyFill="1" applyBorder="1" applyAlignment="1" applyProtection="1">
      <alignment horizontal="center"/>
    </xf>
    <xf numFmtId="0" fontId="32" fillId="34" borderId="52" xfId="0" applyFont="1" applyFill="1" applyBorder="1" applyAlignment="1" applyProtection="1">
      <alignment horizontal="left"/>
    </xf>
    <xf numFmtId="0" fontId="32" fillId="34" borderId="52" xfId="0" quotePrefix="1" applyFont="1" applyFill="1" applyBorder="1" applyAlignment="1" applyProtection="1">
      <alignment horizontal="left"/>
    </xf>
    <xf numFmtId="3" fontId="32" fillId="34" borderId="52" xfId="0" quotePrefix="1" applyNumberFormat="1" applyFont="1" applyFill="1" applyBorder="1" applyAlignment="1" applyProtection="1"/>
    <xf numFmtId="3" fontId="32" fillId="34" borderId="8" xfId="0" quotePrefix="1" applyNumberFormat="1" applyFont="1" applyFill="1" applyBorder="1" applyAlignment="1" applyProtection="1"/>
    <xf numFmtId="3" fontId="32" fillId="34" borderId="3" xfId="0" quotePrefix="1" applyNumberFormat="1" applyFont="1" applyFill="1" applyBorder="1" applyAlignment="1" applyProtection="1"/>
    <xf numFmtId="3" fontId="89" fillId="34" borderId="3" xfId="0" quotePrefix="1" applyNumberFormat="1" applyFont="1" applyFill="1" applyBorder="1" applyAlignment="1" applyProtection="1">
      <alignment horizontal="center"/>
    </xf>
    <xf numFmtId="164" fontId="32" fillId="15" borderId="120" xfId="16" applyFont="1" applyFill="1" applyBorder="1" applyAlignment="1" applyProtection="1">
      <alignment horizontal="left"/>
    </xf>
    <xf numFmtId="0" fontId="90" fillId="15" borderId="120" xfId="0" applyFont="1" applyFill="1" applyBorder="1" applyAlignment="1" applyProtection="1">
      <alignment horizontal="left"/>
    </xf>
    <xf numFmtId="0" fontId="32" fillId="15" borderId="54" xfId="0" quotePrefix="1" applyFont="1" applyFill="1" applyBorder="1" applyAlignment="1" applyProtection="1">
      <alignment horizontal="left"/>
    </xf>
    <xf numFmtId="0" fontId="55" fillId="24" borderId="80" xfId="0" quotePrefix="1" applyFont="1" applyFill="1" applyBorder="1" applyAlignment="1" applyProtection="1">
      <alignment horizontal="left"/>
    </xf>
    <xf numFmtId="0" fontId="54" fillId="24" borderId="80" xfId="0" applyFont="1" applyFill="1" applyBorder="1" applyAlignment="1" applyProtection="1">
      <alignment horizontal="left"/>
    </xf>
    <xf numFmtId="0" fontId="54" fillId="24" borderId="80" xfId="0" quotePrefix="1" applyFont="1" applyFill="1" applyBorder="1" applyAlignment="1" applyProtection="1">
      <alignment horizontal="left"/>
    </xf>
    <xf numFmtId="3" fontId="54" fillId="24" borderId="80" xfId="0" applyNumberFormat="1" applyFont="1" applyFill="1" applyBorder="1" applyAlignment="1" applyProtection="1"/>
    <xf numFmtId="3" fontId="32" fillId="24" borderId="40" xfId="0" applyNumberFormat="1" applyFont="1" applyFill="1" applyBorder="1" applyAlignment="1" applyProtection="1"/>
    <xf numFmtId="3" fontId="32" fillId="24" borderId="41" xfId="0" applyNumberFormat="1" applyFont="1" applyFill="1" applyBorder="1" applyAlignment="1" applyProtection="1"/>
    <xf numFmtId="3" fontId="89" fillId="24" borderId="41" xfId="0" applyNumberFormat="1" applyFont="1" applyFill="1" applyBorder="1" applyAlignment="1" applyProtection="1">
      <alignment horizontal="center"/>
    </xf>
    <xf numFmtId="0" fontId="55" fillId="19" borderId="92" xfId="0" applyFont="1" applyFill="1" applyBorder="1" applyAlignment="1" applyProtection="1">
      <alignment horizontal="left"/>
    </xf>
    <xf numFmtId="0" fontId="54" fillId="19" borderId="92" xfId="0" applyFont="1" applyFill="1" applyBorder="1" applyAlignment="1" applyProtection="1">
      <alignment horizontal="left"/>
    </xf>
    <xf numFmtId="175" fontId="54" fillId="19" borderId="92" xfId="0" applyNumberFormat="1" applyFont="1" applyFill="1" applyBorder="1" applyAlignment="1" applyProtection="1"/>
    <xf numFmtId="175" fontId="32" fillId="17" borderId="86" xfId="0" applyNumberFormat="1" applyFont="1" applyFill="1" applyBorder="1" applyAlignment="1" applyProtection="1"/>
    <xf numFmtId="175" fontId="32" fillId="17" borderId="93" xfId="0" applyNumberFormat="1" applyFont="1" applyFill="1" applyBorder="1" applyAlignment="1" applyProtection="1"/>
    <xf numFmtId="3" fontId="89" fillId="19" borderId="93" xfId="0" applyNumberFormat="1" applyFont="1" applyFill="1" applyBorder="1" applyAlignment="1" applyProtection="1">
      <alignment horizontal="center"/>
    </xf>
    <xf numFmtId="0" fontId="209" fillId="35" borderId="31" xfId="6" applyFont="1" applyFill="1" applyBorder="1" applyAlignment="1" applyProtection="1">
      <alignment horizontal="center"/>
    </xf>
    <xf numFmtId="0" fontId="83" fillId="15" borderId="16" xfId="0" quotePrefix="1" applyFont="1" applyFill="1" applyBorder="1" applyAlignment="1" applyProtection="1">
      <alignment horizontal="left"/>
    </xf>
    <xf numFmtId="175" fontId="210" fillId="15" borderId="16" xfId="0" quotePrefix="1" applyNumberFormat="1" applyFont="1" applyFill="1" applyBorder="1" applyAlignment="1" applyProtection="1"/>
    <xf numFmtId="175" fontId="211" fillId="15" borderId="16" xfId="0" quotePrefix="1" applyNumberFormat="1" applyFont="1" applyFill="1" applyBorder="1" applyAlignment="1" applyProtection="1"/>
    <xf numFmtId="3" fontId="89" fillId="15" borderId="15" xfId="0" quotePrefix="1" applyNumberFormat="1" applyFont="1" applyFill="1" applyBorder="1" applyAlignment="1" applyProtection="1">
      <alignment horizontal="center"/>
    </xf>
    <xf numFmtId="0" fontId="54" fillId="19" borderId="80" xfId="0" applyFont="1" applyFill="1" applyBorder="1" applyAlignment="1" applyProtection="1">
      <alignment horizontal="left"/>
    </xf>
    <xf numFmtId="175" fontId="54" fillId="19" borderId="80" xfId="0" applyNumberFormat="1" applyFont="1" applyFill="1" applyBorder="1" applyAlignment="1" applyProtection="1">
      <alignment horizontal="right"/>
    </xf>
    <xf numFmtId="175" fontId="32" fillId="17" borderId="40" xfId="0" applyNumberFormat="1" applyFont="1" applyFill="1" applyBorder="1" applyAlignment="1" applyProtection="1">
      <alignment horizontal="right"/>
    </xf>
    <xf numFmtId="175" fontId="32" fillId="17" borderId="41" xfId="0" applyNumberFormat="1" applyFont="1" applyFill="1" applyBorder="1" applyAlignment="1" applyProtection="1">
      <alignment horizontal="right"/>
    </xf>
    <xf numFmtId="3" fontId="89" fillId="19" borderId="41" xfId="0" applyNumberFormat="1" applyFont="1" applyFill="1" applyBorder="1" applyAlignment="1" applyProtection="1">
      <alignment horizontal="center"/>
    </xf>
    <xf numFmtId="0" fontId="54" fillId="15" borderId="73" xfId="0" applyFont="1" applyFill="1" applyBorder="1" applyAlignment="1" applyProtection="1">
      <alignment horizontal="left"/>
    </xf>
    <xf numFmtId="3" fontId="54" fillId="15" borderId="73" xfId="0" applyNumberFormat="1" applyFont="1" applyFill="1" applyBorder="1" applyAlignment="1" applyProtection="1">
      <alignment horizontal="right"/>
    </xf>
    <xf numFmtId="3" fontId="54" fillId="36" borderId="73" xfId="0" applyNumberFormat="1" applyFont="1" applyFill="1" applyBorder="1" applyAlignment="1" applyProtection="1">
      <alignment horizontal="right"/>
    </xf>
    <xf numFmtId="3" fontId="32" fillId="15" borderId="56" xfId="0" applyNumberFormat="1" applyFont="1" applyFill="1" applyBorder="1" applyAlignment="1" applyProtection="1">
      <alignment horizontal="right"/>
    </xf>
    <xf numFmtId="3" fontId="32" fillId="15" borderId="1" xfId="0" applyNumberFormat="1" applyFont="1" applyFill="1" applyBorder="1" applyAlignment="1" applyProtection="1">
      <alignment horizontal="right"/>
    </xf>
    <xf numFmtId="3" fontId="89" fillId="15" borderId="1" xfId="0" applyNumberFormat="1" applyFont="1" applyFill="1" applyBorder="1" applyAlignment="1" applyProtection="1">
      <alignment horizontal="center"/>
    </xf>
    <xf numFmtId="0" fontId="83" fillId="15" borderId="99" xfId="0" applyFont="1" applyFill="1" applyBorder="1" applyProtection="1"/>
    <xf numFmtId="165" fontId="32" fillId="0" borderId="99" xfId="0" applyNumberFormat="1" applyFont="1" applyBorder="1" applyProtection="1"/>
    <xf numFmtId="0" fontId="83" fillId="15" borderId="23" xfId="0" applyFont="1" applyFill="1" applyBorder="1" applyProtection="1"/>
    <xf numFmtId="0" fontId="32" fillId="31" borderId="53" xfId="0" applyFont="1" applyFill="1" applyBorder="1" applyAlignment="1" applyProtection="1">
      <alignment horizontal="left"/>
    </xf>
    <xf numFmtId="3" fontId="32" fillId="31" borderId="53" xfId="0" quotePrefix="1" applyNumberFormat="1" applyFont="1" applyFill="1" applyBorder="1" applyAlignment="1" applyProtection="1"/>
    <xf numFmtId="3" fontId="32" fillId="31" borderId="20" xfId="0" quotePrefix="1" applyNumberFormat="1" applyFont="1" applyFill="1" applyBorder="1" applyAlignment="1" applyProtection="1"/>
    <xf numFmtId="3" fontId="32" fillId="31" borderId="18" xfId="0" quotePrefix="1" applyNumberFormat="1" applyFont="1" applyFill="1" applyBorder="1" applyAlignment="1" applyProtection="1"/>
    <xf numFmtId="3" fontId="89" fillId="31" borderId="18" xfId="0" quotePrefix="1" applyNumberFormat="1" applyFont="1" applyFill="1" applyBorder="1" applyAlignment="1" applyProtection="1">
      <alignment horizontal="center"/>
    </xf>
    <xf numFmtId="165" fontId="32" fillId="0" borderId="23" xfId="0" applyNumberFormat="1" applyFont="1" applyBorder="1" applyProtection="1"/>
    <xf numFmtId="0" fontId="32" fillId="31" borderId="55" xfId="0" applyFont="1" applyFill="1" applyBorder="1" applyAlignment="1" applyProtection="1">
      <alignment horizontal="left"/>
    </xf>
    <xf numFmtId="3" fontId="32" fillId="31" borderId="55" xfId="0" quotePrefix="1" applyNumberFormat="1" applyFont="1" applyFill="1" applyBorder="1" applyAlignment="1" applyProtection="1"/>
    <xf numFmtId="3" fontId="32" fillId="31" borderId="24" xfId="0" quotePrefix="1" applyNumberFormat="1" applyFont="1" applyFill="1" applyBorder="1" applyAlignment="1" applyProtection="1"/>
    <xf numFmtId="3" fontId="32" fillId="31" borderId="22" xfId="0" quotePrefix="1" applyNumberFormat="1" applyFont="1" applyFill="1" applyBorder="1" applyAlignment="1" applyProtection="1"/>
    <xf numFmtId="3" fontId="89" fillId="31" borderId="22" xfId="0" quotePrefix="1" applyNumberFormat="1" applyFont="1" applyFill="1" applyBorder="1" applyAlignment="1" applyProtection="1">
      <alignment horizontal="center"/>
    </xf>
    <xf numFmtId="165" fontId="32" fillId="31" borderId="55" xfId="0" applyNumberFormat="1" applyFont="1" applyFill="1" applyBorder="1" applyProtection="1"/>
    <xf numFmtId="165" fontId="32" fillId="31" borderId="54" xfId="0" applyNumberFormat="1" applyFont="1" applyFill="1" applyBorder="1" applyProtection="1"/>
    <xf numFmtId="3" fontId="32" fillId="31" borderId="54" xfId="0" quotePrefix="1" applyNumberFormat="1" applyFont="1" applyFill="1" applyBorder="1" applyAlignment="1" applyProtection="1"/>
    <xf numFmtId="3" fontId="32" fillId="31" borderId="33" xfId="0" quotePrefix="1" applyNumberFormat="1" applyFont="1" applyFill="1" applyBorder="1" applyAlignment="1" applyProtection="1"/>
    <xf numFmtId="3" fontId="32" fillId="31" borderId="34" xfId="0" quotePrefix="1" applyNumberFormat="1" applyFont="1" applyFill="1" applyBorder="1" applyAlignment="1" applyProtection="1"/>
    <xf numFmtId="3" fontId="89" fillId="31" borderId="34" xfId="0" quotePrefix="1" applyNumberFormat="1" applyFont="1" applyFill="1" applyBorder="1" applyAlignment="1" applyProtection="1">
      <alignment horizontal="center"/>
    </xf>
    <xf numFmtId="0" fontId="32" fillId="31" borderId="54" xfId="0" applyFont="1" applyFill="1" applyBorder="1" applyAlignment="1" applyProtection="1">
      <alignment horizontal="left"/>
    </xf>
    <xf numFmtId="0" fontId="32" fillId="31" borderId="53" xfId="0" quotePrefix="1" applyFont="1" applyFill="1" applyBorder="1" applyAlignment="1" applyProtection="1">
      <alignment horizontal="left"/>
    </xf>
    <xf numFmtId="0" fontId="54" fillId="31" borderId="54" xfId="0" applyFont="1" applyFill="1" applyBorder="1" applyAlignment="1" applyProtection="1">
      <alignment horizontal="left"/>
    </xf>
    <xf numFmtId="0" fontId="54" fillId="15" borderId="120" xfId="0" quotePrefix="1" applyFont="1" applyFill="1" applyBorder="1" applyAlignment="1" applyProtection="1">
      <alignment horizontal="left"/>
    </xf>
    <xf numFmtId="165" fontId="32" fillId="15" borderId="55" xfId="0" applyNumberFormat="1" applyFont="1" applyFill="1" applyBorder="1" applyProtection="1"/>
    <xf numFmtId="0" fontId="83" fillId="15" borderId="38" xfId="0" applyFont="1" applyFill="1" applyBorder="1" applyProtection="1"/>
    <xf numFmtId="0" fontId="32" fillId="31" borderId="121" xfId="0" applyFont="1" applyFill="1" applyBorder="1" applyAlignment="1" applyProtection="1">
      <alignment horizontal="left"/>
    </xf>
    <xf numFmtId="165" fontId="32" fillId="0" borderId="38" xfId="0" applyNumberFormat="1" applyFont="1" applyBorder="1" applyProtection="1"/>
    <xf numFmtId="165" fontId="32" fillId="15" borderId="122" xfId="0" applyNumberFormat="1" applyFont="1" applyFill="1" applyBorder="1" applyProtection="1"/>
    <xf numFmtId="1" fontId="54" fillId="15" borderId="123" xfId="0" applyNumberFormat="1" applyFont="1" applyFill="1" applyBorder="1" applyAlignment="1" applyProtection="1"/>
    <xf numFmtId="1" fontId="32" fillId="15" borderId="0" xfId="0" quotePrefix="1" applyNumberFormat="1" applyFont="1" applyFill="1" applyBorder="1" applyAlignment="1" applyProtection="1">
      <alignment horizontal="right"/>
    </xf>
    <xf numFmtId="0" fontId="32" fillId="15" borderId="124" xfId="0" applyFont="1" applyFill="1" applyBorder="1" applyAlignment="1" applyProtection="1">
      <alignment horizontal="left"/>
    </xf>
    <xf numFmtId="0" fontId="32" fillId="15" borderId="122" xfId="0" applyFont="1" applyFill="1" applyBorder="1" applyAlignment="1" applyProtection="1">
      <alignment horizontal="left"/>
    </xf>
    <xf numFmtId="1" fontId="54" fillId="15" borderId="125" xfId="0" applyNumberFormat="1" applyFont="1" applyFill="1" applyBorder="1" applyProtection="1"/>
    <xf numFmtId="1" fontId="54" fillId="15" borderId="126" xfId="0" applyNumberFormat="1" applyFont="1" applyFill="1" applyBorder="1" applyProtection="1"/>
    <xf numFmtId="3" fontId="32" fillId="15" borderId="0" xfId="0" applyNumberFormat="1" applyFont="1" applyFill="1" applyBorder="1" applyProtection="1"/>
    <xf numFmtId="0" fontId="83" fillId="15" borderId="96" xfId="0" quotePrefix="1" applyFont="1" applyFill="1" applyBorder="1" applyAlignment="1" applyProtection="1">
      <alignment horizontal="left"/>
    </xf>
    <xf numFmtId="175" fontId="210" fillId="15" borderId="96" xfId="0" quotePrefix="1" applyNumberFormat="1" applyFont="1" applyFill="1" applyBorder="1" applyAlignment="1" applyProtection="1"/>
    <xf numFmtId="175" fontId="211" fillId="15" borderId="96" xfId="0" quotePrefix="1" applyNumberFormat="1" applyFont="1" applyFill="1" applyBorder="1" applyAlignment="1" applyProtection="1"/>
    <xf numFmtId="0" fontId="32" fillId="15" borderId="0" xfId="0" applyFont="1" applyFill="1" applyBorder="1" applyAlignment="1" applyProtection="1">
      <alignment horizontal="left"/>
    </xf>
    <xf numFmtId="1" fontId="54" fillId="15" borderId="0" xfId="0" applyNumberFormat="1" applyFont="1" applyFill="1" applyBorder="1" applyProtection="1"/>
    <xf numFmtId="0" fontId="3" fillId="15" borderId="0" xfId="2" applyFont="1" applyFill="1" applyBorder="1" applyAlignment="1" applyProtection="1">
      <alignment horizontal="left" vertical="center"/>
    </xf>
    <xf numFmtId="1" fontId="54" fillId="15" borderId="12" xfId="0" applyNumberFormat="1" applyFont="1" applyFill="1" applyBorder="1" applyProtection="1"/>
    <xf numFmtId="0" fontId="32" fillId="15" borderId="0" xfId="0" applyFont="1" applyFill="1" applyBorder="1" applyAlignment="1" applyProtection="1">
      <alignment horizontal="right"/>
    </xf>
    <xf numFmtId="0" fontId="88" fillId="15" borderId="0" xfId="0" applyFont="1" applyFill="1" applyBorder="1" applyAlignment="1" applyProtection="1">
      <alignment horizontal="center"/>
    </xf>
    <xf numFmtId="0" fontId="88" fillId="15" borderId="0" xfId="0" applyFont="1" applyFill="1" applyBorder="1" applyAlignment="1" applyProtection="1">
      <alignment horizontal="left"/>
    </xf>
    <xf numFmtId="1" fontId="92" fillId="15" borderId="0" xfId="0" applyNumberFormat="1" applyFont="1" applyFill="1" applyBorder="1" applyProtection="1"/>
    <xf numFmtId="0" fontId="93" fillId="15" borderId="0" xfId="0" applyFont="1" applyFill="1" applyProtection="1"/>
    <xf numFmtId="0" fontId="89" fillId="15" borderId="0" xfId="0" applyFont="1" applyFill="1" applyBorder="1" applyAlignment="1" applyProtection="1">
      <alignment horizontal="right"/>
    </xf>
    <xf numFmtId="3" fontId="84" fillId="15" borderId="0" xfId="0" applyNumberFormat="1" applyFont="1" applyFill="1" applyProtection="1"/>
    <xf numFmtId="1" fontId="54" fillId="15" borderId="99" xfId="0" applyNumberFormat="1" applyFont="1" applyFill="1" applyBorder="1" applyProtection="1"/>
    <xf numFmtId="0" fontId="54" fillId="15" borderId="0" xfId="0" applyFont="1" applyFill="1" applyBorder="1" applyAlignment="1" applyProtection="1">
      <alignment horizontal="left"/>
    </xf>
    <xf numFmtId="1" fontId="89" fillId="15" borderId="0" xfId="0" applyNumberFormat="1" applyFont="1" applyFill="1" applyBorder="1" applyAlignment="1" applyProtection="1">
      <alignment horizontal="right"/>
    </xf>
    <xf numFmtId="3" fontId="84" fillId="15" borderId="99" xfId="0" applyNumberFormat="1" applyFont="1" applyFill="1" applyBorder="1" applyProtection="1"/>
    <xf numFmtId="165" fontId="85" fillId="15" borderId="0" xfId="0" quotePrefix="1" applyNumberFormat="1" applyFont="1" applyFill="1" applyBorder="1" applyAlignment="1" applyProtection="1">
      <alignment horizontal="left"/>
    </xf>
    <xf numFmtId="3" fontId="54" fillId="15" borderId="0" xfId="0" applyNumberFormat="1" applyFont="1" applyFill="1" applyBorder="1" applyProtection="1"/>
    <xf numFmtId="0" fontId="89" fillId="15" borderId="0" xfId="0" quotePrefix="1" applyFont="1" applyFill="1" applyBorder="1" applyAlignment="1" applyProtection="1">
      <alignment horizontal="left"/>
    </xf>
    <xf numFmtId="0" fontId="83" fillId="32" borderId="0" xfId="0" applyFont="1" applyFill="1" applyProtection="1"/>
    <xf numFmtId="0" fontId="84" fillId="32" borderId="0" xfId="0" applyFont="1" applyFill="1" applyProtection="1"/>
    <xf numFmtId="0" fontId="83" fillId="17" borderId="0" xfId="5" applyFont="1" applyFill="1" applyBorder="1" applyProtection="1"/>
    <xf numFmtId="0" fontId="169" fillId="17" borderId="0" xfId="2" quotePrefix="1" applyFont="1" applyFill="1" applyAlignment="1" applyProtection="1">
      <alignment vertical="center"/>
    </xf>
    <xf numFmtId="0" fontId="83" fillId="17" borderId="0" xfId="5" applyFont="1" applyFill="1" applyProtection="1"/>
    <xf numFmtId="0" fontId="212" fillId="17" borderId="0" xfId="8" applyFont="1" applyFill="1" applyProtection="1"/>
    <xf numFmtId="0" fontId="168" fillId="17" borderId="0" xfId="5" applyFont="1" applyFill="1" applyAlignment="1" applyProtection="1">
      <alignment horizontal="center" vertical="center"/>
    </xf>
    <xf numFmtId="0" fontId="213" fillId="17" borderId="0" xfId="14" applyFont="1" applyFill="1" applyBorder="1" applyAlignment="1" applyProtection="1">
      <alignment horizontal="left"/>
    </xf>
    <xf numFmtId="0" fontId="169" fillId="12" borderId="0" xfId="14" applyFont="1" applyFill="1" applyAlignment="1" applyProtection="1">
      <alignment horizontal="left"/>
    </xf>
    <xf numFmtId="0" fontId="84" fillId="17" borderId="0" xfId="5" applyFont="1" applyFill="1" applyBorder="1" applyProtection="1"/>
    <xf numFmtId="0" fontId="167" fillId="17" borderId="0" xfId="0" applyNumberFormat="1" applyFont="1" applyFill="1" applyBorder="1" applyAlignment="1" applyProtection="1">
      <alignment horizontal="left"/>
    </xf>
    <xf numFmtId="0" fontId="168" fillId="17" borderId="0" xfId="5" applyNumberFormat="1" applyFont="1" applyFill="1" applyAlignment="1" applyProtection="1">
      <alignment horizontal="center" vertical="center"/>
    </xf>
    <xf numFmtId="0" fontId="84" fillId="17" borderId="0" xfId="5" applyNumberFormat="1" applyFont="1" applyFill="1" applyBorder="1" applyProtection="1"/>
    <xf numFmtId="0" fontId="32" fillId="32" borderId="0" xfId="5" applyFont="1" applyFill="1" applyBorder="1" applyProtection="1"/>
    <xf numFmtId="0" fontId="83" fillId="32" borderId="0" xfId="5" applyFont="1" applyFill="1" applyBorder="1" applyProtection="1"/>
    <xf numFmtId="0" fontId="84" fillId="17" borderId="0" xfId="5" applyFont="1" applyFill="1" applyAlignment="1" applyProtection="1">
      <alignment horizontal="right"/>
    </xf>
    <xf numFmtId="173" fontId="214" fillId="15" borderId="3" xfId="8" applyNumberFormat="1" applyFont="1" applyFill="1" applyBorder="1" applyAlignment="1" applyProtection="1">
      <alignment horizontal="center" vertical="center"/>
    </xf>
    <xf numFmtId="172" fontId="206" fillId="15" borderId="3" xfId="2" applyNumberFormat="1" applyFont="1" applyFill="1" applyBorder="1" applyAlignment="1" applyProtection="1">
      <alignment horizontal="center" vertical="center"/>
    </xf>
    <xf numFmtId="0" fontId="29" fillId="17" borderId="0" xfId="8" applyFont="1" applyFill="1" applyBorder="1" applyAlignment="1" applyProtection="1">
      <alignment horizontal="center"/>
    </xf>
    <xf numFmtId="0" fontId="29" fillId="17" borderId="0" xfId="8" applyFont="1" applyFill="1" applyProtection="1"/>
    <xf numFmtId="0" fontId="164" fillId="15" borderId="3" xfId="0" applyNumberFormat="1" applyFont="1" applyFill="1" applyBorder="1" applyAlignment="1" applyProtection="1">
      <alignment horizontal="center" vertical="center"/>
    </xf>
    <xf numFmtId="0" fontId="208" fillId="15" borderId="3" xfId="2" applyNumberFormat="1" applyFont="1" applyFill="1" applyBorder="1" applyAlignment="1" applyProtection="1">
      <alignment horizontal="center" vertical="center"/>
    </xf>
    <xf numFmtId="0" fontId="29" fillId="17" borderId="0" xfId="8" applyNumberFormat="1" applyFont="1" applyFill="1" applyProtection="1"/>
    <xf numFmtId="0" fontId="29" fillId="32" borderId="0" xfId="8" applyFont="1" applyFill="1" applyProtection="1"/>
    <xf numFmtId="0" fontId="12" fillId="17" borderId="0" xfId="2" quotePrefix="1" applyFont="1" applyFill="1" applyAlignment="1" applyProtection="1">
      <alignment vertical="center"/>
    </xf>
    <xf numFmtId="0" fontId="84" fillId="17" borderId="0" xfId="5" quotePrefix="1" applyFont="1" applyFill="1" applyAlignment="1" applyProtection="1">
      <alignment horizontal="left"/>
    </xf>
    <xf numFmtId="0" fontId="84" fillId="17" borderId="0" xfId="5" quotePrefix="1" applyNumberFormat="1" applyFont="1" applyFill="1" applyAlignment="1" applyProtection="1">
      <alignment horizontal="left"/>
    </xf>
    <xf numFmtId="0" fontId="206" fillId="17" borderId="0" xfId="2" quotePrefix="1" applyFont="1" applyFill="1" applyBorder="1" applyAlignment="1" applyProtection="1"/>
    <xf numFmtId="0" fontId="215" fillId="17" borderId="0" xfId="5" applyFont="1" applyFill="1" applyBorder="1" applyAlignment="1" applyProtection="1">
      <alignment horizontal="right"/>
    </xf>
    <xf numFmtId="0" fontId="216" fillId="17" borderId="0" xfId="8" applyFont="1" applyFill="1" applyBorder="1" applyAlignment="1" applyProtection="1">
      <alignment horizontal="right"/>
    </xf>
    <xf numFmtId="172" fontId="217" fillId="15" borderId="3" xfId="14" applyNumberFormat="1" applyFont="1" applyFill="1" applyBorder="1" applyAlignment="1" applyProtection="1">
      <alignment horizontal="center" vertical="center"/>
    </xf>
    <xf numFmtId="0" fontId="214" fillId="17" borderId="0" xfId="14" applyFont="1" applyFill="1" applyBorder="1" applyAlignment="1" applyProtection="1">
      <alignment horizontal="left"/>
    </xf>
    <xf numFmtId="0" fontId="6" fillId="17" borderId="0" xfId="8" applyFont="1" applyFill="1" applyBorder="1" applyAlignment="1" applyProtection="1">
      <alignment horizontal="right"/>
    </xf>
    <xf numFmtId="0" fontId="218" fillId="17" borderId="0" xfId="8" applyFont="1" applyFill="1" applyBorder="1" applyAlignment="1" applyProtection="1">
      <alignment horizontal="center"/>
    </xf>
    <xf numFmtId="175" fontId="219" fillId="17" borderId="0" xfId="15" applyNumberFormat="1" applyFont="1" applyFill="1" applyBorder="1" applyAlignment="1" applyProtection="1"/>
    <xf numFmtId="38" fontId="219" fillId="17" borderId="0" xfId="15" applyNumberFormat="1" applyFont="1" applyFill="1" applyBorder="1" applyProtection="1"/>
    <xf numFmtId="0" fontId="219" fillId="17" borderId="0" xfId="15" applyNumberFormat="1" applyFont="1" applyFill="1" applyAlignment="1" applyProtection="1"/>
    <xf numFmtId="0" fontId="215" fillId="17" borderId="0" xfId="5" quotePrefix="1" applyFont="1" applyFill="1" applyBorder="1" applyAlignment="1" applyProtection="1">
      <alignment horizontal="left"/>
    </xf>
    <xf numFmtId="0" fontId="220" fillId="17" borderId="0" xfId="5" applyFont="1" applyFill="1" applyBorder="1" applyAlignment="1" applyProtection="1"/>
    <xf numFmtId="166" fontId="221" fillId="15" borderId="3" xfId="2" applyNumberFormat="1" applyFont="1" applyFill="1" applyBorder="1" applyAlignment="1" applyProtection="1">
      <alignment horizontal="center" vertical="center"/>
    </xf>
    <xf numFmtId="0" fontId="222" fillId="35" borderId="0" xfId="5" quotePrefix="1" applyFont="1" applyFill="1" applyAlignment="1" applyProtection="1">
      <alignment horizontal="center"/>
    </xf>
    <xf numFmtId="166" fontId="99" fillId="15" borderId="3" xfId="2" applyNumberFormat="1" applyFont="1" applyFill="1" applyBorder="1" applyAlignment="1" applyProtection="1">
      <alignment horizontal="center" vertical="center"/>
    </xf>
    <xf numFmtId="0" fontId="32" fillId="17" borderId="0" xfId="5" applyNumberFormat="1" applyFont="1" applyFill="1" applyBorder="1" applyProtection="1"/>
    <xf numFmtId="0" fontId="32" fillId="17" borderId="0" xfId="5" applyFont="1" applyFill="1" applyBorder="1" applyProtection="1"/>
    <xf numFmtId="0" fontId="54" fillId="17" borderId="47" xfId="5" applyFont="1" applyFill="1" applyBorder="1" applyProtection="1"/>
    <xf numFmtId="165" fontId="54" fillId="17" borderId="0" xfId="5" applyNumberFormat="1" applyFont="1" applyFill="1" applyBorder="1" applyProtection="1"/>
    <xf numFmtId="0" fontId="54" fillId="17" borderId="47" xfId="5" applyNumberFormat="1" applyFont="1" applyFill="1" applyBorder="1" applyProtection="1"/>
    <xf numFmtId="165" fontId="54" fillId="17" borderId="0" xfId="5" applyNumberFormat="1" applyFont="1" applyFill="1" applyBorder="1" applyAlignment="1" applyProtection="1">
      <alignment horizontal="left"/>
    </xf>
    <xf numFmtId="178" fontId="54" fillId="15" borderId="95" xfId="5" quotePrefix="1" applyNumberFormat="1" applyFont="1" applyFill="1" applyBorder="1" applyAlignment="1" applyProtection="1">
      <alignment horizontal="center"/>
    </xf>
    <xf numFmtId="178" fontId="54" fillId="15" borderId="96" xfId="5" quotePrefix="1" applyNumberFormat="1" applyFont="1" applyFill="1" applyBorder="1" applyAlignment="1" applyProtection="1">
      <alignment horizontal="center"/>
    </xf>
    <xf numFmtId="178" fontId="54" fillId="15" borderId="97" xfId="5" quotePrefix="1" applyNumberFormat="1" applyFont="1" applyFill="1" applyBorder="1" applyAlignment="1" applyProtection="1">
      <alignment horizontal="center"/>
    </xf>
    <xf numFmtId="178" fontId="223" fillId="19" borderId="117" xfId="5" quotePrefix="1" applyNumberFormat="1" applyFont="1" applyFill="1" applyBorder="1" applyAlignment="1" applyProtection="1">
      <alignment horizontal="center" wrapText="1"/>
    </xf>
    <xf numFmtId="178" fontId="224" fillId="19" borderId="117" xfId="5" quotePrefix="1" applyNumberFormat="1" applyFont="1" applyFill="1" applyBorder="1" applyAlignment="1" applyProtection="1">
      <alignment horizontal="center" vertical="center" wrapText="1"/>
    </xf>
    <xf numFmtId="178" fontId="225" fillId="37" borderId="117" xfId="5" quotePrefix="1" applyNumberFormat="1" applyFont="1" applyFill="1" applyBorder="1" applyAlignment="1" applyProtection="1">
      <alignment horizontal="center" vertical="center" wrapText="1"/>
    </xf>
    <xf numFmtId="178" fontId="166" fillId="37" borderId="117" xfId="5" quotePrefix="1" applyNumberFormat="1" applyFont="1" applyFill="1" applyBorder="1" applyAlignment="1" applyProtection="1">
      <alignment horizontal="center" vertical="center" wrapText="1"/>
    </xf>
    <xf numFmtId="178" fontId="226" fillId="38" borderId="117" xfId="5" quotePrefix="1" applyNumberFormat="1" applyFont="1" applyFill="1" applyBorder="1" applyAlignment="1" applyProtection="1">
      <alignment horizontal="center" wrapText="1"/>
    </xf>
    <xf numFmtId="178" fontId="54" fillId="15" borderId="127" xfId="5" quotePrefix="1" applyNumberFormat="1" applyFont="1" applyFill="1" applyBorder="1" applyAlignment="1" applyProtection="1">
      <alignment horizontal="center" wrapText="1"/>
    </xf>
    <xf numFmtId="165" fontId="54" fillId="17" borderId="17" xfId="5" applyNumberFormat="1" applyFont="1" applyFill="1" applyBorder="1" applyAlignment="1" applyProtection="1">
      <alignment horizontal="center" vertical="center" wrapText="1"/>
    </xf>
    <xf numFmtId="0" fontId="88" fillId="15" borderId="117" xfId="5" quotePrefix="1" applyNumberFormat="1" applyFont="1" applyFill="1" applyBorder="1" applyAlignment="1" applyProtection="1">
      <alignment horizontal="center" wrapText="1"/>
    </xf>
    <xf numFmtId="0" fontId="54" fillId="15" borderId="117" xfId="5" quotePrefix="1" applyNumberFormat="1" applyFont="1" applyFill="1" applyBorder="1" applyAlignment="1" applyProtection="1">
      <alignment horizontal="center" wrapText="1"/>
    </xf>
    <xf numFmtId="0" fontId="55" fillId="15" borderId="122" xfId="5" quotePrefix="1" applyFont="1" applyFill="1" applyBorder="1" applyAlignment="1" applyProtection="1">
      <alignment horizontal="left" vertical="top"/>
    </xf>
    <xf numFmtId="0" fontId="55" fillId="15" borderId="47" xfId="5" quotePrefix="1" applyFont="1" applyFill="1" applyBorder="1" applyAlignment="1" applyProtection="1">
      <alignment horizontal="center" vertical="top"/>
    </xf>
    <xf numFmtId="0" fontId="55" fillId="15" borderId="48" xfId="5" quotePrefix="1" applyFont="1" applyFill="1" applyBorder="1" applyAlignment="1" applyProtection="1">
      <alignment horizontal="center" vertical="top"/>
    </xf>
    <xf numFmtId="179" fontId="223" fillId="19" borderId="123" xfId="5" quotePrefix="1" applyNumberFormat="1" applyFont="1" applyFill="1" applyBorder="1" applyAlignment="1" applyProtection="1">
      <alignment horizontal="center"/>
    </xf>
    <xf numFmtId="166" fontId="227" fillId="19" borderId="123" xfId="5" quotePrefix="1" applyNumberFormat="1" applyFont="1" applyFill="1" applyBorder="1" applyAlignment="1" applyProtection="1">
      <alignment horizontal="center"/>
    </xf>
    <xf numFmtId="179" fontId="168" fillId="37" borderId="123" xfId="5" quotePrefix="1" applyNumberFormat="1" applyFont="1" applyFill="1" applyBorder="1" applyAlignment="1" applyProtection="1">
      <alignment horizontal="center"/>
    </xf>
    <xf numFmtId="166" fontId="166" fillId="37" borderId="123" xfId="5" quotePrefix="1" applyNumberFormat="1" applyFont="1" applyFill="1" applyBorder="1" applyAlignment="1" applyProtection="1">
      <alignment horizontal="center"/>
    </xf>
    <xf numFmtId="166" fontId="84" fillId="17" borderId="0" xfId="5" applyNumberFormat="1" applyFont="1" applyFill="1" applyAlignment="1" applyProtection="1">
      <alignment horizontal="right"/>
    </xf>
    <xf numFmtId="166" fontId="226" fillId="38" borderId="123" xfId="5" quotePrefix="1" applyNumberFormat="1" applyFont="1" applyFill="1" applyBorder="1" applyAlignment="1" applyProtection="1">
      <alignment horizontal="center"/>
    </xf>
    <xf numFmtId="166" fontId="54" fillId="15" borderId="128" xfId="5" quotePrefix="1" applyNumberFormat="1" applyFont="1" applyFill="1" applyBorder="1" applyAlignment="1" applyProtection="1">
      <alignment horizontal="center"/>
    </xf>
    <xf numFmtId="0" fontId="54" fillId="17" borderId="17" xfId="5" applyFont="1" applyFill="1" applyBorder="1" applyAlignment="1" applyProtection="1">
      <alignment horizontal="center"/>
    </xf>
    <xf numFmtId="179" fontId="32" fillId="15" borderId="123" xfId="5" quotePrefix="1" applyNumberFormat="1" applyFont="1" applyFill="1" applyBorder="1" applyAlignment="1" applyProtection="1">
      <alignment horizontal="center"/>
    </xf>
    <xf numFmtId="0" fontId="32" fillId="17" borderId="0" xfId="5" applyFont="1" applyFill="1" applyProtection="1"/>
    <xf numFmtId="0" fontId="32" fillId="15" borderId="11" xfId="5" applyFont="1" applyFill="1" applyBorder="1" applyAlignment="1" applyProtection="1">
      <alignment horizontal="left"/>
    </xf>
    <xf numFmtId="0" fontId="32" fillId="15" borderId="0" xfId="5" applyFont="1" applyFill="1" applyBorder="1" applyAlignment="1" applyProtection="1">
      <alignment horizontal="center"/>
    </xf>
    <xf numFmtId="0" fontId="32" fillId="15" borderId="2" xfId="5" applyFont="1" applyFill="1" applyBorder="1" applyAlignment="1" applyProtection="1">
      <alignment horizontal="center"/>
    </xf>
    <xf numFmtId="0" fontId="32" fillId="15" borderId="52" xfId="5" quotePrefix="1" applyFont="1" applyFill="1" applyBorder="1" applyAlignment="1" applyProtection="1">
      <alignment horizontal="center"/>
    </xf>
    <xf numFmtId="0" fontId="54" fillId="15" borderId="52" xfId="5" quotePrefix="1" applyFont="1" applyFill="1" applyBorder="1" applyAlignment="1" applyProtection="1">
      <alignment horizontal="center"/>
    </xf>
    <xf numFmtId="0" fontId="54" fillId="15" borderId="129" xfId="5" quotePrefix="1" applyFont="1" applyFill="1" applyBorder="1" applyAlignment="1" applyProtection="1">
      <alignment horizontal="center"/>
    </xf>
    <xf numFmtId="0" fontId="83" fillId="17" borderId="17" xfId="5" applyFont="1" applyFill="1" applyBorder="1" applyProtection="1"/>
    <xf numFmtId="0" fontId="32" fillId="15" borderId="52" xfId="5" quotePrefix="1" applyNumberFormat="1" applyFont="1" applyFill="1" applyBorder="1" applyAlignment="1" applyProtection="1">
      <alignment horizontal="center"/>
    </xf>
    <xf numFmtId="0" fontId="54" fillId="15" borderId="52" xfId="5" quotePrefix="1" applyNumberFormat="1" applyFont="1" applyFill="1" applyBorder="1" applyAlignment="1" applyProtection="1">
      <alignment horizontal="center"/>
    </xf>
    <xf numFmtId="0" fontId="85" fillId="15" borderId="31" xfId="5" quotePrefix="1" applyFont="1" applyFill="1" applyBorder="1" applyAlignment="1" applyProtection="1">
      <alignment horizontal="left"/>
    </xf>
    <xf numFmtId="0" fontId="85" fillId="15" borderId="16" xfId="5" quotePrefix="1" applyFont="1" applyFill="1" applyBorder="1" applyAlignment="1" applyProtection="1">
      <alignment horizontal="left"/>
    </xf>
    <xf numFmtId="0" fontId="85" fillId="15" borderId="88" xfId="5" quotePrefix="1" applyFont="1" applyFill="1" applyBorder="1" applyAlignment="1" applyProtection="1">
      <alignment horizontal="left"/>
    </xf>
    <xf numFmtId="0" fontId="228" fillId="17" borderId="0" xfId="5" applyFont="1" applyFill="1" applyBorder="1" applyProtection="1"/>
    <xf numFmtId="38" fontId="60" fillId="15" borderId="17" xfId="15" applyNumberFormat="1" applyFont="1" applyFill="1" applyBorder="1" applyAlignment="1" applyProtection="1"/>
    <xf numFmtId="38" fontId="60" fillId="15" borderId="0" xfId="15" applyNumberFormat="1" applyFont="1" applyFill="1" applyBorder="1" applyAlignment="1" applyProtection="1"/>
    <xf numFmtId="38" fontId="60" fillId="15" borderId="2" xfId="15" applyNumberFormat="1" applyFont="1" applyFill="1" applyBorder="1" applyAlignment="1" applyProtection="1"/>
    <xf numFmtId="180" fontId="32" fillId="15" borderId="90" xfId="5" applyNumberFormat="1" applyFont="1" applyFill="1" applyBorder="1" applyAlignment="1" applyProtection="1"/>
    <xf numFmtId="180" fontId="54" fillId="15" borderId="90" xfId="5" applyNumberFormat="1" applyFont="1" applyFill="1" applyBorder="1" applyAlignment="1" applyProtection="1"/>
    <xf numFmtId="180" fontId="84" fillId="17" borderId="0" xfId="5" applyNumberFormat="1" applyFont="1" applyFill="1" applyAlignment="1" applyProtection="1">
      <alignment horizontal="right"/>
    </xf>
    <xf numFmtId="180" fontId="32" fillId="15" borderId="130" xfId="5" applyNumberFormat="1" applyFont="1" applyFill="1" applyBorder="1" applyAlignment="1" applyProtection="1"/>
    <xf numFmtId="180" fontId="54" fillId="17" borderId="0" xfId="5" applyNumberFormat="1" applyFont="1" applyFill="1" applyBorder="1" applyAlignment="1" applyProtection="1">
      <alignment horizontal="right"/>
    </xf>
    <xf numFmtId="38" fontId="6" fillId="15" borderId="17" xfId="15" applyNumberFormat="1" applyFont="1" applyFill="1" applyBorder="1" applyAlignment="1" applyProtection="1"/>
    <xf numFmtId="38" fontId="6" fillId="15" borderId="0" xfId="15" applyNumberFormat="1" applyFont="1" applyFill="1" applyBorder="1" applyAlignment="1" applyProtection="1"/>
    <xf numFmtId="38" fontId="6" fillId="15" borderId="2" xfId="15" applyNumberFormat="1" applyFont="1" applyFill="1" applyBorder="1" applyAlignment="1" applyProtection="1"/>
    <xf numFmtId="180" fontId="32" fillId="15" borderId="73" xfId="5" applyNumberFormat="1" applyFont="1" applyFill="1" applyBorder="1" applyAlignment="1" applyProtection="1"/>
    <xf numFmtId="180" fontId="54" fillId="15" borderId="73" xfId="5" applyNumberFormat="1" applyFont="1" applyFill="1" applyBorder="1" applyAlignment="1" applyProtection="1"/>
    <xf numFmtId="180" fontId="32" fillId="15" borderId="131" xfId="5" applyNumberFormat="1" applyFont="1" applyFill="1" applyBorder="1" applyAlignment="1" applyProtection="1"/>
    <xf numFmtId="38" fontId="3" fillId="15" borderId="132" xfId="15" applyNumberFormat="1" applyFont="1" applyFill="1" applyBorder="1" applyAlignment="1" applyProtection="1"/>
    <xf numFmtId="38" fontId="3" fillId="15" borderId="99" xfId="15" applyNumberFormat="1" applyFont="1" applyFill="1" applyBorder="1" applyAlignment="1" applyProtection="1"/>
    <xf numFmtId="38" fontId="3" fillId="15" borderId="133" xfId="15" applyNumberFormat="1" applyFont="1" applyFill="1" applyBorder="1" applyAlignment="1" applyProtection="1"/>
    <xf numFmtId="180" fontId="32" fillId="15" borderId="120" xfId="5" applyNumberFormat="1" applyFont="1" applyFill="1" applyBorder="1" applyAlignment="1" applyProtection="1"/>
    <xf numFmtId="180" fontId="54" fillId="15" borderId="120" xfId="5" applyNumberFormat="1" applyFont="1" applyFill="1" applyBorder="1" applyAlignment="1" applyProtection="1"/>
    <xf numFmtId="180" fontId="54" fillId="15" borderId="134" xfId="5" applyNumberFormat="1" applyFont="1" applyFill="1" applyBorder="1" applyAlignment="1" applyProtection="1"/>
    <xf numFmtId="38" fontId="3" fillId="15" borderId="115" xfId="15" applyNumberFormat="1" applyFont="1" applyFill="1" applyBorder="1" applyAlignment="1" applyProtection="1"/>
    <xf numFmtId="38" fontId="3" fillId="15" borderId="23" xfId="15" applyNumberFormat="1" applyFont="1" applyFill="1" applyBorder="1" applyAlignment="1" applyProtection="1"/>
    <xf numFmtId="38" fontId="3" fillId="15" borderId="102" xfId="15" applyNumberFormat="1" applyFont="1" applyFill="1" applyBorder="1" applyAlignment="1" applyProtection="1"/>
    <xf numFmtId="180" fontId="32" fillId="15" borderId="55" xfId="5" applyNumberFormat="1" applyFont="1" applyFill="1" applyBorder="1" applyAlignment="1" applyProtection="1"/>
    <xf numFmtId="180" fontId="54" fillId="15" borderId="55" xfId="5" applyNumberFormat="1" applyFont="1" applyFill="1" applyBorder="1" applyAlignment="1" applyProtection="1"/>
    <xf numFmtId="180" fontId="54" fillId="15" borderId="135" xfId="5" applyNumberFormat="1" applyFont="1" applyFill="1" applyBorder="1" applyAlignment="1" applyProtection="1"/>
    <xf numFmtId="38" fontId="3" fillId="15" borderId="113" xfId="15" applyNumberFormat="1" applyFont="1" applyFill="1" applyBorder="1" applyAlignment="1" applyProtection="1"/>
    <xf numFmtId="38" fontId="3" fillId="15" borderId="32" xfId="15" applyNumberFormat="1" applyFont="1" applyFill="1" applyBorder="1" applyAlignment="1" applyProtection="1"/>
    <xf numFmtId="38" fontId="3" fillId="15" borderId="39" xfId="15" applyNumberFormat="1" applyFont="1" applyFill="1" applyBorder="1" applyAlignment="1" applyProtection="1"/>
    <xf numFmtId="180" fontId="32" fillId="15" borderId="57" xfId="5" applyNumberFormat="1" applyFont="1" applyFill="1" applyBorder="1" applyAlignment="1" applyProtection="1"/>
    <xf numFmtId="180" fontId="54" fillId="15" borderId="57" xfId="5" applyNumberFormat="1" applyFont="1" applyFill="1" applyBorder="1" applyAlignment="1" applyProtection="1"/>
    <xf numFmtId="180" fontId="54" fillId="15" borderId="136" xfId="5" applyNumberFormat="1" applyFont="1" applyFill="1" applyBorder="1" applyAlignment="1" applyProtection="1"/>
    <xf numFmtId="38" fontId="6" fillId="8" borderId="31" xfId="15" applyNumberFormat="1" applyFont="1" applyFill="1" applyBorder="1" applyAlignment="1" applyProtection="1"/>
    <xf numFmtId="38" fontId="6" fillId="8" borderId="16" xfId="15" applyNumberFormat="1" applyFont="1" applyFill="1" applyBorder="1" applyAlignment="1" applyProtection="1"/>
    <xf numFmtId="38" fontId="6" fillId="8" borderId="88" xfId="15" applyNumberFormat="1" applyFont="1" applyFill="1" applyBorder="1" applyAlignment="1" applyProtection="1"/>
    <xf numFmtId="180" fontId="32" fillId="17" borderId="52" xfId="5" applyNumberFormat="1" applyFont="1" applyFill="1" applyBorder="1" applyAlignment="1" applyProtection="1"/>
    <xf numFmtId="180" fontId="54" fillId="17" borderId="52" xfId="5" applyNumberFormat="1" applyFont="1" applyFill="1" applyBorder="1" applyAlignment="1" applyProtection="1"/>
    <xf numFmtId="180" fontId="54" fillId="17" borderId="129" xfId="5" applyNumberFormat="1" applyFont="1" applyFill="1" applyBorder="1" applyAlignment="1" applyProtection="1"/>
    <xf numFmtId="180" fontId="54" fillId="15" borderId="130" xfId="5" applyNumberFormat="1" applyFont="1" applyFill="1" applyBorder="1" applyAlignment="1" applyProtection="1"/>
    <xf numFmtId="0" fontId="32" fillId="15" borderId="114" xfId="5" applyFont="1" applyFill="1" applyBorder="1" applyAlignment="1" applyProtection="1">
      <alignment horizontal="left"/>
    </xf>
    <xf numFmtId="0" fontId="32" fillId="15" borderId="50" xfId="5" applyFont="1" applyFill="1" applyBorder="1" applyAlignment="1" applyProtection="1">
      <alignment horizontal="left"/>
    </xf>
    <xf numFmtId="0" fontId="32" fillId="15" borderId="51" xfId="5" applyFont="1" applyFill="1" applyBorder="1" applyAlignment="1" applyProtection="1">
      <alignment horizontal="left"/>
    </xf>
    <xf numFmtId="180" fontId="54" fillId="15" borderId="131" xfId="5" applyNumberFormat="1" applyFont="1" applyFill="1" applyBorder="1" applyAlignment="1" applyProtection="1"/>
    <xf numFmtId="0" fontId="32" fillId="15" borderId="114" xfId="5" applyFont="1" applyFill="1" applyBorder="1" applyAlignment="1" applyProtection="1">
      <alignment horizontal="center"/>
    </xf>
    <xf numFmtId="0" fontId="32" fillId="15" borderId="19" xfId="5" applyFont="1" applyFill="1" applyBorder="1" applyAlignment="1" applyProtection="1">
      <alignment horizontal="center"/>
    </xf>
    <xf numFmtId="0" fontId="32" fillId="15" borderId="137" xfId="5" applyFont="1" applyFill="1" applyBorder="1" applyAlignment="1" applyProtection="1">
      <alignment horizontal="center"/>
    </xf>
    <xf numFmtId="38" fontId="6" fillId="21" borderId="49" xfId="15" applyNumberFormat="1" applyFont="1" applyFill="1" applyBorder="1" applyAlignment="1" applyProtection="1"/>
    <xf numFmtId="38" fontId="6" fillId="21" borderId="0" xfId="15" applyNumberFormat="1" applyFont="1" applyFill="1" applyBorder="1" applyAlignment="1" applyProtection="1"/>
    <xf numFmtId="38" fontId="6" fillId="21" borderId="2" xfId="15" applyNumberFormat="1" applyFont="1" applyFill="1" applyBorder="1" applyAlignment="1" applyProtection="1"/>
    <xf numFmtId="180" fontId="32" fillId="21" borderId="90" xfId="5" applyNumberFormat="1" applyFont="1" applyFill="1" applyBorder="1" applyAlignment="1" applyProtection="1"/>
    <xf numFmtId="180" fontId="54" fillId="21" borderId="90" xfId="5" applyNumberFormat="1" applyFont="1" applyFill="1" applyBorder="1" applyAlignment="1" applyProtection="1"/>
    <xf numFmtId="180" fontId="54" fillId="21" borderId="130" xfId="5" applyNumberFormat="1" applyFont="1" applyFill="1" applyBorder="1" applyAlignment="1" applyProtection="1"/>
    <xf numFmtId="38" fontId="6" fillId="21" borderId="49" xfId="15" applyNumberFormat="1" applyFont="1" applyFill="1" applyBorder="1" applyAlignment="1" applyProtection="1">
      <alignment horizontal="center"/>
    </xf>
    <xf numFmtId="38" fontId="6" fillId="21" borderId="50" xfId="15" applyNumberFormat="1" applyFont="1" applyFill="1" applyBorder="1" applyAlignment="1" applyProtection="1">
      <alignment horizontal="center"/>
    </xf>
    <xf numFmtId="38" fontId="6" fillId="21" borderId="51" xfId="15" applyNumberFormat="1" applyFont="1" applyFill="1" applyBorder="1" applyAlignment="1" applyProtection="1">
      <alignment horizontal="center"/>
    </xf>
    <xf numFmtId="38" fontId="3" fillId="21" borderId="132" xfId="15" applyNumberFormat="1" applyFont="1" applyFill="1" applyBorder="1" applyAlignment="1" applyProtection="1"/>
    <xf numFmtId="38" fontId="3" fillId="21" borderId="0" xfId="15" applyNumberFormat="1" applyFont="1" applyFill="1" applyBorder="1" applyAlignment="1" applyProtection="1"/>
    <xf numFmtId="38" fontId="3" fillId="21" borderId="2" xfId="15" applyNumberFormat="1" applyFont="1" applyFill="1" applyBorder="1" applyAlignment="1" applyProtection="1"/>
    <xf numFmtId="180" fontId="32" fillId="21" borderId="120" xfId="5" applyNumberFormat="1" applyFont="1" applyFill="1" applyBorder="1" applyAlignment="1" applyProtection="1"/>
    <xf numFmtId="180" fontId="54" fillId="21" borderId="120" xfId="5" applyNumberFormat="1" applyFont="1" applyFill="1" applyBorder="1" applyAlignment="1" applyProtection="1"/>
    <xf numFmtId="180" fontId="54" fillId="21" borderId="134" xfId="5" applyNumberFormat="1" applyFont="1" applyFill="1" applyBorder="1" applyAlignment="1" applyProtection="1"/>
    <xf numFmtId="38" fontId="3" fillId="21" borderId="132" xfId="15" applyNumberFormat="1" applyFont="1" applyFill="1" applyBorder="1" applyAlignment="1" applyProtection="1">
      <alignment horizontal="center"/>
    </xf>
    <xf numFmtId="38" fontId="3" fillId="21" borderId="99" xfId="15" applyNumberFormat="1" applyFont="1" applyFill="1" applyBorder="1" applyAlignment="1" applyProtection="1">
      <alignment horizontal="center"/>
    </xf>
    <xf numFmtId="38" fontId="3" fillId="21" borderId="133" xfId="15" applyNumberFormat="1" applyFont="1" applyFill="1" applyBorder="1" applyAlignment="1" applyProtection="1">
      <alignment horizontal="center"/>
    </xf>
    <xf numFmtId="38" fontId="3" fillId="21" borderId="115" xfId="15" applyNumberFormat="1" applyFont="1" applyFill="1" applyBorder="1" applyAlignment="1" applyProtection="1"/>
    <xf numFmtId="180" fontId="32" fillId="21" borderId="55" xfId="5" applyNumberFormat="1" applyFont="1" applyFill="1" applyBorder="1" applyAlignment="1" applyProtection="1"/>
    <xf numFmtId="180" fontId="54" fillId="21" borderId="55" xfId="5" applyNumberFormat="1" applyFont="1" applyFill="1" applyBorder="1" applyAlignment="1" applyProtection="1"/>
    <xf numFmtId="180" fontId="54" fillId="21" borderId="135" xfId="5" applyNumberFormat="1" applyFont="1" applyFill="1" applyBorder="1" applyAlignment="1" applyProtection="1"/>
    <xf numFmtId="38" fontId="3" fillId="21" borderId="115" xfId="15" applyNumberFormat="1" applyFont="1" applyFill="1" applyBorder="1" applyAlignment="1" applyProtection="1">
      <alignment horizontal="center"/>
    </xf>
    <xf numFmtId="38" fontId="3" fillId="21" borderId="23" xfId="15" applyNumberFormat="1" applyFont="1" applyFill="1" applyBorder="1" applyAlignment="1" applyProtection="1">
      <alignment horizontal="center"/>
    </xf>
    <xf numFmtId="38" fontId="3" fillId="21" borderId="102" xfId="15" applyNumberFormat="1" applyFont="1" applyFill="1" applyBorder="1" applyAlignment="1" applyProtection="1">
      <alignment horizontal="center"/>
    </xf>
    <xf numFmtId="38" fontId="3" fillId="21" borderId="116" xfId="15" applyNumberFormat="1" applyFont="1" applyFill="1" applyBorder="1" applyAlignment="1" applyProtection="1"/>
    <xf numFmtId="180" fontId="32" fillId="21" borderId="57" xfId="5" applyNumberFormat="1" applyFont="1" applyFill="1" applyBorder="1" applyAlignment="1" applyProtection="1"/>
    <xf numFmtId="180" fontId="54" fillId="21" borderId="57" xfId="5" applyNumberFormat="1" applyFont="1" applyFill="1" applyBorder="1" applyAlignment="1" applyProtection="1"/>
    <xf numFmtId="180" fontId="54" fillId="21" borderId="136" xfId="5" applyNumberFormat="1" applyFont="1" applyFill="1" applyBorder="1" applyAlignment="1" applyProtection="1"/>
    <xf numFmtId="38" fontId="3" fillId="21" borderId="116" xfId="15" applyNumberFormat="1" applyFont="1" applyFill="1" applyBorder="1" applyAlignment="1" applyProtection="1">
      <alignment horizontal="center"/>
    </xf>
    <xf numFmtId="38" fontId="3" fillId="21" borderId="38" xfId="15" applyNumberFormat="1" applyFont="1" applyFill="1" applyBorder="1" applyAlignment="1" applyProtection="1">
      <alignment horizontal="center"/>
    </xf>
    <xf numFmtId="38" fontId="3" fillId="21" borderId="138" xfId="15" applyNumberFormat="1" applyFont="1" applyFill="1" applyBorder="1" applyAlignment="1" applyProtection="1">
      <alignment horizontal="center"/>
    </xf>
    <xf numFmtId="38" fontId="14" fillId="21" borderId="114" xfId="15" applyNumberFormat="1" applyFont="1" applyFill="1" applyBorder="1" applyAlignment="1" applyProtection="1"/>
    <xf numFmtId="38" fontId="14" fillId="21" borderId="19" xfId="15" applyNumberFormat="1" applyFont="1" applyFill="1" applyBorder="1" applyAlignment="1" applyProtection="1"/>
    <xf numFmtId="38" fontId="14" fillId="21" borderId="137" xfId="15" applyNumberFormat="1" applyFont="1" applyFill="1" applyBorder="1" applyAlignment="1" applyProtection="1"/>
    <xf numFmtId="180" fontId="88" fillId="21" borderId="53" xfId="5" applyNumberFormat="1" applyFont="1" applyFill="1" applyBorder="1" applyAlignment="1" applyProtection="1"/>
    <xf numFmtId="180" fontId="92" fillId="21" borderId="53" xfId="5" applyNumberFormat="1" applyFont="1" applyFill="1" applyBorder="1" applyAlignment="1" applyProtection="1"/>
    <xf numFmtId="180" fontId="92" fillId="21" borderId="139" xfId="5" applyNumberFormat="1" applyFont="1" applyFill="1" applyBorder="1" applyAlignment="1" applyProtection="1"/>
    <xf numFmtId="38" fontId="14" fillId="21" borderId="115" xfId="15" applyNumberFormat="1" applyFont="1" applyFill="1" applyBorder="1" applyAlignment="1" applyProtection="1"/>
    <xf numFmtId="38" fontId="14" fillId="21" borderId="23" xfId="15" applyNumberFormat="1" applyFont="1" applyFill="1" applyBorder="1" applyAlignment="1" applyProtection="1"/>
    <xf numFmtId="38" fontId="14" fillId="21" borderId="102" xfId="15" applyNumberFormat="1" applyFont="1" applyFill="1" applyBorder="1" applyAlignment="1" applyProtection="1"/>
    <xf numFmtId="180" fontId="88" fillId="21" borderId="55" xfId="5" applyNumberFormat="1" applyFont="1" applyFill="1" applyBorder="1" applyAlignment="1" applyProtection="1"/>
    <xf numFmtId="180" fontId="92" fillId="21" borderId="55" xfId="5" applyNumberFormat="1" applyFont="1" applyFill="1" applyBorder="1" applyAlignment="1" applyProtection="1"/>
    <xf numFmtId="180" fontId="92" fillId="21" borderId="135" xfId="5" applyNumberFormat="1" applyFont="1" applyFill="1" applyBorder="1" applyAlignment="1" applyProtection="1"/>
    <xf numFmtId="38" fontId="14" fillId="21" borderId="113" xfId="15" applyNumberFormat="1" applyFont="1" applyFill="1" applyBorder="1" applyAlignment="1" applyProtection="1"/>
    <xf numFmtId="38" fontId="14" fillId="21" borderId="32" xfId="15" applyNumberFormat="1" applyFont="1" applyFill="1" applyBorder="1" applyAlignment="1" applyProtection="1"/>
    <xf numFmtId="38" fontId="14" fillId="21" borderId="39" xfId="15" applyNumberFormat="1" applyFont="1" applyFill="1" applyBorder="1" applyAlignment="1" applyProtection="1"/>
    <xf numFmtId="180" fontId="88" fillId="21" borderId="54" xfId="5" applyNumberFormat="1" applyFont="1" applyFill="1" applyBorder="1" applyAlignment="1" applyProtection="1"/>
    <xf numFmtId="180" fontId="92" fillId="21" borderId="54" xfId="5" applyNumberFormat="1" applyFont="1" applyFill="1" applyBorder="1" applyAlignment="1" applyProtection="1"/>
    <xf numFmtId="180" fontId="92" fillId="21" borderId="140" xfId="5" applyNumberFormat="1" applyFont="1" applyFill="1" applyBorder="1" applyAlignment="1" applyProtection="1"/>
    <xf numFmtId="0" fontId="32" fillId="15" borderId="31" xfId="5" applyFont="1" applyFill="1" applyBorder="1" applyAlignment="1" applyProtection="1">
      <alignment horizontal="left"/>
    </xf>
    <xf numFmtId="0" fontId="32" fillId="15" borderId="16" xfId="5" applyFont="1" applyFill="1" applyBorder="1" applyAlignment="1" applyProtection="1">
      <alignment horizontal="left"/>
    </xf>
    <xf numFmtId="0" fontId="32" fillId="15" borderId="2" xfId="5" applyFont="1" applyFill="1" applyBorder="1" applyAlignment="1" applyProtection="1">
      <alignment horizontal="left"/>
    </xf>
    <xf numFmtId="0" fontId="32" fillId="15" borderId="31" xfId="5" applyFont="1" applyFill="1" applyBorder="1" applyAlignment="1" applyProtection="1">
      <alignment horizontal="center"/>
    </xf>
    <xf numFmtId="0" fontId="32" fillId="15" borderId="16" xfId="5" applyFont="1" applyFill="1" applyBorder="1" applyAlignment="1" applyProtection="1">
      <alignment horizontal="center"/>
    </xf>
    <xf numFmtId="0" fontId="32" fillId="15" borderId="88" xfId="5" applyFont="1" applyFill="1" applyBorder="1" applyAlignment="1" applyProtection="1">
      <alignment horizontal="center"/>
    </xf>
    <xf numFmtId="0" fontId="32" fillId="15" borderId="49" xfId="5" applyFont="1" applyFill="1" applyBorder="1" applyAlignment="1" applyProtection="1">
      <alignment horizontal="left"/>
    </xf>
    <xf numFmtId="0" fontId="32" fillId="15" borderId="49" xfId="5" applyFont="1" applyFill="1" applyBorder="1" applyAlignment="1" applyProtection="1">
      <alignment horizontal="center"/>
    </xf>
    <xf numFmtId="0" fontId="32" fillId="15" borderId="50" xfId="5" applyFont="1" applyFill="1" applyBorder="1" applyAlignment="1" applyProtection="1">
      <alignment horizontal="center"/>
    </xf>
    <xf numFmtId="0" fontId="32" fillId="15" borderId="51" xfId="5" applyFont="1" applyFill="1" applyBorder="1" applyAlignment="1" applyProtection="1">
      <alignment horizontal="center"/>
    </xf>
    <xf numFmtId="0" fontId="54" fillId="19" borderId="141" xfId="5" applyFont="1" applyFill="1" applyBorder="1" applyAlignment="1" applyProtection="1">
      <alignment horizontal="left"/>
    </xf>
    <xf numFmtId="0" fontId="54" fillId="19" borderId="142" xfId="5" applyFont="1" applyFill="1" applyBorder="1" applyAlignment="1" applyProtection="1">
      <alignment horizontal="left"/>
    </xf>
    <xf numFmtId="0" fontId="54" fillId="19" borderId="143" xfId="5" applyFont="1" applyFill="1" applyBorder="1" applyAlignment="1" applyProtection="1">
      <alignment horizontal="left"/>
    </xf>
    <xf numFmtId="180" fontId="32" fillId="19" borderId="121" xfId="5" applyNumberFormat="1" applyFont="1" applyFill="1" applyBorder="1" applyAlignment="1" applyProtection="1"/>
    <xf numFmtId="180" fontId="54" fillId="19" borderId="121" xfId="5" applyNumberFormat="1" applyFont="1" applyFill="1" applyBorder="1" applyAlignment="1" applyProtection="1"/>
    <xf numFmtId="180" fontId="54" fillId="19" borderId="144" xfId="5" applyNumberFormat="1" applyFont="1" applyFill="1" applyBorder="1" applyAlignment="1" applyProtection="1"/>
    <xf numFmtId="180" fontId="54" fillId="17" borderId="0" xfId="5" applyNumberFormat="1" applyFont="1" applyFill="1" applyBorder="1" applyAlignment="1" applyProtection="1"/>
    <xf numFmtId="0" fontId="84" fillId="17" borderId="0" xfId="5" applyFont="1" applyFill="1" applyBorder="1" applyAlignment="1" applyProtection="1">
      <alignment horizontal="right"/>
    </xf>
    <xf numFmtId="38" fontId="6" fillId="24" borderId="31" xfId="15" applyNumberFormat="1" applyFont="1" applyFill="1" applyBorder="1" applyAlignment="1" applyProtection="1"/>
    <xf numFmtId="38" fontId="6" fillId="24" borderId="16" xfId="15" applyNumberFormat="1" applyFont="1" applyFill="1" applyBorder="1" applyAlignment="1" applyProtection="1"/>
    <xf numFmtId="38" fontId="6" fillId="24" borderId="88" xfId="15" applyNumberFormat="1" applyFont="1" applyFill="1" applyBorder="1" applyAlignment="1" applyProtection="1"/>
    <xf numFmtId="180" fontId="32" fillId="24" borderId="52" xfId="5" applyNumberFormat="1" applyFont="1" applyFill="1" applyBorder="1" applyAlignment="1" applyProtection="1"/>
    <xf numFmtId="180" fontId="54" fillId="24" borderId="52" xfId="5" applyNumberFormat="1" applyFont="1" applyFill="1" applyBorder="1" applyAlignment="1" applyProtection="1"/>
    <xf numFmtId="180" fontId="54" fillId="24" borderId="129" xfId="5" applyNumberFormat="1" applyFont="1" applyFill="1" applyBorder="1" applyAlignment="1" applyProtection="1"/>
    <xf numFmtId="180" fontId="32" fillId="15" borderId="54" xfId="5" applyNumberFormat="1" applyFont="1" applyFill="1" applyBorder="1" applyAlignment="1" applyProtection="1"/>
    <xf numFmtId="180" fontId="54" fillId="15" borderId="54" xfId="5" applyNumberFormat="1" applyFont="1" applyFill="1" applyBorder="1" applyAlignment="1" applyProtection="1"/>
    <xf numFmtId="180" fontId="54" fillId="15" borderId="140" xfId="5" applyNumberFormat="1" applyFont="1" applyFill="1" applyBorder="1" applyAlignment="1" applyProtection="1"/>
    <xf numFmtId="38" fontId="14" fillId="21" borderId="31" xfId="15" applyNumberFormat="1" applyFont="1" applyFill="1" applyBorder="1" applyAlignment="1" applyProtection="1"/>
    <xf numFmtId="38" fontId="14" fillId="21" borderId="16" xfId="15" applyNumberFormat="1" applyFont="1" applyFill="1" applyBorder="1" applyAlignment="1" applyProtection="1"/>
    <xf numFmtId="38" fontId="14" fillId="21" borderId="88" xfId="15" applyNumberFormat="1" applyFont="1" applyFill="1" applyBorder="1" applyAlignment="1" applyProtection="1"/>
    <xf numFmtId="180" fontId="88" fillId="21" borderId="10" xfId="5" applyNumberFormat="1" applyFont="1" applyFill="1" applyBorder="1" applyAlignment="1" applyProtection="1"/>
    <xf numFmtId="180" fontId="92" fillId="21" borderId="10" xfId="5" applyNumberFormat="1" applyFont="1" applyFill="1" applyBorder="1" applyAlignment="1" applyProtection="1"/>
    <xf numFmtId="180" fontId="92" fillId="21" borderId="129" xfId="5" applyNumberFormat="1" applyFont="1" applyFill="1" applyBorder="1" applyAlignment="1" applyProtection="1"/>
    <xf numFmtId="38" fontId="14" fillId="21" borderId="31" xfId="15" applyNumberFormat="1" applyFont="1" applyFill="1" applyBorder="1" applyAlignment="1" applyProtection="1">
      <alignment horizontal="center"/>
    </xf>
    <xf numFmtId="38" fontId="14" fillId="21" borderId="16" xfId="15" applyNumberFormat="1" applyFont="1" applyFill="1" applyBorder="1" applyAlignment="1" applyProtection="1">
      <alignment horizontal="center"/>
    </xf>
    <xf numFmtId="38" fontId="14" fillId="21" borderId="88" xfId="15" applyNumberFormat="1" applyFont="1" applyFill="1" applyBorder="1" applyAlignment="1" applyProtection="1">
      <alignment horizontal="center"/>
    </xf>
    <xf numFmtId="38" fontId="6" fillId="15" borderId="49" xfId="15" applyNumberFormat="1" applyFont="1" applyFill="1" applyBorder="1" applyAlignment="1" applyProtection="1"/>
    <xf numFmtId="38" fontId="6" fillId="15" borderId="50" xfId="15" applyNumberFormat="1" applyFont="1" applyFill="1" applyBorder="1" applyAlignment="1" applyProtection="1"/>
    <xf numFmtId="38" fontId="6" fillId="15" borderId="51" xfId="15" applyNumberFormat="1" applyFont="1" applyFill="1" applyBorder="1" applyAlignment="1" applyProtection="1"/>
    <xf numFmtId="38" fontId="6" fillId="15" borderId="49" xfId="15" applyNumberFormat="1" applyFont="1" applyFill="1" applyBorder="1" applyAlignment="1" applyProtection="1">
      <alignment horizontal="center"/>
    </xf>
    <xf numFmtId="38" fontId="6" fillId="15" borderId="50" xfId="15" applyNumberFormat="1" applyFont="1" applyFill="1" applyBorder="1" applyAlignment="1" applyProtection="1">
      <alignment horizontal="center"/>
    </xf>
    <xf numFmtId="38" fontId="6" fillId="15" borderId="51" xfId="15" applyNumberFormat="1" applyFont="1" applyFill="1" applyBorder="1" applyAlignment="1" applyProtection="1">
      <alignment horizontal="center"/>
    </xf>
    <xf numFmtId="0" fontId="54" fillId="39" borderId="141" xfId="5" quotePrefix="1" applyFont="1" applyFill="1" applyBorder="1" applyAlignment="1" applyProtection="1">
      <alignment horizontal="left"/>
    </xf>
    <xf numFmtId="0" fontId="54" fillId="39" borderId="142" xfId="5" quotePrefix="1" applyFont="1" applyFill="1" applyBorder="1" applyAlignment="1" applyProtection="1">
      <alignment horizontal="left"/>
    </xf>
    <xf numFmtId="0" fontId="54" fillId="39" borderId="143" xfId="5" quotePrefix="1" applyFont="1" applyFill="1" applyBorder="1" applyAlignment="1" applyProtection="1">
      <alignment horizontal="left"/>
    </xf>
    <xf numFmtId="180" fontId="32" fillId="23" borderId="121" xfId="5" applyNumberFormat="1" applyFont="1" applyFill="1" applyBorder="1" applyAlignment="1" applyProtection="1"/>
    <xf numFmtId="180" fontId="54" fillId="23" borderId="121" xfId="5" applyNumberFormat="1" applyFont="1" applyFill="1" applyBorder="1" applyAlignment="1" applyProtection="1"/>
    <xf numFmtId="180" fontId="54" fillId="39" borderId="121" xfId="5" applyNumberFormat="1" applyFont="1" applyFill="1" applyBorder="1" applyAlignment="1" applyProtection="1"/>
    <xf numFmtId="180" fontId="54" fillId="39" borderId="144" xfId="5" applyNumberFormat="1" applyFont="1" applyFill="1" applyBorder="1" applyAlignment="1" applyProtection="1"/>
    <xf numFmtId="165" fontId="32" fillId="17" borderId="0" xfId="5" applyNumberFormat="1" applyFont="1" applyFill="1" applyProtection="1"/>
    <xf numFmtId="165" fontId="32" fillId="32" borderId="0" xfId="5" applyNumberFormat="1" applyFont="1" applyFill="1" applyBorder="1" applyProtection="1"/>
    <xf numFmtId="165" fontId="54" fillId="32" borderId="0" xfId="5" applyNumberFormat="1" applyFont="1" applyFill="1" applyBorder="1" applyProtection="1"/>
    <xf numFmtId="0" fontId="54" fillId="26" borderId="141" xfId="5" applyFont="1" applyFill="1" applyBorder="1" applyAlignment="1" applyProtection="1">
      <alignment horizontal="left"/>
    </xf>
    <xf numFmtId="0" fontId="54" fillId="26" borderId="142" xfId="5" applyFont="1" applyFill="1" applyBorder="1" applyAlignment="1" applyProtection="1">
      <alignment horizontal="left"/>
    </xf>
    <xf numFmtId="0" fontId="54" fillId="26" borderId="143" xfId="5" applyFont="1" applyFill="1" applyBorder="1" applyAlignment="1" applyProtection="1">
      <alignment horizontal="left"/>
    </xf>
    <xf numFmtId="180" fontId="32" fillId="26" borderId="121" xfId="5" applyNumberFormat="1" applyFont="1" applyFill="1" applyBorder="1" applyAlignment="1" applyProtection="1"/>
    <xf numFmtId="180" fontId="54" fillId="26" borderId="121" xfId="5" applyNumberFormat="1" applyFont="1" applyFill="1" applyBorder="1" applyAlignment="1" applyProtection="1"/>
    <xf numFmtId="180" fontId="54" fillId="26" borderId="144" xfId="5" applyNumberFormat="1" applyFont="1" applyFill="1" applyBorder="1" applyAlignment="1" applyProtection="1"/>
    <xf numFmtId="175" fontId="211" fillId="15" borderId="73" xfId="5" quotePrefix="1" applyNumberFormat="1" applyFont="1" applyFill="1" applyBorder="1" applyAlignment="1" applyProtection="1"/>
    <xf numFmtId="175" fontId="210" fillId="15" borderId="73" xfId="5" quotePrefix="1" applyNumberFormat="1" applyFont="1" applyFill="1" applyBorder="1" applyAlignment="1" applyProtection="1"/>
    <xf numFmtId="175" fontId="210" fillId="15" borderId="131" xfId="5" quotePrefix="1" applyNumberFormat="1" applyFont="1" applyFill="1" applyBorder="1" applyAlignment="1" applyProtection="1"/>
    <xf numFmtId="1" fontId="54" fillId="17" borderId="0" xfId="5" applyNumberFormat="1" applyFont="1" applyFill="1" applyBorder="1" applyAlignment="1" applyProtection="1">
      <alignment horizontal="right"/>
    </xf>
    <xf numFmtId="3" fontId="89" fillId="15" borderId="116" xfId="5" applyNumberFormat="1" applyFont="1" applyFill="1" applyBorder="1" applyAlignment="1" applyProtection="1">
      <alignment horizontal="center"/>
    </xf>
    <xf numFmtId="3" fontId="89" fillId="15" borderId="38" xfId="5" applyNumberFormat="1" applyFont="1" applyFill="1" applyBorder="1" applyAlignment="1" applyProtection="1">
      <alignment horizontal="center"/>
    </xf>
    <xf numFmtId="3" fontId="89" fillId="15" borderId="138" xfId="5" applyNumberFormat="1" applyFont="1" applyFill="1" applyBorder="1" applyAlignment="1" applyProtection="1">
      <alignment horizontal="center"/>
    </xf>
    <xf numFmtId="0" fontId="55" fillId="19" borderId="145" xfId="5" applyFont="1" applyFill="1" applyBorder="1" applyAlignment="1" applyProtection="1">
      <alignment horizontal="left"/>
    </xf>
    <xf numFmtId="0" fontId="55" fillId="19" borderId="146" xfId="5" applyFont="1" applyFill="1" applyBorder="1" applyAlignment="1" applyProtection="1">
      <alignment horizontal="left"/>
    </xf>
    <xf numFmtId="0" fontId="55" fillId="19" borderId="147" xfId="5" applyFont="1" applyFill="1" applyBorder="1" applyAlignment="1" applyProtection="1">
      <alignment horizontal="left"/>
    </xf>
    <xf numFmtId="180" fontId="32" fillId="19" borderId="92" xfId="5" applyNumberFormat="1" applyFont="1" applyFill="1" applyBorder="1" applyAlignment="1" applyProtection="1"/>
    <xf numFmtId="180" fontId="54" fillId="19" borderId="92" xfId="5" applyNumberFormat="1" applyFont="1" applyFill="1" applyBorder="1" applyAlignment="1" applyProtection="1"/>
    <xf numFmtId="180" fontId="54" fillId="19" borderId="148" xfId="5" applyNumberFormat="1" applyFont="1" applyFill="1" applyBorder="1" applyAlignment="1" applyProtection="1"/>
    <xf numFmtId="180" fontId="32" fillId="17" borderId="0" xfId="5" quotePrefix="1" applyNumberFormat="1" applyFont="1" applyFill="1" applyBorder="1" applyAlignment="1" applyProtection="1">
      <alignment horizontal="right"/>
    </xf>
    <xf numFmtId="175" fontId="55" fillId="19" borderId="104" xfId="5" applyNumberFormat="1" applyFont="1" applyFill="1" applyBorder="1" applyAlignment="1" applyProtection="1">
      <alignment horizontal="left"/>
    </xf>
    <xf numFmtId="175" fontId="55" fillId="19" borderId="108" xfId="5" applyNumberFormat="1" applyFont="1" applyFill="1" applyBorder="1" applyAlignment="1" applyProtection="1">
      <alignment horizontal="left"/>
    </xf>
    <xf numFmtId="175" fontId="55" fillId="19" borderId="105" xfId="5" applyNumberFormat="1" applyFont="1" applyFill="1" applyBorder="1" applyAlignment="1" applyProtection="1">
      <alignment horizontal="left"/>
    </xf>
    <xf numFmtId="175" fontId="84" fillId="17" borderId="0" xfId="5" applyNumberFormat="1" applyFont="1" applyFill="1" applyAlignment="1" applyProtection="1">
      <alignment horizontal="right"/>
    </xf>
    <xf numFmtId="180" fontId="32" fillId="19" borderId="80" xfId="5" applyNumberFormat="1" applyFont="1" applyFill="1" applyBorder="1" applyAlignment="1" applyProtection="1"/>
    <xf numFmtId="180" fontId="54" fillId="19" borderId="80" xfId="5" applyNumberFormat="1" applyFont="1" applyFill="1" applyBorder="1" applyAlignment="1" applyProtection="1"/>
    <xf numFmtId="180" fontId="54" fillId="19" borderId="149" xfId="5" applyNumberFormat="1" applyFont="1" applyFill="1" applyBorder="1" applyAlignment="1" applyProtection="1"/>
    <xf numFmtId="38" fontId="6" fillId="15" borderId="132" xfId="15" applyNumberFormat="1" applyFont="1" applyFill="1" applyBorder="1" applyAlignment="1" applyProtection="1"/>
    <xf numFmtId="38" fontId="6" fillId="15" borderId="99" xfId="15" applyNumberFormat="1" applyFont="1" applyFill="1" applyBorder="1" applyAlignment="1" applyProtection="1"/>
    <xf numFmtId="38" fontId="6" fillId="15" borderId="133" xfId="15" applyNumberFormat="1" applyFont="1" applyFill="1" applyBorder="1" applyAlignment="1" applyProtection="1"/>
    <xf numFmtId="38" fontId="3" fillId="15" borderId="11" xfId="15" applyNumberFormat="1" applyFont="1" applyFill="1" applyBorder="1" applyAlignment="1" applyProtection="1"/>
    <xf numFmtId="38" fontId="3" fillId="15" borderId="12" xfId="15" applyNumberFormat="1" applyFont="1" applyFill="1" applyBorder="1" applyAlignment="1" applyProtection="1"/>
    <xf numFmtId="38" fontId="3" fillId="15" borderId="82" xfId="15" applyNumberFormat="1" applyFont="1" applyFill="1" applyBorder="1" applyAlignment="1" applyProtection="1"/>
    <xf numFmtId="38" fontId="60" fillId="15" borderId="17" xfId="15" applyNumberFormat="1" applyFont="1" applyFill="1" applyBorder="1" applyAlignment="1" applyProtection="1">
      <alignment horizontal="left"/>
    </xf>
    <xf numFmtId="38" fontId="60" fillId="15" borderId="0" xfId="15" applyNumberFormat="1" applyFont="1" applyFill="1" applyBorder="1" applyAlignment="1" applyProtection="1">
      <alignment horizontal="left"/>
    </xf>
    <xf numFmtId="38" fontId="60" fillId="15" borderId="2" xfId="15" applyNumberFormat="1" applyFont="1" applyFill="1" applyBorder="1" applyAlignment="1" applyProtection="1">
      <alignment horizontal="left"/>
    </xf>
    <xf numFmtId="38" fontId="6" fillId="15" borderId="132" xfId="15" applyNumberFormat="1" applyFont="1" applyFill="1" applyBorder="1" applyAlignment="1" applyProtection="1">
      <alignment horizontal="left"/>
    </xf>
    <xf numFmtId="38" fontId="6" fillId="15" borderId="99" xfId="15" applyNumberFormat="1" applyFont="1" applyFill="1" applyBorder="1" applyAlignment="1" applyProtection="1">
      <alignment horizontal="left"/>
    </xf>
    <xf numFmtId="38" fontId="6" fillId="15" borderId="133" xfId="15" applyNumberFormat="1" applyFont="1" applyFill="1" applyBorder="1" applyAlignment="1" applyProtection="1">
      <alignment horizontal="left"/>
    </xf>
    <xf numFmtId="38" fontId="6" fillId="15" borderId="17" xfId="15" applyNumberFormat="1" applyFont="1" applyFill="1" applyBorder="1" applyAlignment="1" applyProtection="1">
      <alignment horizontal="left"/>
    </xf>
    <xf numFmtId="38" fontId="6" fillId="15" borderId="0" xfId="15" applyNumberFormat="1" applyFont="1" applyFill="1" applyBorder="1" applyAlignment="1" applyProtection="1">
      <alignment horizontal="left"/>
    </xf>
    <xf numFmtId="38" fontId="6" fillId="15" borderId="2" xfId="15" applyNumberFormat="1" applyFont="1" applyFill="1" applyBorder="1" applyAlignment="1" applyProtection="1">
      <alignment horizontal="left"/>
    </xf>
    <xf numFmtId="180" fontId="32" fillId="39" borderId="121" xfId="5" applyNumberFormat="1" applyFont="1" applyFill="1" applyBorder="1" applyAlignment="1" applyProtection="1"/>
    <xf numFmtId="38" fontId="184" fillId="40" borderId="116" xfId="15" applyNumberFormat="1" applyFont="1" applyFill="1" applyBorder="1" applyAlignment="1" applyProtection="1"/>
    <xf numFmtId="38" fontId="3" fillId="40" borderId="38" xfId="15" applyNumberFormat="1" applyFont="1" applyFill="1" applyBorder="1" applyAlignment="1" applyProtection="1"/>
    <xf numFmtId="38" fontId="3" fillId="40" borderId="138" xfId="15" applyNumberFormat="1" applyFont="1" applyFill="1" applyBorder="1" applyAlignment="1" applyProtection="1"/>
    <xf numFmtId="180" fontId="32" fillId="40" borderId="57" xfId="5" applyNumberFormat="1" applyFont="1" applyFill="1" applyBorder="1" applyAlignment="1" applyProtection="1"/>
    <xf numFmtId="180" fontId="54" fillId="40" borderId="57" xfId="5" applyNumberFormat="1" applyFont="1" applyFill="1" applyBorder="1" applyAlignment="1" applyProtection="1"/>
    <xf numFmtId="180" fontId="54" fillId="40" borderId="136" xfId="5" applyNumberFormat="1" applyFont="1" applyFill="1" applyBorder="1" applyAlignment="1" applyProtection="1"/>
    <xf numFmtId="0" fontId="54" fillId="26" borderId="141" xfId="0" applyFont="1" applyFill="1" applyBorder="1" applyAlignment="1" applyProtection="1">
      <alignment horizontal="left"/>
    </xf>
    <xf numFmtId="38" fontId="3" fillId="15" borderId="116" xfId="15" applyNumberFormat="1" applyFont="1" applyFill="1" applyBorder="1" applyAlignment="1" applyProtection="1"/>
    <xf numFmtId="38" fontId="3" fillId="15" borderId="38" xfId="15" applyNumberFormat="1" applyFont="1" applyFill="1" applyBorder="1" applyAlignment="1" applyProtection="1"/>
    <xf numFmtId="38" fontId="3" fillId="15" borderId="138" xfId="15" applyNumberFormat="1" applyFont="1" applyFill="1" applyBorder="1" applyAlignment="1" applyProtection="1"/>
    <xf numFmtId="0" fontId="54" fillId="15" borderId="104" xfId="5" applyFont="1" applyFill="1" applyBorder="1" applyAlignment="1" applyProtection="1">
      <alignment horizontal="left"/>
    </xf>
    <xf numFmtId="0" fontId="54" fillId="15" borderId="108" xfId="5" applyFont="1" applyFill="1" applyBorder="1" applyAlignment="1" applyProtection="1">
      <alignment horizontal="left"/>
    </xf>
    <xf numFmtId="0" fontId="54" fillId="15" borderId="105" xfId="5" applyFont="1" applyFill="1" applyBorder="1" applyAlignment="1" applyProtection="1">
      <alignment horizontal="left"/>
    </xf>
    <xf numFmtId="180" fontId="32" fillId="15" borderId="80" xfId="5" applyNumberFormat="1" applyFont="1" applyFill="1" applyBorder="1" applyAlignment="1" applyProtection="1"/>
    <xf numFmtId="180" fontId="54" fillId="15" borderId="80" xfId="5" applyNumberFormat="1" applyFont="1" applyFill="1" applyBorder="1" applyAlignment="1" applyProtection="1"/>
    <xf numFmtId="180" fontId="54" fillId="15" borderId="149" xfId="5" applyNumberFormat="1" applyFont="1" applyFill="1" applyBorder="1" applyAlignment="1" applyProtection="1"/>
    <xf numFmtId="175" fontId="210" fillId="17" borderId="96" xfId="5" quotePrefix="1" applyNumberFormat="1" applyFont="1" applyFill="1" applyBorder="1" applyAlignment="1" applyProtection="1"/>
    <xf numFmtId="175" fontId="210" fillId="17" borderId="94" xfId="5" quotePrefix="1" applyNumberFormat="1" applyFont="1" applyFill="1" applyBorder="1" applyAlignment="1" applyProtection="1"/>
    <xf numFmtId="3" fontId="32" fillId="17" borderId="0" xfId="5" applyNumberFormat="1" applyFont="1" applyFill="1" applyBorder="1" applyProtection="1"/>
    <xf numFmtId="0" fontId="210" fillId="17" borderId="96" xfId="5" quotePrefix="1" applyNumberFormat="1" applyFont="1" applyFill="1" applyBorder="1" applyAlignment="1" applyProtection="1"/>
    <xf numFmtId="0" fontId="32" fillId="17" borderId="0" xfId="5" applyFont="1" applyFill="1" applyBorder="1" applyAlignment="1" applyProtection="1">
      <alignment horizontal="center"/>
    </xf>
    <xf numFmtId="0" fontId="105" fillId="17" borderId="0" xfId="14" applyFont="1" applyFill="1" applyAlignment="1" applyProtection="1">
      <alignment horizontal="right"/>
    </xf>
    <xf numFmtId="181" fontId="167" fillId="15" borderId="3" xfId="5" applyNumberFormat="1" applyFont="1" applyFill="1" applyBorder="1" applyAlignment="1" applyProtection="1">
      <alignment horizontal="center"/>
    </xf>
    <xf numFmtId="0" fontId="6" fillId="17" borderId="0" xfId="14" applyFont="1" applyFill="1" applyProtection="1"/>
    <xf numFmtId="0" fontId="3" fillId="17" borderId="0" xfId="2" applyFont="1" applyFill="1" applyBorder="1" applyAlignment="1" applyProtection="1">
      <alignment horizontal="left" vertical="center"/>
    </xf>
    <xf numFmtId="0" fontId="32" fillId="32" borderId="0" xfId="5" applyNumberFormat="1" applyFont="1" applyFill="1" applyBorder="1" applyProtection="1"/>
    <xf numFmtId="0" fontId="83" fillId="32" borderId="0" xfId="5" applyFont="1" applyFill="1" applyAlignment="1" applyProtection="1">
      <alignment horizontal="center"/>
    </xf>
    <xf numFmtId="0" fontId="83" fillId="32" borderId="0" xfId="5" applyFont="1" applyFill="1" applyProtection="1"/>
    <xf numFmtId="1" fontId="54" fillId="17" borderId="0" xfId="5" applyNumberFormat="1" applyFont="1" applyFill="1" applyBorder="1" applyAlignment="1" applyProtection="1">
      <alignment horizontal="center"/>
    </xf>
    <xf numFmtId="0" fontId="54" fillId="17" borderId="0" xfId="5" applyNumberFormat="1" applyFont="1" applyFill="1" applyBorder="1" applyAlignment="1" applyProtection="1">
      <alignment horizontal="center"/>
    </xf>
    <xf numFmtId="0" fontId="84" fillId="32" borderId="0" xfId="5" applyFont="1" applyFill="1" applyProtection="1"/>
    <xf numFmtId="0" fontId="84" fillId="32" borderId="0" xfId="5" applyNumberFormat="1" applyFont="1" applyFill="1" applyProtection="1"/>
    <xf numFmtId="0" fontId="84" fillId="32" borderId="0" xfId="5" applyFont="1" applyFill="1" applyBorder="1" applyProtection="1"/>
    <xf numFmtId="0" fontId="106" fillId="15" borderId="89" xfId="14" applyFont="1" applyFill="1" applyBorder="1" applyProtection="1"/>
    <xf numFmtId="0" fontId="106" fillId="15" borderId="6" xfId="14" applyFont="1" applyFill="1" applyBorder="1" applyProtection="1"/>
    <xf numFmtId="0" fontId="106" fillId="15" borderId="7" xfId="14" applyFont="1" applyFill="1" applyBorder="1" applyProtection="1"/>
    <xf numFmtId="176" fontId="95" fillId="9" borderId="150" xfId="5" applyNumberFormat="1" applyFont="1" applyFill="1" applyBorder="1" applyAlignment="1" applyProtection="1">
      <alignment horizontal="center"/>
    </xf>
    <xf numFmtId="176" fontId="97" fillId="9" borderId="151" xfId="5" applyNumberFormat="1" applyFont="1" applyFill="1" applyBorder="1" applyAlignment="1" applyProtection="1">
      <alignment horizontal="center"/>
    </xf>
    <xf numFmtId="176" fontId="3" fillId="7" borderId="0" xfId="15" applyNumberFormat="1" applyFont="1" applyFill="1" applyAlignment="1" applyProtection="1"/>
    <xf numFmtId="176" fontId="96" fillId="13" borderId="150" xfId="5" applyNumberFormat="1" applyFont="1" applyFill="1" applyBorder="1" applyAlignment="1" applyProtection="1">
      <alignment horizontal="center"/>
    </xf>
    <xf numFmtId="176" fontId="97" fillId="13" borderId="151" xfId="5" applyNumberFormat="1" applyFont="1" applyFill="1" applyBorder="1" applyAlignment="1" applyProtection="1">
      <alignment horizontal="center"/>
    </xf>
    <xf numFmtId="176" fontId="29" fillId="7" borderId="0" xfId="14" applyNumberFormat="1" applyFont="1" applyFill="1" applyProtection="1"/>
    <xf numFmtId="176" fontId="97" fillId="11" borderId="152" xfId="5" applyNumberFormat="1" applyFont="1" applyFill="1" applyBorder="1" applyAlignment="1" applyProtection="1">
      <alignment horizontal="center"/>
    </xf>
    <xf numFmtId="176" fontId="84" fillId="32" borderId="0" xfId="5" applyNumberFormat="1" applyFont="1" applyFill="1" applyProtection="1"/>
    <xf numFmtId="176" fontId="6" fillId="5" borderId="153" xfId="5" applyNumberFormat="1" applyFont="1" applyFill="1" applyBorder="1" applyAlignment="1" applyProtection="1">
      <alignment horizontal="center"/>
    </xf>
    <xf numFmtId="0" fontId="12" fillId="15" borderId="154" xfId="5" applyNumberFormat="1" applyFont="1" applyFill="1" applyBorder="1" applyAlignment="1" applyProtection="1">
      <alignment horizontal="center"/>
    </xf>
    <xf numFmtId="0" fontId="11" fillId="15" borderId="155" xfId="5" applyNumberFormat="1" applyFont="1" applyFill="1" applyBorder="1" applyAlignment="1" applyProtection="1">
      <alignment horizontal="center"/>
    </xf>
    <xf numFmtId="0" fontId="83" fillId="32" borderId="0" xfId="5" applyNumberFormat="1" applyFont="1" applyFill="1" applyBorder="1" applyProtection="1"/>
    <xf numFmtId="0" fontId="83" fillId="32" borderId="0" xfId="5" applyFont="1" applyFill="1" applyBorder="1" applyAlignment="1" applyProtection="1">
      <alignment horizontal="center"/>
    </xf>
    <xf numFmtId="0" fontId="106" fillId="15" borderId="121" xfId="14" applyFont="1" applyFill="1" applyBorder="1" applyProtection="1"/>
    <xf numFmtId="0" fontId="106" fillId="15" borderId="142" xfId="14" applyFont="1" applyFill="1" applyBorder="1" applyProtection="1"/>
    <xf numFmtId="0" fontId="106" fillId="15" borderId="143" xfId="14" applyFont="1" applyFill="1" applyBorder="1" applyProtection="1"/>
    <xf numFmtId="176" fontId="95" fillId="9" borderId="156" xfId="5" applyNumberFormat="1" applyFont="1" applyFill="1" applyBorder="1" applyAlignment="1" applyProtection="1">
      <alignment horizontal="center"/>
    </xf>
    <xf numFmtId="176" fontId="97" fillId="9" borderId="157" xfId="5" applyNumberFormat="1" applyFont="1" applyFill="1" applyBorder="1" applyAlignment="1" applyProtection="1">
      <alignment horizontal="center"/>
    </xf>
    <xf numFmtId="176" fontId="96" fillId="13" borderId="156" xfId="5" applyNumberFormat="1" applyFont="1" applyFill="1" applyBorder="1" applyAlignment="1" applyProtection="1">
      <alignment horizontal="center"/>
    </xf>
    <xf numFmtId="176" fontId="97" fillId="13" borderId="157" xfId="5" applyNumberFormat="1" applyFont="1" applyFill="1" applyBorder="1" applyAlignment="1" applyProtection="1">
      <alignment horizontal="center"/>
    </xf>
    <xf numFmtId="176" fontId="97" fillId="11" borderId="158" xfId="5" applyNumberFormat="1" applyFont="1" applyFill="1" applyBorder="1" applyAlignment="1" applyProtection="1">
      <alignment horizontal="center"/>
    </xf>
    <xf numFmtId="176" fontId="37" fillId="5" borderId="144" xfId="5" applyNumberFormat="1" applyFont="1" applyFill="1" applyBorder="1" applyAlignment="1" applyProtection="1">
      <alignment horizontal="center"/>
    </xf>
    <xf numFmtId="0" fontId="12" fillId="15" borderId="159" xfId="5" applyNumberFormat="1" applyFont="1" applyFill="1" applyBorder="1" applyAlignment="1" applyProtection="1">
      <alignment horizontal="center"/>
    </xf>
    <xf numFmtId="0" fontId="11" fillId="15" borderId="160" xfId="5" applyNumberFormat="1" applyFont="1" applyFill="1" applyBorder="1" applyAlignment="1" applyProtection="1">
      <alignment horizontal="center"/>
    </xf>
    <xf numFmtId="176" fontId="83" fillId="32" borderId="0" xfId="5" applyNumberFormat="1" applyFont="1" applyFill="1" applyProtection="1"/>
    <xf numFmtId="176" fontId="229" fillId="9" borderId="150" xfId="5" applyNumberFormat="1" applyFont="1" applyFill="1" applyBorder="1" applyAlignment="1" applyProtection="1">
      <alignment horizontal="center"/>
    </xf>
    <xf numFmtId="176" fontId="230" fillId="9" borderId="151" xfId="5" applyNumberFormat="1" applyFont="1" applyFill="1" applyBorder="1" applyAlignment="1" applyProtection="1">
      <alignment horizontal="center"/>
    </xf>
    <xf numFmtId="176" fontId="231" fillId="13" borderId="150" xfId="5" applyNumberFormat="1" applyFont="1" applyFill="1" applyBorder="1" applyAlignment="1" applyProtection="1">
      <alignment horizontal="center"/>
    </xf>
    <xf numFmtId="176" fontId="232" fillId="13" borderId="151" xfId="5" applyNumberFormat="1" applyFont="1" applyFill="1" applyBorder="1" applyAlignment="1" applyProtection="1">
      <alignment horizontal="center"/>
    </xf>
    <xf numFmtId="176" fontId="233" fillId="11" borderId="152" xfId="5" applyNumberFormat="1" applyFont="1" applyFill="1" applyBorder="1" applyAlignment="1" applyProtection="1">
      <alignment horizontal="center"/>
    </xf>
    <xf numFmtId="176" fontId="234" fillId="5" borderId="153" xfId="5" applyNumberFormat="1" applyFont="1" applyFill="1" applyBorder="1" applyAlignment="1" applyProtection="1">
      <alignment horizontal="center"/>
    </xf>
    <xf numFmtId="176" fontId="12" fillId="15" borderId="154" xfId="5" applyNumberFormat="1" applyFont="1" applyFill="1" applyBorder="1" applyAlignment="1" applyProtection="1">
      <alignment horizontal="center"/>
    </xf>
    <xf numFmtId="176" fontId="11" fillId="15" borderId="155" xfId="5" applyNumberFormat="1" applyFont="1" applyFill="1" applyBorder="1" applyAlignment="1" applyProtection="1">
      <alignment horizontal="center"/>
    </xf>
    <xf numFmtId="176" fontId="229" fillId="9" borderId="156" xfId="5" applyNumberFormat="1" applyFont="1" applyFill="1" applyBorder="1" applyAlignment="1" applyProtection="1">
      <alignment horizontal="center"/>
    </xf>
    <xf numFmtId="176" fontId="230" fillId="9" borderId="157" xfId="5" applyNumberFormat="1" applyFont="1" applyFill="1" applyBorder="1" applyAlignment="1" applyProtection="1">
      <alignment horizontal="center"/>
    </xf>
    <xf numFmtId="176" fontId="231" fillId="13" borderId="156" xfId="5" applyNumberFormat="1" applyFont="1" applyFill="1" applyBorder="1" applyAlignment="1" applyProtection="1">
      <alignment horizontal="center"/>
    </xf>
    <xf numFmtId="176" fontId="232" fillId="13" borderId="157" xfId="5" applyNumberFormat="1" applyFont="1" applyFill="1" applyBorder="1" applyAlignment="1" applyProtection="1">
      <alignment horizontal="center"/>
    </xf>
    <xf numFmtId="176" fontId="233" fillId="11" borderId="158" xfId="5" applyNumberFormat="1" applyFont="1" applyFill="1" applyBorder="1" applyAlignment="1" applyProtection="1">
      <alignment horizontal="center"/>
    </xf>
    <xf numFmtId="176" fontId="234" fillId="5" borderId="144" xfId="5" applyNumberFormat="1" applyFont="1" applyFill="1" applyBorder="1" applyAlignment="1" applyProtection="1">
      <alignment horizontal="center"/>
    </xf>
    <xf numFmtId="176" fontId="12" fillId="15" borderId="159" xfId="5" applyNumberFormat="1" applyFont="1" applyFill="1" applyBorder="1" applyAlignment="1" applyProtection="1">
      <alignment horizontal="center"/>
    </xf>
    <xf numFmtId="176" fontId="11" fillId="15" borderId="160" xfId="5" applyNumberFormat="1" applyFont="1" applyFill="1" applyBorder="1" applyAlignment="1" applyProtection="1">
      <alignment horizontal="center"/>
    </xf>
    <xf numFmtId="0" fontId="158" fillId="0" borderId="0" xfId="5" applyProtection="1"/>
    <xf numFmtId="0" fontId="158" fillId="0" borderId="0" xfId="5" applyNumberFormat="1" applyProtection="1"/>
    <xf numFmtId="172" fontId="164" fillId="17" borderId="3" xfId="2" applyNumberFormat="1" applyFont="1" applyFill="1" applyBorder="1" applyAlignment="1" applyProtection="1">
      <alignment horizontal="center" vertical="center"/>
    </xf>
    <xf numFmtId="3" fontId="6" fillId="15" borderId="0" xfId="2" quotePrefix="1" applyNumberFormat="1" applyFont="1" applyFill="1" applyAlignment="1" applyProtection="1">
      <alignment horizontal="right" vertical="center"/>
    </xf>
    <xf numFmtId="3" fontId="176" fillId="18" borderId="100" xfId="2" applyNumberFormat="1" applyFont="1" applyFill="1" applyBorder="1" applyAlignment="1" applyProtection="1">
      <alignment horizontal="left" vertical="center"/>
    </xf>
    <xf numFmtId="3" fontId="3" fillId="18" borderId="16" xfId="2" applyNumberFormat="1" applyFont="1" applyFill="1" applyBorder="1" applyAlignment="1" applyProtection="1">
      <alignment horizontal="right" vertical="center"/>
    </xf>
    <xf numFmtId="3" fontId="3" fillId="18" borderId="4" xfId="2" applyNumberFormat="1" applyFont="1" applyFill="1" applyBorder="1" applyAlignment="1" applyProtection="1">
      <alignment horizontal="right" vertical="center"/>
    </xf>
    <xf numFmtId="0" fontId="3" fillId="0" borderId="0" xfId="2" applyFont="1" applyBorder="1" applyAlignment="1" applyProtection="1">
      <alignment vertical="center"/>
    </xf>
    <xf numFmtId="0" fontId="3" fillId="0" borderId="0" xfId="2" applyFont="1" applyBorder="1" applyAlignment="1" applyProtection="1">
      <alignment vertical="center" wrapText="1"/>
    </xf>
    <xf numFmtId="0" fontId="3" fillId="14" borderId="0" xfId="2" applyFont="1" applyFill="1" applyAlignment="1">
      <alignment vertical="center"/>
    </xf>
    <xf numFmtId="0" fontId="3" fillId="14" borderId="0" xfId="2" applyFont="1" applyFill="1" applyAlignment="1">
      <alignment vertical="center" wrapText="1"/>
    </xf>
    <xf numFmtId="0" fontId="3" fillId="14" borderId="0" xfId="2" applyFont="1" applyFill="1" applyAlignment="1" applyProtection="1">
      <alignment vertical="center"/>
    </xf>
    <xf numFmtId="3" fontId="235" fillId="24" borderId="3" xfId="2" applyNumberFormat="1" applyFont="1" applyFill="1" applyBorder="1" applyAlignment="1" applyProtection="1">
      <alignment horizontal="center" vertical="center"/>
    </xf>
    <xf numFmtId="38" fontId="3" fillId="15" borderId="115" xfId="15" applyNumberFormat="1" applyFont="1" applyFill="1" applyBorder="1" applyAlignment="1" applyProtection="1">
      <alignment horizontal="center"/>
    </xf>
    <xf numFmtId="38" fontId="3" fillId="15" borderId="23" xfId="15" applyNumberFormat="1" applyFont="1" applyFill="1" applyBorder="1" applyAlignment="1" applyProtection="1">
      <alignment horizontal="center"/>
    </xf>
    <xf numFmtId="38" fontId="3" fillId="15" borderId="102" xfId="15" applyNumberFormat="1" applyFont="1" applyFill="1" applyBorder="1" applyAlignment="1" applyProtection="1">
      <alignment horizontal="center"/>
    </xf>
    <xf numFmtId="3" fontId="94" fillId="15" borderId="38" xfId="0" applyNumberFormat="1" applyFont="1" applyFill="1" applyBorder="1" applyAlignment="1" applyProtection="1">
      <alignment horizontal="center" vertical="center"/>
    </xf>
    <xf numFmtId="0" fontId="206" fillId="24" borderId="3" xfId="2" applyNumberFormat="1" applyFont="1" applyFill="1" applyBorder="1" applyAlignment="1" applyProtection="1">
      <alignment horizontal="center" vertical="center"/>
    </xf>
    <xf numFmtId="3" fontId="206" fillId="17" borderId="52" xfId="2" applyNumberFormat="1" applyFont="1" applyFill="1" applyBorder="1" applyAlignment="1" applyProtection="1">
      <alignment horizontal="right" vertical="center"/>
    </xf>
    <xf numFmtId="3" fontId="11" fillId="15" borderId="0" xfId="2" quotePrefix="1" applyNumberFormat="1" applyFont="1" applyFill="1" applyAlignment="1" applyProtection="1">
      <alignment horizontal="right" vertical="center"/>
    </xf>
    <xf numFmtId="3" fontId="185" fillId="26" borderId="52" xfId="2" applyNumberFormat="1" applyFont="1" applyFill="1" applyBorder="1" applyAlignment="1" applyProtection="1">
      <alignment vertical="center"/>
    </xf>
    <xf numFmtId="3" fontId="11" fillId="15" borderId="53" xfId="2" applyNumberFormat="1" applyFont="1" applyFill="1" applyBorder="1" applyAlignment="1" applyProtection="1">
      <alignment horizontal="right" vertical="center"/>
    </xf>
    <xf numFmtId="3" fontId="11" fillId="15" borderId="55" xfId="2" applyNumberFormat="1" applyFont="1" applyFill="1" applyBorder="1" applyAlignment="1" applyProtection="1">
      <alignment horizontal="right" vertical="center"/>
    </xf>
    <xf numFmtId="3" fontId="11" fillId="15" borderId="65" xfId="2" applyNumberFormat="1" applyFont="1" applyFill="1" applyBorder="1" applyAlignment="1" applyProtection="1">
      <alignment horizontal="right" vertical="center"/>
    </xf>
    <xf numFmtId="3" fontId="11" fillId="15" borderId="60" xfId="2" applyNumberFormat="1" applyFont="1" applyFill="1" applyBorder="1" applyAlignment="1" applyProtection="1">
      <alignment horizontal="right" vertical="center"/>
    </xf>
    <xf numFmtId="3" fontId="11" fillId="15" borderId="54" xfId="2" applyNumberFormat="1" applyFont="1" applyFill="1" applyBorder="1" applyAlignment="1" applyProtection="1">
      <alignment horizontal="right" vertical="center"/>
    </xf>
    <xf numFmtId="3" fontId="11" fillId="15" borderId="90" xfId="2" applyNumberFormat="1" applyFont="1" applyFill="1" applyBorder="1" applyAlignment="1" applyProtection="1">
      <alignment horizontal="right" vertical="center"/>
    </xf>
    <xf numFmtId="3" fontId="11" fillId="15" borderId="65" xfId="2" applyNumberFormat="1" applyFont="1" applyFill="1" applyBorder="1" applyAlignment="1" applyProtection="1">
      <alignment vertical="center"/>
    </xf>
    <xf numFmtId="3" fontId="11" fillId="15" borderId="10" xfId="2" applyNumberFormat="1" applyFont="1" applyFill="1" applyBorder="1" applyAlignment="1" applyProtection="1">
      <alignment vertical="center"/>
    </xf>
    <xf numFmtId="3" fontId="11" fillId="15" borderId="55" xfId="2" applyNumberFormat="1" applyFont="1" applyFill="1" applyBorder="1" applyAlignment="1" applyProtection="1">
      <alignment vertical="center"/>
    </xf>
    <xf numFmtId="3" fontId="11" fillId="15" borderId="54" xfId="2" applyNumberFormat="1" applyFont="1" applyFill="1" applyBorder="1" applyAlignment="1" applyProtection="1">
      <alignment vertical="center"/>
    </xf>
    <xf numFmtId="3" fontId="11" fillId="15" borderId="53" xfId="2" applyNumberFormat="1" applyFont="1" applyFill="1" applyBorder="1" applyAlignment="1" applyProtection="1">
      <alignment vertical="center"/>
    </xf>
    <xf numFmtId="3" fontId="11" fillId="15" borderId="17" xfId="2" applyNumberFormat="1" applyFont="1" applyFill="1" applyBorder="1" applyAlignment="1" applyProtection="1">
      <alignment vertical="center"/>
    </xf>
    <xf numFmtId="3" fontId="11" fillId="15" borderId="16" xfId="2" applyNumberFormat="1" applyFont="1" applyFill="1" applyBorder="1" applyAlignment="1" applyProtection="1">
      <alignment vertical="center"/>
    </xf>
    <xf numFmtId="3" fontId="11" fillId="15" borderId="57" xfId="2" applyNumberFormat="1" applyFont="1" applyFill="1" applyBorder="1" applyAlignment="1" applyProtection="1">
      <alignment horizontal="right" vertical="center"/>
    </xf>
    <xf numFmtId="3" fontId="11" fillId="15" borderId="120" xfId="2" applyNumberFormat="1" applyFont="1" applyFill="1" applyBorder="1" applyAlignment="1" applyProtection="1">
      <alignment horizontal="right" vertical="center"/>
    </xf>
    <xf numFmtId="3" fontId="11" fillId="15" borderId="120" xfId="2" applyNumberFormat="1" applyFont="1" applyFill="1" applyBorder="1" applyAlignment="1" applyProtection="1">
      <alignment vertical="center"/>
    </xf>
    <xf numFmtId="3" fontId="11" fillId="15" borderId="57" xfId="2" applyNumberFormat="1" applyFont="1" applyFill="1" applyBorder="1" applyAlignment="1" applyProtection="1">
      <alignment vertical="center"/>
    </xf>
    <xf numFmtId="3" fontId="11" fillId="15" borderId="70" xfId="2" applyNumberFormat="1" applyFont="1" applyFill="1" applyBorder="1" applyAlignment="1" applyProtection="1">
      <alignment vertical="center"/>
    </xf>
    <xf numFmtId="3" fontId="11" fillId="15" borderId="70" xfId="2" applyNumberFormat="1" applyFont="1" applyFill="1" applyBorder="1" applyAlignment="1" applyProtection="1">
      <alignment horizontal="right" vertical="center"/>
    </xf>
    <xf numFmtId="3" fontId="11" fillId="15" borderId="10" xfId="2" applyNumberFormat="1" applyFont="1" applyFill="1" applyBorder="1" applyAlignment="1" applyProtection="1">
      <alignment horizontal="right" vertical="center"/>
    </xf>
    <xf numFmtId="3" fontId="11" fillId="15" borderId="60" xfId="2" applyNumberFormat="1" applyFont="1" applyFill="1" applyBorder="1" applyAlignment="1" applyProtection="1">
      <alignment vertical="center"/>
    </xf>
    <xf numFmtId="3" fontId="11" fillId="15" borderId="73" xfId="2" applyNumberFormat="1" applyFont="1" applyFill="1" applyBorder="1" applyAlignment="1" applyProtection="1">
      <alignment vertical="center"/>
    </xf>
    <xf numFmtId="3" fontId="11" fillId="15" borderId="73" xfId="2" applyNumberFormat="1" applyFont="1" applyFill="1" applyBorder="1" applyAlignment="1" applyProtection="1">
      <alignment horizontal="right" vertical="center"/>
    </xf>
    <xf numFmtId="3" fontId="11" fillId="15" borderId="77" xfId="2" applyNumberFormat="1" applyFont="1" applyFill="1" applyBorder="1" applyAlignment="1" applyProtection="1">
      <alignment vertical="center"/>
    </xf>
    <xf numFmtId="0" fontId="55" fillId="20" borderId="10" xfId="2" applyFont="1" applyFill="1" applyBorder="1" applyAlignment="1" applyProtection="1">
      <alignment horizontal="center" vertical="center" wrapText="1"/>
    </xf>
    <xf numFmtId="3" fontId="55" fillId="15" borderId="52" xfId="2" quotePrefix="1" applyNumberFormat="1" applyFont="1" applyFill="1" applyBorder="1" applyAlignment="1" applyProtection="1">
      <alignment horizontal="center" vertical="center"/>
    </xf>
    <xf numFmtId="3" fontId="11" fillId="15" borderId="161" xfId="2" applyNumberFormat="1" applyFont="1" applyFill="1" applyBorder="1" applyAlignment="1" applyProtection="1">
      <alignment vertical="center"/>
    </xf>
    <xf numFmtId="3" fontId="11" fillId="15" borderId="88" xfId="2" applyNumberFormat="1" applyFont="1" applyFill="1" applyBorder="1" applyAlignment="1" applyProtection="1">
      <alignment vertical="center"/>
    </xf>
    <xf numFmtId="0" fontId="54" fillId="41" borderId="14" xfId="0" applyFont="1" applyFill="1" applyBorder="1" applyAlignment="1" applyProtection="1">
      <alignment horizontal="center" vertical="center" wrapText="1"/>
    </xf>
    <xf numFmtId="0" fontId="54" fillId="41" borderId="15" xfId="0" applyFont="1" applyFill="1" applyBorder="1" applyAlignment="1" applyProtection="1">
      <alignment horizontal="center" vertical="center" wrapText="1"/>
    </xf>
    <xf numFmtId="0" fontId="54" fillId="41" borderId="13" xfId="0" applyFont="1" applyFill="1" applyBorder="1" applyAlignment="1" applyProtection="1">
      <alignment horizontal="center" vertical="center" wrapText="1"/>
    </xf>
    <xf numFmtId="3" fontId="32" fillId="15" borderId="25" xfId="0" applyNumberFormat="1" applyFont="1" applyFill="1" applyBorder="1" applyAlignment="1" applyProtection="1"/>
    <xf numFmtId="3" fontId="32" fillId="15" borderId="30" xfId="0" applyNumberFormat="1" applyFont="1" applyFill="1" applyBorder="1" applyAlignment="1" applyProtection="1"/>
    <xf numFmtId="3" fontId="32" fillId="15" borderId="162" xfId="0" applyNumberFormat="1" applyFont="1" applyFill="1" applyBorder="1" applyAlignment="1" applyProtection="1"/>
    <xf numFmtId="3" fontId="32" fillId="24" borderId="21" xfId="0" applyNumberFormat="1" applyFont="1" applyFill="1" applyBorder="1" applyAlignment="1" applyProtection="1"/>
    <xf numFmtId="3" fontId="32" fillId="24" borderId="35" xfId="0" applyNumberFormat="1" applyFont="1" applyFill="1" applyBorder="1" applyAlignment="1" applyProtection="1"/>
    <xf numFmtId="173" fontId="11" fillId="24" borderId="3" xfId="2" applyNumberFormat="1" applyFont="1" applyFill="1" applyBorder="1" applyAlignment="1" applyProtection="1">
      <alignment horizontal="center" vertical="center"/>
      <protection locked="0"/>
    </xf>
    <xf numFmtId="0" fontId="236" fillId="19" borderId="73" xfId="2" applyFont="1" applyFill="1" applyBorder="1" applyAlignment="1" applyProtection="1">
      <alignment horizontal="center" vertical="center" wrapText="1"/>
    </xf>
    <xf numFmtId="3" fontId="27" fillId="0" borderId="52" xfId="2" quotePrefix="1" applyNumberFormat="1" applyFont="1" applyFill="1" applyBorder="1" applyAlignment="1" applyProtection="1">
      <alignment horizontal="center" vertical="center"/>
    </xf>
    <xf numFmtId="3" fontId="12" fillId="15" borderId="21" xfId="2" applyNumberFormat="1" applyFont="1" applyFill="1" applyBorder="1" applyAlignment="1" applyProtection="1">
      <alignment horizontal="right" vertical="center"/>
      <protection locked="0"/>
    </xf>
    <xf numFmtId="3" fontId="12" fillId="15" borderId="30" xfId="2" applyNumberFormat="1" applyFont="1" applyFill="1" applyBorder="1" applyAlignment="1" applyProtection="1">
      <alignment horizontal="right" vertical="center"/>
      <protection locked="0"/>
    </xf>
    <xf numFmtId="3" fontId="12" fillId="15" borderId="25" xfId="2" applyNumberFormat="1" applyFont="1" applyFill="1" applyBorder="1" applyAlignment="1" applyProtection="1">
      <alignment horizontal="right" vertical="center"/>
      <protection locked="0"/>
    </xf>
    <xf numFmtId="3" fontId="12" fillId="15" borderId="35" xfId="2" applyNumberFormat="1" applyFont="1" applyFill="1" applyBorder="1" applyAlignment="1" applyProtection="1">
      <alignment horizontal="right" vertical="center"/>
      <protection locked="0"/>
    </xf>
    <xf numFmtId="3" fontId="178" fillId="24" borderId="8" xfId="2" applyNumberFormat="1" applyFont="1" applyFill="1" applyBorder="1" applyAlignment="1" applyProtection="1">
      <alignment horizontal="right" vertical="center"/>
      <protection locked="0"/>
    </xf>
    <xf numFmtId="3" fontId="178" fillId="24" borderId="3" xfId="2" applyNumberFormat="1" applyFont="1" applyFill="1" applyBorder="1" applyAlignment="1" applyProtection="1">
      <alignment horizontal="right" vertical="center"/>
      <protection locked="0"/>
    </xf>
    <xf numFmtId="3" fontId="178" fillId="24" borderId="9" xfId="2" applyNumberFormat="1" applyFont="1" applyFill="1" applyBorder="1" applyAlignment="1" applyProtection="1">
      <alignment horizontal="right" vertical="center"/>
      <protection locked="0"/>
    </xf>
    <xf numFmtId="3" fontId="12" fillId="15" borderId="67" xfId="2" applyNumberFormat="1" applyFont="1" applyFill="1" applyBorder="1" applyAlignment="1" applyProtection="1">
      <alignment horizontal="right" vertical="center"/>
      <protection locked="0"/>
    </xf>
    <xf numFmtId="3" fontId="12" fillId="15" borderId="74" xfId="2" applyNumberFormat="1" applyFont="1" applyFill="1" applyBorder="1" applyAlignment="1" applyProtection="1">
      <alignment horizontal="right" vertical="center"/>
      <protection locked="0"/>
    </xf>
    <xf numFmtId="3" fontId="12" fillId="15" borderId="72" xfId="2" applyNumberFormat="1" applyFont="1" applyFill="1" applyBorder="1" applyAlignment="1" applyProtection="1">
      <alignment horizontal="right" vertical="center"/>
      <protection locked="0"/>
    </xf>
    <xf numFmtId="3" fontId="12" fillId="15" borderId="62" xfId="2" applyNumberFormat="1" applyFont="1" applyFill="1" applyBorder="1" applyAlignment="1" applyProtection="1">
      <alignment horizontal="right" vertical="center"/>
      <protection locked="0"/>
    </xf>
    <xf numFmtId="3" fontId="173" fillId="17" borderId="8" xfId="2" applyNumberFormat="1" applyFont="1" applyFill="1" applyBorder="1" applyAlignment="1" applyProtection="1">
      <alignment horizontal="right" vertical="center"/>
      <protection locked="0"/>
    </xf>
    <xf numFmtId="3" fontId="173" fillId="17" borderId="3" xfId="2" applyNumberFormat="1" applyFont="1" applyFill="1" applyBorder="1" applyAlignment="1" applyProtection="1">
      <alignment horizontal="right" vertical="center"/>
      <protection locked="0"/>
    </xf>
    <xf numFmtId="3" fontId="173" fillId="17" borderId="9" xfId="2" applyNumberFormat="1" applyFont="1" applyFill="1" applyBorder="1" applyAlignment="1" applyProtection="1">
      <alignment horizontal="right" vertical="center"/>
      <protection locked="0"/>
    </xf>
    <xf numFmtId="182" fontId="176" fillId="18" borderId="42" xfId="12" applyNumberFormat="1" applyFont="1" applyFill="1" applyBorder="1" applyAlignment="1" applyProtection="1">
      <alignment horizontal="center" vertical="center" wrapText="1"/>
    </xf>
    <xf numFmtId="170" fontId="6" fillId="15" borderId="49" xfId="10" quotePrefix="1" applyNumberFormat="1" applyFont="1" applyFill="1" applyBorder="1" applyAlignment="1">
      <alignment horizontal="right" vertical="center"/>
    </xf>
    <xf numFmtId="0" fontId="6" fillId="15" borderId="50" xfId="2" applyFont="1" applyFill="1" applyBorder="1" applyAlignment="1">
      <alignment vertical="center"/>
    </xf>
    <xf numFmtId="0" fontId="6" fillId="15" borderId="50" xfId="2" applyFont="1" applyFill="1" applyBorder="1" applyAlignment="1">
      <alignment vertical="center" wrapText="1"/>
    </xf>
    <xf numFmtId="170" fontId="6" fillId="15" borderId="17" xfId="10" quotePrefix="1" applyNumberFormat="1" applyFont="1" applyFill="1" applyBorder="1" applyAlignment="1">
      <alignment horizontal="right" vertical="center"/>
    </xf>
    <xf numFmtId="0" fontId="6" fillId="15" borderId="0" xfId="2" applyFont="1" applyFill="1" applyBorder="1" applyAlignment="1">
      <alignment vertical="center" wrapText="1"/>
    </xf>
    <xf numFmtId="3" fontId="3" fillId="15" borderId="16" xfId="2" applyNumberFormat="1" applyFont="1" applyFill="1" applyBorder="1" applyAlignment="1" applyProtection="1">
      <alignment horizontal="right" vertical="center"/>
    </xf>
    <xf numFmtId="3" fontId="3" fillId="15" borderId="88" xfId="2" applyNumberFormat="1" applyFont="1" applyFill="1" applyBorder="1" applyAlignment="1" applyProtection="1">
      <alignment horizontal="right" vertical="center"/>
    </xf>
    <xf numFmtId="3" fontId="3" fillId="15" borderId="73" xfId="2" applyNumberFormat="1" applyFont="1" applyFill="1" applyBorder="1" applyAlignment="1" applyProtection="1">
      <alignment horizontal="right" vertical="center"/>
    </xf>
    <xf numFmtId="3" fontId="3" fillId="15" borderId="85" xfId="2" applyNumberFormat="1" applyFont="1" applyFill="1" applyBorder="1" applyAlignment="1">
      <alignment horizontal="right" vertical="center"/>
    </xf>
    <xf numFmtId="3" fontId="3" fillId="15" borderId="84" xfId="2" applyNumberFormat="1" applyFont="1" applyFill="1" applyBorder="1" applyAlignment="1">
      <alignment horizontal="right" vertical="center"/>
    </xf>
    <xf numFmtId="3" fontId="3" fillId="15" borderId="91" xfId="2" applyNumberFormat="1" applyFont="1" applyFill="1" applyBorder="1" applyAlignment="1">
      <alignment horizontal="right" vertical="center"/>
    </xf>
    <xf numFmtId="3" fontId="3" fillId="15" borderId="56" xfId="2" applyNumberFormat="1" applyFont="1" applyFill="1" applyBorder="1" applyAlignment="1">
      <alignment horizontal="right" vertical="center"/>
    </xf>
    <xf numFmtId="3" fontId="3" fillId="15" borderId="1" xfId="2" applyNumberFormat="1" applyFont="1" applyFill="1" applyBorder="1" applyAlignment="1">
      <alignment horizontal="right" vertical="center"/>
    </xf>
    <xf numFmtId="3" fontId="3" fillId="15" borderId="74" xfId="2" applyNumberFormat="1" applyFont="1" applyFill="1" applyBorder="1" applyAlignment="1">
      <alignment horizontal="right" vertical="center"/>
    </xf>
    <xf numFmtId="3" fontId="3" fillId="15" borderId="14" xfId="2" applyNumberFormat="1" applyFont="1" applyFill="1" applyBorder="1" applyAlignment="1">
      <alignment horizontal="right" vertical="center"/>
    </xf>
    <xf numFmtId="3" fontId="3" fillId="15" borderId="15" xfId="2" applyNumberFormat="1" applyFont="1" applyFill="1" applyBorder="1" applyAlignment="1">
      <alignment horizontal="right" vertical="center"/>
    </xf>
    <xf numFmtId="3" fontId="3" fillId="15" borderId="13" xfId="2" applyNumberFormat="1" applyFont="1" applyFill="1" applyBorder="1" applyAlignment="1">
      <alignment horizontal="right" vertical="center"/>
    </xf>
    <xf numFmtId="0" fontId="6" fillId="15" borderId="17" xfId="2" applyFont="1" applyFill="1" applyBorder="1" applyAlignment="1" applyProtection="1">
      <alignment vertical="center"/>
      <protection locked="0"/>
    </xf>
    <xf numFmtId="0" fontId="3" fillId="15" borderId="17" xfId="2" applyFont="1" applyFill="1" applyBorder="1" applyAlignment="1">
      <alignment horizontal="center" vertical="center"/>
    </xf>
    <xf numFmtId="1" fontId="176" fillId="16" borderId="88" xfId="2" applyNumberFormat="1" applyFont="1" applyFill="1" applyBorder="1" applyAlignment="1" applyProtection="1">
      <alignment horizontal="center" vertical="center" wrapText="1"/>
      <protection locked="0"/>
    </xf>
    <xf numFmtId="0" fontId="3" fillId="15" borderId="3" xfId="2" applyFont="1" applyFill="1" applyBorder="1" applyAlignment="1">
      <alignment horizontal="center" vertical="center"/>
    </xf>
    <xf numFmtId="3" fontId="55" fillId="15" borderId="82" xfId="2" quotePrefix="1" applyNumberFormat="1" applyFont="1" applyFill="1" applyBorder="1" applyAlignment="1">
      <alignment horizontal="center" vertical="center"/>
    </xf>
    <xf numFmtId="0" fontId="3" fillId="15" borderId="11" xfId="2" quotePrefix="1" applyFont="1" applyFill="1" applyBorder="1" applyAlignment="1">
      <alignment horizontal="center" vertical="center"/>
    </xf>
    <xf numFmtId="0" fontId="3" fillId="0" borderId="82" xfId="2" quotePrefix="1" applyFont="1" applyBorder="1" applyAlignment="1">
      <alignment horizontal="center" vertical="center" wrapText="1"/>
    </xf>
    <xf numFmtId="0" fontId="237" fillId="15" borderId="82" xfId="2" applyFont="1" applyFill="1" applyBorder="1" applyAlignment="1">
      <alignment horizontal="center" vertical="center" wrapText="1"/>
    </xf>
    <xf numFmtId="169" fontId="238" fillId="15" borderId="12" xfId="2" applyNumberFormat="1" applyFont="1" applyFill="1" applyBorder="1" applyAlignment="1" applyProtection="1">
      <alignment horizontal="center" vertical="center" wrapText="1"/>
    </xf>
    <xf numFmtId="0" fontId="29" fillId="15" borderId="0" xfId="2" applyFont="1" applyFill="1"/>
    <xf numFmtId="174" fontId="170" fillId="21" borderId="8" xfId="2" applyNumberFormat="1" applyFont="1" applyFill="1" applyBorder="1" applyAlignment="1" applyProtection="1">
      <alignment horizontal="center" vertical="center"/>
    </xf>
    <xf numFmtId="174" fontId="170" fillId="21" borderId="3" xfId="2" applyNumberFormat="1" applyFont="1" applyFill="1" applyBorder="1" applyAlignment="1" applyProtection="1">
      <alignment horizontal="center" vertical="center"/>
    </xf>
    <xf numFmtId="174" fontId="170" fillId="21" borderId="9" xfId="2" applyNumberFormat="1" applyFont="1" applyFill="1" applyBorder="1" applyAlignment="1" applyProtection="1">
      <alignment horizontal="center" vertical="center"/>
    </xf>
    <xf numFmtId="0" fontId="175" fillId="23" borderId="40" xfId="10" applyFont="1" applyFill="1" applyBorder="1" applyAlignment="1" applyProtection="1">
      <alignment horizontal="right" vertical="center"/>
    </xf>
    <xf numFmtId="174" fontId="170" fillId="21" borderId="66" xfId="2" applyNumberFormat="1" applyFont="1" applyFill="1" applyBorder="1" applyAlignment="1" applyProtection="1">
      <alignment horizontal="center" vertical="center"/>
    </xf>
    <xf numFmtId="174" fontId="170" fillId="21" borderId="63" xfId="2" applyNumberFormat="1" applyFont="1" applyFill="1" applyBorder="1" applyAlignment="1" applyProtection="1">
      <alignment horizontal="center" vertical="center"/>
    </xf>
    <xf numFmtId="174" fontId="170" fillId="21" borderId="61" xfId="2" applyNumberFormat="1" applyFont="1" applyFill="1" applyBorder="1" applyAlignment="1" applyProtection="1">
      <alignment horizontal="center" vertical="center"/>
    </xf>
    <xf numFmtId="174" fontId="170" fillId="21" borderId="58" xfId="2" applyNumberFormat="1" applyFont="1" applyFill="1" applyBorder="1" applyAlignment="1" applyProtection="1">
      <alignment horizontal="center" vertical="center"/>
    </xf>
    <xf numFmtId="174" fontId="170" fillId="31" borderId="78" xfId="2" applyNumberFormat="1" applyFont="1" applyFill="1" applyBorder="1" applyAlignment="1" applyProtection="1">
      <alignment horizontal="center" vertical="center"/>
    </xf>
    <xf numFmtId="174" fontId="170" fillId="31" borderId="75" xfId="2" applyNumberFormat="1" applyFont="1" applyFill="1" applyBorder="1" applyAlignment="1" applyProtection="1">
      <alignment horizontal="center" vertical="center"/>
    </xf>
    <xf numFmtId="174" fontId="170" fillId="24" borderId="8" xfId="2" applyNumberFormat="1" applyFont="1" applyFill="1" applyBorder="1" applyAlignment="1" applyProtection="1">
      <alignment horizontal="center" vertical="center"/>
    </xf>
    <xf numFmtId="174" fontId="170" fillId="24" borderId="3" xfId="2" applyNumberFormat="1" applyFont="1" applyFill="1" applyBorder="1" applyAlignment="1" applyProtection="1">
      <alignment horizontal="center" vertical="center"/>
    </xf>
    <xf numFmtId="174" fontId="170" fillId="24" borderId="9" xfId="2" applyNumberFormat="1" applyFont="1" applyFill="1" applyBorder="1" applyAlignment="1" applyProtection="1">
      <alignment horizontal="center" vertical="center"/>
    </xf>
    <xf numFmtId="174" fontId="170" fillId="30" borderId="9" xfId="2" applyNumberFormat="1" applyFont="1" applyFill="1" applyBorder="1" applyAlignment="1" applyProtection="1">
      <alignment horizontal="center" vertical="center"/>
    </xf>
    <xf numFmtId="174" fontId="170" fillId="26" borderId="9" xfId="2" applyNumberFormat="1" applyFont="1" applyFill="1" applyBorder="1" applyAlignment="1" applyProtection="1">
      <alignment horizontal="center" vertical="center"/>
    </xf>
    <xf numFmtId="174" fontId="170" fillId="21" borderId="29" xfId="2" applyNumberFormat="1" applyFont="1" applyFill="1" applyBorder="1" applyAlignment="1" applyProtection="1">
      <alignment horizontal="center" vertical="center"/>
    </xf>
    <xf numFmtId="174" fontId="170" fillId="21" borderId="27" xfId="2" applyNumberFormat="1" applyFont="1" applyFill="1" applyBorder="1" applyAlignment="1" applyProtection="1">
      <alignment horizontal="center" vertical="center"/>
    </xf>
    <xf numFmtId="174" fontId="170" fillId="17" borderId="8" xfId="2" applyNumberFormat="1" applyFont="1" applyFill="1" applyBorder="1" applyAlignment="1" applyProtection="1">
      <alignment horizontal="center" vertical="center"/>
    </xf>
    <xf numFmtId="174" fontId="170" fillId="17" borderId="3" xfId="2" applyNumberFormat="1" applyFont="1" applyFill="1" applyBorder="1" applyAlignment="1" applyProtection="1">
      <alignment horizontal="center" vertical="center"/>
    </xf>
    <xf numFmtId="174" fontId="170" fillId="17" borderId="9" xfId="2" applyNumberFormat="1" applyFont="1" applyFill="1" applyBorder="1" applyAlignment="1" applyProtection="1">
      <alignment horizontal="center" vertical="center"/>
    </xf>
    <xf numFmtId="0" fontId="179" fillId="24" borderId="16" xfId="2" applyFont="1" applyFill="1" applyBorder="1" applyAlignment="1" applyProtection="1">
      <alignment vertical="center" wrapText="1"/>
    </xf>
    <xf numFmtId="3" fontId="32" fillId="31" borderId="80" xfId="0" applyNumberFormat="1" applyFont="1" applyFill="1" applyBorder="1" applyAlignment="1" applyProtection="1"/>
    <xf numFmtId="3" fontId="32" fillId="31" borderId="40" xfId="0" applyNumberFormat="1" applyFont="1" applyFill="1" applyBorder="1" applyAlignment="1" applyProtection="1"/>
    <xf numFmtId="3" fontId="32" fillId="31" borderId="41" xfId="0" applyNumberFormat="1" applyFont="1" applyFill="1" applyBorder="1" applyAlignment="1" applyProtection="1"/>
    <xf numFmtId="3" fontId="32" fillId="31" borderId="42" xfId="0" applyNumberFormat="1" applyFont="1" applyFill="1" applyBorder="1" applyAlignment="1" applyProtection="1"/>
    <xf numFmtId="3" fontId="89" fillId="31" borderId="41" xfId="0" applyNumberFormat="1" applyFont="1" applyFill="1" applyBorder="1" applyAlignment="1" applyProtection="1">
      <alignment horizontal="center"/>
    </xf>
    <xf numFmtId="1" fontId="239" fillId="24" borderId="3" xfId="2" applyNumberFormat="1" applyFont="1" applyFill="1" applyBorder="1" applyAlignment="1" applyProtection="1">
      <alignment horizontal="center" vertical="center"/>
    </xf>
    <xf numFmtId="0" fontId="11" fillId="15" borderId="0" xfId="2" applyFont="1" applyFill="1" applyAlignment="1">
      <alignment horizontal="right" vertical="center"/>
    </xf>
    <xf numFmtId="49" fontId="30" fillId="42" borderId="3" xfId="2" applyNumberFormat="1" applyFont="1" applyFill="1" applyBorder="1" applyProtection="1">
      <protection locked="0"/>
    </xf>
    <xf numFmtId="49" fontId="240" fillId="42" borderId="163" xfId="2" quotePrefix="1" applyNumberFormat="1" applyFont="1" applyFill="1" applyBorder="1" applyAlignment="1">
      <alignment horizontal="center"/>
    </xf>
    <xf numFmtId="0" fontId="3" fillId="42" borderId="164" xfId="2" applyFont="1" applyFill="1" applyBorder="1"/>
    <xf numFmtId="49" fontId="240" fillId="42" borderId="55" xfId="2" quotePrefix="1" applyNumberFormat="1" applyFont="1" applyFill="1" applyBorder="1" applyAlignment="1">
      <alignment horizontal="center"/>
    </xf>
    <xf numFmtId="0" fontId="3" fillId="42" borderId="102" xfId="2" applyFont="1" applyFill="1" applyBorder="1"/>
    <xf numFmtId="0" fontId="3" fillId="42" borderId="55" xfId="2" applyFont="1" applyFill="1" applyBorder="1"/>
    <xf numFmtId="0" fontId="3" fillId="42" borderId="55" xfId="2" quotePrefix="1" applyFont="1" applyFill="1" applyBorder="1" applyAlignment="1">
      <alignment horizontal="left"/>
    </xf>
    <xf numFmtId="49" fontId="241" fillId="42" borderId="55" xfId="2" quotePrefix="1" applyNumberFormat="1" applyFont="1" applyFill="1" applyBorder="1" applyAlignment="1">
      <alignment horizontal="center" vertical="center"/>
    </xf>
    <xf numFmtId="0" fontId="16" fillId="42" borderId="55" xfId="2" applyFont="1" applyFill="1" applyBorder="1" applyAlignment="1">
      <alignment wrapText="1"/>
    </xf>
    <xf numFmtId="49" fontId="241" fillId="42" borderId="55" xfId="2" quotePrefix="1" applyNumberFormat="1" applyFont="1" applyFill="1" applyBorder="1" applyAlignment="1">
      <alignment horizontal="center"/>
    </xf>
    <xf numFmtId="0" fontId="16" fillId="42" borderId="55" xfId="2" applyFont="1" applyFill="1" applyBorder="1"/>
    <xf numFmtId="49" fontId="240" fillId="42" borderId="57" xfId="2" quotePrefix="1" applyNumberFormat="1" applyFont="1" applyFill="1" applyBorder="1" applyAlignment="1">
      <alignment horizontal="center"/>
    </xf>
    <xf numFmtId="0" fontId="3" fillId="42" borderId="57" xfId="2" applyFont="1" applyFill="1" applyBorder="1"/>
    <xf numFmtId="49" fontId="242" fillId="42" borderId="57" xfId="2" quotePrefix="1" applyNumberFormat="1" applyFont="1" applyFill="1" applyBorder="1" applyAlignment="1">
      <alignment horizontal="center"/>
    </xf>
    <xf numFmtId="0" fontId="243" fillId="42" borderId="57" xfId="2" applyFont="1" applyFill="1" applyBorder="1"/>
    <xf numFmtId="49" fontId="240" fillId="42" borderId="165" xfId="2" quotePrefix="1" applyNumberFormat="1" applyFont="1" applyFill="1" applyBorder="1" applyAlignment="1">
      <alignment horizontal="center"/>
    </xf>
    <xf numFmtId="0" fontId="3" fillId="42" borderId="165" xfId="2" applyFont="1" applyFill="1" applyBorder="1"/>
    <xf numFmtId="0" fontId="244" fillId="42" borderId="89" xfId="11" applyFont="1" applyFill="1" applyBorder="1"/>
    <xf numFmtId="49" fontId="245" fillId="42" borderId="88" xfId="2" applyNumberFormat="1" applyFont="1" applyFill="1" applyBorder="1" applyAlignment="1">
      <alignment horizontal="center"/>
    </xf>
    <xf numFmtId="169" fontId="246" fillId="42" borderId="52" xfId="2" applyNumberFormat="1" applyFont="1" applyFill="1" applyBorder="1" applyAlignment="1">
      <alignment horizontal="left"/>
    </xf>
    <xf numFmtId="169" fontId="247" fillId="42" borderId="52" xfId="2" applyNumberFormat="1" applyFont="1" applyFill="1" applyBorder="1" applyAlignment="1">
      <alignment horizontal="left"/>
    </xf>
    <xf numFmtId="0" fontId="248" fillId="42" borderId="133" xfId="2" applyFont="1" applyFill="1" applyBorder="1"/>
    <xf numFmtId="49" fontId="249" fillId="42" borderId="55" xfId="2" quotePrefix="1" applyNumberFormat="1" applyFont="1" applyFill="1" applyBorder="1" applyAlignment="1">
      <alignment horizontal="center"/>
    </xf>
    <xf numFmtId="0" fontId="248" fillId="42" borderId="102" xfId="2" applyFont="1" applyFill="1" applyBorder="1"/>
    <xf numFmtId="0" fontId="248" fillId="42" borderId="55" xfId="2" applyFont="1" applyFill="1" applyBorder="1"/>
    <xf numFmtId="0" fontId="250" fillId="42" borderId="55" xfId="2" applyFont="1" applyFill="1" applyBorder="1"/>
    <xf numFmtId="0" fontId="248" fillId="42" borderId="55" xfId="2" applyFont="1" applyFill="1" applyBorder="1" applyAlignment="1">
      <alignment horizontal="left"/>
    </xf>
    <xf numFmtId="0" fontId="248" fillId="42" borderId="55" xfId="2" applyFont="1" applyFill="1" applyBorder="1" applyAlignment="1">
      <alignment horizontal="left" wrapText="1"/>
    </xf>
    <xf numFmtId="0" fontId="251" fillId="42" borderId="57" xfId="2" applyFont="1" applyFill="1" applyBorder="1"/>
    <xf numFmtId="169" fontId="252" fillId="42" borderId="31" xfId="2" applyNumberFormat="1" applyFont="1" applyFill="1" applyBorder="1" applyAlignment="1">
      <alignment horizontal="left"/>
    </xf>
    <xf numFmtId="0" fontId="3" fillId="42" borderId="133" xfId="2" applyFont="1" applyFill="1" applyBorder="1"/>
    <xf numFmtId="0" fontId="16" fillId="42" borderId="54" xfId="2" applyFont="1" applyFill="1" applyBorder="1"/>
    <xf numFmtId="169" fontId="246" fillId="42" borderId="31" xfId="2" applyNumberFormat="1" applyFont="1" applyFill="1" applyBorder="1" applyAlignment="1">
      <alignment horizontal="left"/>
    </xf>
    <xf numFmtId="0" fontId="3" fillId="42" borderId="54" xfId="2" applyFont="1" applyFill="1" applyBorder="1"/>
    <xf numFmtId="49" fontId="249" fillId="42" borderId="120" xfId="2" quotePrefix="1" applyNumberFormat="1" applyFont="1" applyFill="1" applyBorder="1" applyAlignment="1">
      <alignment horizontal="center"/>
    </xf>
    <xf numFmtId="0" fontId="16" fillId="42" borderId="165" xfId="2" applyFont="1" applyFill="1" applyBorder="1"/>
    <xf numFmtId="0" fontId="3" fillId="42" borderId="120" xfId="2" applyFont="1" applyFill="1" applyBorder="1"/>
    <xf numFmtId="0" fontId="41" fillId="42" borderId="57" xfId="2" applyFont="1" applyFill="1" applyBorder="1"/>
    <xf numFmtId="0" fontId="3" fillId="42" borderId="163" xfId="2" applyFont="1" applyFill="1" applyBorder="1"/>
    <xf numFmtId="0" fontId="243" fillId="42" borderId="55" xfId="2" applyFont="1" applyFill="1" applyBorder="1"/>
    <xf numFmtId="0" fontId="3" fillId="42" borderId="165" xfId="2" applyFont="1" applyFill="1" applyBorder="1" applyAlignment="1">
      <alignment horizontal="left" wrapText="1"/>
    </xf>
    <xf numFmtId="0" fontId="24" fillId="42" borderId="53" xfId="2" applyFont="1" applyFill="1" applyBorder="1" applyAlignment="1">
      <alignment horizontal="left"/>
    </xf>
    <xf numFmtId="0" fontId="24" fillId="42" borderId="55" xfId="2" applyFont="1" applyFill="1" applyBorder="1" applyAlignment="1">
      <alignment horizontal="left"/>
    </xf>
    <xf numFmtId="0" fontId="253" fillId="42" borderId="55" xfId="2" applyFont="1" applyFill="1" applyBorder="1" applyAlignment="1">
      <alignment horizontal="left"/>
    </xf>
    <xf numFmtId="0" fontId="24" fillId="42" borderId="55" xfId="2" quotePrefix="1" applyFont="1" applyFill="1" applyBorder="1" applyAlignment="1">
      <alignment horizontal="left"/>
    </xf>
    <xf numFmtId="0" fontId="24" fillId="42" borderId="165" xfId="2" applyFont="1" applyFill="1" applyBorder="1" applyAlignment="1">
      <alignment horizontal="left"/>
    </xf>
    <xf numFmtId="0" fontId="253" fillId="42" borderId="53" xfId="2" applyFont="1" applyFill="1" applyBorder="1" applyAlignment="1">
      <alignment horizontal="left"/>
    </xf>
    <xf numFmtId="0" fontId="24" fillId="42" borderId="57" xfId="2" applyFont="1" applyFill="1" applyBorder="1" applyAlignment="1">
      <alignment horizontal="left"/>
    </xf>
    <xf numFmtId="0" fontId="24" fillId="42" borderId="120" xfId="2" applyFont="1" applyFill="1" applyBorder="1" applyAlignment="1">
      <alignment horizontal="left"/>
    </xf>
    <xf numFmtId="0" fontId="42" fillId="42" borderId="165" xfId="2" applyFont="1" applyFill="1" applyBorder="1" applyAlignment="1">
      <alignment horizontal="left"/>
    </xf>
    <xf numFmtId="0" fontId="253" fillId="42" borderId="165" xfId="2" applyFont="1" applyFill="1" applyBorder="1" applyAlignment="1">
      <alignment horizontal="left"/>
    </xf>
    <xf numFmtId="0" fontId="254" fillId="43" borderId="3" xfId="4" applyFont="1" applyFill="1" applyBorder="1"/>
    <xf numFmtId="0" fontId="254" fillId="44" borderId="3" xfId="4" applyFont="1" applyFill="1" applyBorder="1"/>
    <xf numFmtId="14" fontId="254" fillId="42" borderId="3" xfId="4" applyNumberFormat="1" applyFont="1" applyFill="1" applyBorder="1" applyAlignment="1">
      <alignment horizontal="left"/>
    </xf>
    <xf numFmtId="49" fontId="164" fillId="17" borderId="3" xfId="2" applyNumberFormat="1" applyFont="1" applyFill="1" applyBorder="1" applyAlignment="1" applyProtection="1">
      <alignment horizontal="center" vertical="center"/>
      <protection locked="0"/>
    </xf>
    <xf numFmtId="49" fontId="176" fillId="16" borderId="4" xfId="2" applyNumberFormat="1" applyFont="1" applyFill="1" applyBorder="1" applyAlignment="1" applyProtection="1">
      <alignment horizontal="center" vertical="center" wrapText="1"/>
    </xf>
    <xf numFmtId="172" fontId="245" fillId="42" borderId="88" xfId="2" applyNumberFormat="1" applyFont="1" applyFill="1" applyBorder="1" applyAlignment="1">
      <alignment horizontal="center"/>
    </xf>
    <xf numFmtId="49" fontId="255" fillId="42" borderId="57" xfId="2" quotePrefix="1" applyNumberFormat="1" applyFont="1" applyFill="1" applyBorder="1" applyAlignment="1">
      <alignment horizontal="center"/>
    </xf>
    <xf numFmtId="49" fontId="249" fillId="42" borderId="54" xfId="2" quotePrefix="1" applyNumberFormat="1" applyFont="1" applyFill="1" applyBorder="1" applyAlignment="1">
      <alignment horizontal="center"/>
    </xf>
    <xf numFmtId="49" fontId="240" fillId="42" borderId="54" xfId="2" quotePrefix="1" applyNumberFormat="1" applyFont="1" applyFill="1" applyBorder="1" applyAlignment="1">
      <alignment horizontal="center"/>
    </xf>
    <xf numFmtId="49" fontId="249" fillId="42" borderId="165" xfId="2" quotePrefix="1" applyNumberFormat="1" applyFont="1" applyFill="1" applyBorder="1" applyAlignment="1">
      <alignment horizontal="center"/>
    </xf>
    <xf numFmtId="49" fontId="240" fillId="42" borderId="120" xfId="2" quotePrefix="1" applyNumberFormat="1" applyFont="1" applyFill="1" applyBorder="1" applyAlignment="1">
      <alignment horizontal="center"/>
    </xf>
    <xf numFmtId="49" fontId="249" fillId="42" borderId="57" xfId="2" quotePrefix="1" applyNumberFormat="1" applyFont="1" applyFill="1" applyBorder="1" applyAlignment="1">
      <alignment horizontal="center"/>
    </xf>
    <xf numFmtId="49" fontId="242" fillId="42" borderId="55" xfId="2" quotePrefix="1" applyNumberFormat="1" applyFont="1" applyFill="1" applyBorder="1" applyAlignment="1">
      <alignment horizontal="center"/>
    </xf>
    <xf numFmtId="49" fontId="238" fillId="15" borderId="4" xfId="2" applyNumberFormat="1" applyFont="1" applyFill="1" applyBorder="1" applyAlignment="1" applyProtection="1">
      <alignment horizontal="center" vertical="center" wrapText="1"/>
    </xf>
    <xf numFmtId="0" fontId="166" fillId="17" borderId="14" xfId="0" applyFont="1" applyFill="1" applyBorder="1" applyAlignment="1" applyProtection="1">
      <alignment horizontal="center" vertical="center" wrapText="1"/>
    </xf>
    <xf numFmtId="0" fontId="166" fillId="17" borderId="15" xfId="0" applyFont="1" applyFill="1" applyBorder="1" applyAlignment="1" applyProtection="1">
      <alignment horizontal="center" vertical="center" wrapText="1"/>
    </xf>
    <xf numFmtId="0" fontId="166" fillId="17" borderId="13" xfId="0" applyFont="1" applyFill="1" applyBorder="1" applyAlignment="1" applyProtection="1">
      <alignment horizontal="center" vertical="center" wrapText="1"/>
    </xf>
    <xf numFmtId="0" fontId="256" fillId="0" borderId="0" xfId="0" applyFont="1" applyFill="1" applyBorder="1" applyAlignment="1" applyProtection="1">
      <alignment vertical="top"/>
    </xf>
    <xf numFmtId="0" fontId="140" fillId="0" borderId="0" xfId="0" applyFont="1" applyFill="1" applyBorder="1" applyAlignment="1" applyProtection="1">
      <alignment vertical="top"/>
    </xf>
    <xf numFmtId="0" fontId="0" fillId="0" borderId="0" xfId="0" applyFont="1" applyFill="1" applyBorder="1"/>
    <xf numFmtId="0" fontId="139" fillId="45" borderId="0" xfId="0" applyFont="1" applyFill="1" applyBorder="1" applyAlignment="1" applyProtection="1">
      <alignment horizontal="left" vertical="top" wrapText="1"/>
    </xf>
    <xf numFmtId="0" fontId="257" fillId="45" borderId="0" xfId="0" applyFont="1" applyFill="1" applyBorder="1" applyAlignment="1" applyProtection="1">
      <alignment horizontal="center" vertical="top"/>
    </xf>
    <xf numFmtId="0" fontId="140" fillId="45" borderId="0" xfId="0" applyFont="1" applyFill="1" applyBorder="1" applyAlignment="1" applyProtection="1">
      <alignment vertical="top"/>
    </xf>
    <xf numFmtId="49" fontId="257" fillId="45" borderId="0" xfId="0" applyNumberFormat="1" applyFont="1" applyFill="1" applyBorder="1" applyAlignment="1" applyProtection="1">
      <alignment horizontal="center" vertical="top"/>
    </xf>
    <xf numFmtId="0" fontId="140" fillId="0" borderId="47" xfId="0" applyFont="1" applyFill="1" applyBorder="1" applyAlignment="1" applyProtection="1">
      <alignment vertical="top"/>
    </xf>
    <xf numFmtId="0" fontId="139" fillId="46" borderId="95" xfId="0" applyFont="1" applyFill="1" applyBorder="1" applyAlignment="1" applyProtection="1">
      <alignment horizontal="center" vertical="center" wrapText="1"/>
    </xf>
    <xf numFmtId="0" fontId="139" fillId="46" borderId="125" xfId="0" applyFont="1" applyFill="1" applyBorder="1" applyAlignment="1" applyProtection="1">
      <alignment horizontal="center" vertical="center"/>
    </xf>
    <xf numFmtId="0" fontId="139" fillId="46" borderId="17" xfId="0" applyFont="1" applyFill="1" applyBorder="1" applyAlignment="1" applyProtection="1">
      <alignment horizontal="center" vertical="center" wrapText="1"/>
    </xf>
    <xf numFmtId="0" fontId="34" fillId="46" borderId="118" xfId="0" applyNumberFormat="1" applyFont="1" applyFill="1" applyBorder="1" applyAlignment="1" applyProtection="1">
      <alignment horizontal="center" vertical="center"/>
    </xf>
    <xf numFmtId="0" fontId="34" fillId="47" borderId="119" xfId="0" applyFont="1" applyFill="1" applyBorder="1" applyAlignment="1" applyProtection="1">
      <alignment horizontal="center" vertical="center"/>
    </xf>
    <xf numFmtId="0" fontId="34" fillId="47" borderId="166" xfId="0" applyFont="1" applyFill="1" applyBorder="1" applyAlignment="1" applyProtection="1">
      <alignment horizontal="center" vertical="center"/>
    </xf>
    <xf numFmtId="0" fontId="139" fillId="46" borderId="17" xfId="0" applyFont="1" applyFill="1" applyBorder="1" applyAlignment="1" applyProtection="1">
      <alignment vertical="center" wrapText="1"/>
    </xf>
    <xf numFmtId="0" fontId="258" fillId="46" borderId="118" xfId="0" applyNumberFormat="1" applyFont="1" applyFill="1" applyBorder="1" applyAlignment="1" applyProtection="1">
      <alignment horizontal="center" vertical="center"/>
    </xf>
    <xf numFmtId="0" fontId="258" fillId="47" borderId="119" xfId="0" applyFont="1" applyFill="1" applyBorder="1" applyAlignment="1" applyProtection="1">
      <alignment horizontal="center" vertical="center"/>
    </xf>
    <xf numFmtId="0" fontId="258" fillId="47" borderId="166" xfId="0" applyFont="1" applyFill="1" applyBorder="1" applyAlignment="1" applyProtection="1">
      <alignment horizontal="center" vertical="center"/>
    </xf>
    <xf numFmtId="49" fontId="139" fillId="46" borderId="124" xfId="0" applyNumberFormat="1" applyFont="1" applyFill="1" applyBorder="1" applyAlignment="1" applyProtection="1">
      <alignment horizontal="center" vertical="center"/>
    </xf>
    <xf numFmtId="49" fontId="139" fillId="46" borderId="167" xfId="0" applyNumberFormat="1" applyFont="1" applyFill="1" applyBorder="1" applyAlignment="1" applyProtection="1">
      <alignment horizontal="center" vertical="center"/>
    </xf>
    <xf numFmtId="49" fontId="139" fillId="47" borderId="167" xfId="0" applyNumberFormat="1" applyFont="1" applyFill="1" applyBorder="1" applyAlignment="1" applyProtection="1">
      <alignment horizontal="center" vertical="center"/>
    </xf>
    <xf numFmtId="0" fontId="140" fillId="0" borderId="168" xfId="0" applyFont="1" applyFill="1" applyBorder="1" applyAlignment="1" applyProtection="1">
      <alignment horizontal="center"/>
    </xf>
    <xf numFmtId="0" fontId="141" fillId="45" borderId="8" xfId="0" quotePrefix="1" applyNumberFormat="1" applyFont="1" applyFill="1" applyBorder="1" applyAlignment="1" applyProtection="1">
      <alignment horizontal="left" vertical="top" wrapText="1"/>
    </xf>
    <xf numFmtId="3" fontId="259" fillId="45" borderId="3" xfId="0" applyNumberFormat="1" applyFont="1" applyFill="1" applyBorder="1" applyAlignment="1" applyProtection="1">
      <alignment vertical="top"/>
    </xf>
    <xf numFmtId="3" fontId="259" fillId="45" borderId="9" xfId="0" applyNumberFormat="1" applyFont="1" applyFill="1" applyBorder="1" applyAlignment="1" applyProtection="1">
      <alignment vertical="top"/>
    </xf>
    <xf numFmtId="183" fontId="260" fillId="0" borderId="56" xfId="0" quotePrefix="1" applyNumberFormat="1" applyFont="1" applyFill="1" applyBorder="1" applyAlignment="1" applyProtection="1">
      <alignment horizontal="left" vertical="top" wrapText="1"/>
    </xf>
    <xf numFmtId="0" fontId="140" fillId="0" borderId="1" xfId="0" quotePrefix="1" applyNumberFormat="1" applyFont="1" applyFill="1" applyBorder="1" applyAlignment="1" applyProtection="1">
      <alignment horizontal="center" vertical="top"/>
    </xf>
    <xf numFmtId="3" fontId="259" fillId="0" borderId="1" xfId="0" applyNumberFormat="1" applyFont="1" applyFill="1" applyBorder="1" applyAlignment="1" applyProtection="1">
      <alignment vertical="center"/>
    </xf>
    <xf numFmtId="3" fontId="259" fillId="0" borderId="74" xfId="0" applyNumberFormat="1" applyFont="1" applyFill="1" applyBorder="1" applyAlignment="1" applyProtection="1">
      <alignment vertical="center"/>
    </xf>
    <xf numFmtId="183" fontId="261" fillId="0" borderId="132" xfId="0" quotePrefix="1" applyNumberFormat="1" applyFont="1" applyFill="1" applyBorder="1" applyAlignment="1" applyProtection="1">
      <alignment horizontal="left" vertical="top" wrapText="1"/>
    </xf>
    <xf numFmtId="168" fontId="34" fillId="0" borderId="1" xfId="10" quotePrefix="1" applyNumberFormat="1" applyFont="1" applyFill="1" applyBorder="1" applyAlignment="1">
      <alignment horizontal="center" vertical="center"/>
    </xf>
    <xf numFmtId="3" fontId="259" fillId="0" borderId="98" xfId="0" applyNumberFormat="1" applyFont="1" applyFill="1" applyBorder="1" applyAlignment="1" applyProtection="1">
      <alignment vertical="center"/>
    </xf>
    <xf numFmtId="3" fontId="259" fillId="0" borderId="98" xfId="0" applyNumberFormat="1" applyFont="1" applyFill="1" applyBorder="1" applyAlignment="1" applyProtection="1">
      <alignment vertical="center"/>
      <protection locked="0"/>
    </xf>
    <xf numFmtId="0" fontId="140" fillId="0" borderId="0" xfId="0" applyFont="1" applyFill="1" applyBorder="1" applyProtection="1"/>
    <xf numFmtId="0" fontId="259" fillId="0" borderId="56" xfId="0" applyNumberFormat="1" applyFont="1" applyFill="1" applyBorder="1" applyAlignment="1" applyProtection="1">
      <alignment vertical="top" wrapText="1"/>
    </xf>
    <xf numFmtId="3" fontId="259" fillId="0" borderId="1" xfId="0" applyNumberFormat="1" applyFont="1" applyFill="1" applyBorder="1" applyAlignment="1" applyProtection="1">
      <alignment vertical="center"/>
      <protection locked="0"/>
    </xf>
    <xf numFmtId="0" fontId="140" fillId="0" borderId="56" xfId="0" applyNumberFormat="1" applyFont="1" applyFill="1" applyBorder="1" applyAlignment="1" applyProtection="1">
      <alignment vertical="top" wrapText="1"/>
    </xf>
    <xf numFmtId="0" fontId="259" fillId="0" borderId="101" xfId="0" applyNumberFormat="1" applyFont="1" applyFill="1" applyBorder="1" applyAlignment="1" applyProtection="1">
      <alignment vertical="top" wrapText="1"/>
    </xf>
    <xf numFmtId="0" fontId="25" fillId="0" borderId="56" xfId="0" applyNumberFormat="1" applyFont="1" applyFill="1" applyBorder="1" applyAlignment="1" applyProtection="1">
      <alignment vertical="top" wrapText="1"/>
    </xf>
    <xf numFmtId="0" fontId="25" fillId="0" borderId="14" xfId="0" applyNumberFormat="1" applyFont="1" applyFill="1" applyBorder="1" applyAlignment="1" applyProtection="1">
      <alignment vertical="top" wrapText="1"/>
    </xf>
    <xf numFmtId="3" fontId="259" fillId="0" borderId="15" xfId="0" applyNumberFormat="1" applyFont="1" applyFill="1" applyBorder="1" applyAlignment="1" applyProtection="1">
      <alignment vertical="center"/>
    </xf>
    <xf numFmtId="3" fontId="259" fillId="0" borderId="15" xfId="0" applyNumberFormat="1" applyFont="1" applyFill="1" applyBorder="1" applyAlignment="1" applyProtection="1">
      <alignment vertical="center"/>
      <protection locked="0"/>
    </xf>
    <xf numFmtId="0" fontId="141" fillId="45" borderId="8" xfId="0" quotePrefix="1" applyFont="1" applyFill="1" applyBorder="1" applyAlignment="1" applyProtection="1">
      <alignment horizontal="left" vertical="top" wrapText="1"/>
    </xf>
    <xf numFmtId="3" fontId="259" fillId="45" borderId="3" xfId="0" applyNumberFormat="1" applyFont="1" applyFill="1" applyBorder="1" applyAlignment="1" applyProtection="1">
      <alignment vertical="center"/>
    </xf>
    <xf numFmtId="3" fontId="259" fillId="45" borderId="9" xfId="0" applyNumberFormat="1" applyFont="1" applyFill="1" applyBorder="1" applyAlignment="1" applyProtection="1">
      <alignment vertical="center"/>
    </xf>
    <xf numFmtId="49" fontId="260" fillId="0" borderId="1" xfId="0" applyNumberFormat="1" applyFont="1" applyFill="1" applyBorder="1" applyAlignment="1" applyProtection="1">
      <alignment horizontal="center" vertical="top"/>
    </xf>
    <xf numFmtId="183" fontId="25" fillId="48" borderId="56" xfId="0" applyNumberFormat="1" applyFont="1" applyFill="1" applyBorder="1" applyAlignment="1" applyProtection="1">
      <alignment vertical="top" wrapText="1"/>
    </xf>
    <xf numFmtId="3" fontId="259" fillId="48" borderId="1" xfId="0" applyNumberFormat="1" applyFont="1" applyFill="1" applyBorder="1" applyAlignment="1" applyProtection="1">
      <alignment vertical="center"/>
    </xf>
    <xf numFmtId="183" fontId="25" fillId="0" borderId="56" xfId="0" applyNumberFormat="1" applyFont="1" applyFill="1" applyBorder="1" applyAlignment="1" applyProtection="1">
      <alignment vertical="top" wrapText="1"/>
    </xf>
    <xf numFmtId="168" fontId="262" fillId="0" borderId="1" xfId="10" quotePrefix="1" applyNumberFormat="1" applyFont="1" applyFill="1" applyBorder="1" applyAlignment="1">
      <alignment horizontal="center" vertical="center"/>
    </xf>
    <xf numFmtId="183" fontId="144" fillId="0" borderId="56" xfId="0" applyNumberFormat="1" applyFont="1" applyFill="1" applyBorder="1" applyAlignment="1" applyProtection="1">
      <alignment vertical="top" wrapText="1"/>
    </xf>
    <xf numFmtId="3" fontId="140" fillId="0" borderId="1" xfId="0" applyNumberFormat="1" applyFont="1" applyFill="1" applyBorder="1" applyAlignment="1" applyProtection="1">
      <alignment vertical="center"/>
    </xf>
    <xf numFmtId="3" fontId="140" fillId="0" borderId="1" xfId="0" applyNumberFormat="1" applyFont="1" applyFill="1" applyBorder="1" applyAlignment="1" applyProtection="1">
      <alignment vertical="center"/>
      <protection locked="0"/>
    </xf>
    <xf numFmtId="183" fontId="25" fillId="0" borderId="56" xfId="0" quotePrefix="1" applyNumberFormat="1" applyFont="1" applyFill="1" applyBorder="1" applyAlignment="1" applyProtection="1">
      <alignment vertical="top" wrapText="1"/>
    </xf>
    <xf numFmtId="183" fontId="25" fillId="0" borderId="14" xfId="0" applyNumberFormat="1" applyFont="1" applyFill="1" applyBorder="1" applyAlignment="1" applyProtection="1">
      <alignment vertical="top" wrapText="1"/>
    </xf>
    <xf numFmtId="3" fontId="140" fillId="0" borderId="15" xfId="0" applyNumberFormat="1" applyFont="1" applyFill="1" applyBorder="1" applyAlignment="1" applyProtection="1">
      <alignment vertical="center"/>
    </xf>
    <xf numFmtId="3" fontId="140" fillId="0" borderId="15" xfId="0" applyNumberFormat="1" applyFont="1" applyFill="1" applyBorder="1" applyAlignment="1" applyProtection="1">
      <alignment vertical="center"/>
      <protection locked="0"/>
    </xf>
    <xf numFmtId="0" fontId="256" fillId="0" borderId="0" xfId="0" applyFont="1" applyFill="1" applyBorder="1" applyProtection="1"/>
    <xf numFmtId="0" fontId="263" fillId="45" borderId="8" xfId="0" quotePrefix="1" applyNumberFormat="1" applyFont="1" applyFill="1" applyBorder="1" applyAlignment="1" applyProtection="1">
      <alignment horizontal="left" vertical="top" wrapText="1"/>
    </xf>
    <xf numFmtId="0" fontId="139" fillId="0" borderId="56" xfId="0" applyNumberFormat="1" applyFont="1" applyFill="1" applyBorder="1" applyAlignment="1" applyProtection="1">
      <alignment vertical="top" wrapText="1"/>
    </xf>
    <xf numFmtId="0" fontId="143" fillId="0" borderId="1" xfId="0" applyNumberFormat="1" applyFont="1" applyFill="1" applyBorder="1" applyAlignment="1" applyProtection="1">
      <alignment horizontal="center" vertical="top"/>
    </xf>
    <xf numFmtId="0" fontId="143" fillId="48" borderId="8" xfId="0" quotePrefix="1" applyNumberFormat="1" applyFont="1" applyFill="1" applyBorder="1" applyAlignment="1" applyProtection="1">
      <alignment horizontal="left" vertical="top" wrapText="1"/>
    </xf>
    <xf numFmtId="0" fontId="143" fillId="48" borderId="3" xfId="0" quotePrefix="1" applyNumberFormat="1" applyFont="1" applyFill="1" applyBorder="1" applyAlignment="1" applyProtection="1">
      <alignment horizontal="center" vertical="top"/>
    </xf>
    <xf numFmtId="3" fontId="259" fillId="48" borderId="3" xfId="0" applyNumberFormat="1" applyFont="1" applyFill="1" applyBorder="1" applyAlignment="1" applyProtection="1">
      <alignment vertical="center"/>
    </xf>
    <xf numFmtId="0" fontId="264" fillId="0" borderId="56" xfId="0" applyNumberFormat="1" applyFont="1" applyFill="1" applyBorder="1" applyAlignment="1" applyProtection="1">
      <alignment horizontal="right" vertical="top" wrapText="1"/>
    </xf>
    <xf numFmtId="0" fontId="265" fillId="0" borderId="1" xfId="0" quotePrefix="1" applyNumberFormat="1" applyFont="1" applyFill="1" applyBorder="1" applyAlignment="1" applyProtection="1">
      <alignment horizontal="center" vertical="top"/>
    </xf>
    <xf numFmtId="3" fontId="264" fillId="0" borderId="1" xfId="0" applyNumberFormat="1" applyFont="1" applyFill="1" applyBorder="1" applyAlignment="1" applyProtection="1">
      <alignment vertical="center"/>
    </xf>
    <xf numFmtId="0" fontId="266" fillId="0" borderId="0" xfId="0" applyFont="1" applyFill="1" applyBorder="1" applyAlignment="1" applyProtection="1">
      <alignment vertical="top"/>
    </xf>
    <xf numFmtId="0" fontId="147" fillId="45" borderId="8" xfId="0" quotePrefix="1" applyNumberFormat="1" applyFont="1" applyFill="1" applyBorder="1" applyAlignment="1" applyProtection="1">
      <alignment horizontal="left" vertical="top" wrapText="1"/>
    </xf>
    <xf numFmtId="3" fontId="267" fillId="45" borderId="3" xfId="0" applyNumberFormat="1" applyFont="1" applyFill="1" applyBorder="1" applyAlignment="1" applyProtection="1">
      <alignment vertical="center"/>
    </xf>
    <xf numFmtId="3" fontId="267" fillId="45" borderId="9" xfId="0" applyNumberFormat="1" applyFont="1" applyFill="1" applyBorder="1" applyAlignment="1" applyProtection="1">
      <alignment vertical="center"/>
    </xf>
    <xf numFmtId="0" fontId="139" fillId="0" borderId="56" xfId="0" applyNumberFormat="1" applyFont="1" applyFill="1" applyBorder="1" applyAlignment="1" applyProtection="1">
      <alignment horizontal="left" vertical="top" wrapText="1"/>
    </xf>
    <xf numFmtId="0" fontId="34" fillId="0" borderId="1" xfId="0" applyNumberFormat="1" applyFont="1" applyFill="1" applyBorder="1" applyAlignment="1" applyProtection="1">
      <alignment horizontal="center" vertical="top"/>
    </xf>
    <xf numFmtId="3" fontId="25" fillId="0" borderId="1" xfId="0" applyNumberFormat="1" applyFont="1" applyFill="1" applyBorder="1" applyAlignment="1" applyProtection="1">
      <alignment vertical="center"/>
    </xf>
    <xf numFmtId="3" fontId="25" fillId="0" borderId="74" xfId="0" applyNumberFormat="1" applyFont="1" applyFill="1" applyBorder="1" applyAlignment="1" applyProtection="1">
      <alignment vertical="center"/>
    </xf>
    <xf numFmtId="0" fontId="25" fillId="0" borderId="56" xfId="0" quotePrefix="1" applyNumberFormat="1" applyFont="1" applyFill="1" applyBorder="1" applyAlignment="1" applyProtection="1">
      <alignment horizontal="left" vertical="top" wrapText="1"/>
    </xf>
    <xf numFmtId="3" fontId="267" fillId="0" borderId="1" xfId="0" applyNumberFormat="1" applyFont="1" applyFill="1" applyBorder="1" applyAlignment="1" applyProtection="1">
      <alignment vertical="center"/>
    </xf>
    <xf numFmtId="3" fontId="267" fillId="0" borderId="1" xfId="0" applyNumberFormat="1" applyFont="1" applyFill="1" applyBorder="1" applyAlignment="1" applyProtection="1">
      <alignment vertical="center"/>
      <protection locked="0"/>
    </xf>
    <xf numFmtId="183" fontId="259" fillId="0" borderId="56" xfId="0" applyNumberFormat="1" applyFont="1" applyFill="1" applyBorder="1" applyAlignment="1" applyProtection="1">
      <alignment horizontal="left" vertical="top" wrapText="1"/>
    </xf>
    <xf numFmtId="0" fontId="25" fillId="48" borderId="56" xfId="0" quotePrefix="1" applyNumberFormat="1" applyFont="1" applyFill="1" applyBorder="1" applyAlignment="1" applyProtection="1">
      <alignment horizontal="left" vertical="top" wrapText="1"/>
    </xf>
    <xf numFmtId="3" fontId="267" fillId="48" borderId="1" xfId="0" applyNumberFormat="1" applyFont="1" applyFill="1" applyBorder="1" applyAlignment="1" applyProtection="1">
      <alignment vertical="center"/>
    </xf>
    <xf numFmtId="3" fontId="267" fillId="48" borderId="74" xfId="0" applyNumberFormat="1" applyFont="1" applyFill="1" applyBorder="1" applyAlignment="1" applyProtection="1">
      <alignment vertical="center"/>
    </xf>
    <xf numFmtId="0" fontId="25" fillId="0" borderId="56" xfId="0" applyNumberFormat="1" applyFont="1" applyFill="1" applyBorder="1" applyAlignment="1" applyProtection="1">
      <alignment horizontal="left" vertical="top" wrapText="1" indent="1"/>
    </xf>
    <xf numFmtId="0" fontId="25" fillId="0" borderId="56" xfId="0" quotePrefix="1" applyNumberFormat="1" applyFont="1" applyFill="1" applyBorder="1" applyAlignment="1" applyProtection="1">
      <alignment horizontal="left" vertical="top" wrapText="1" indent="1"/>
    </xf>
    <xf numFmtId="3" fontId="259" fillId="48" borderId="74" xfId="0" applyNumberFormat="1" applyFont="1" applyFill="1" applyBorder="1" applyAlignment="1" applyProtection="1">
      <alignment vertical="center"/>
    </xf>
    <xf numFmtId="0" fontId="25" fillId="0" borderId="56" xfId="0" quotePrefix="1" applyNumberFormat="1" applyFont="1" applyFill="1" applyBorder="1" applyAlignment="1" applyProtection="1">
      <alignment vertical="top" wrapText="1"/>
    </xf>
    <xf numFmtId="0" fontId="25" fillId="0" borderId="56" xfId="0" applyNumberFormat="1" applyFont="1" applyFill="1" applyBorder="1" applyAlignment="1" applyProtection="1">
      <alignment horizontal="left" vertical="top" wrapText="1"/>
    </xf>
    <xf numFmtId="0" fontId="25" fillId="48" borderId="56" xfId="0" applyNumberFormat="1" applyFont="1" applyFill="1" applyBorder="1" applyAlignment="1" applyProtection="1">
      <alignment horizontal="left" vertical="top" wrapText="1"/>
    </xf>
    <xf numFmtId="0" fontId="25" fillId="0" borderId="169" xfId="0" quotePrefix="1" applyNumberFormat="1" applyFont="1" applyFill="1" applyBorder="1" applyAlignment="1" applyProtection="1">
      <alignment horizontal="left" vertical="top" wrapText="1" indent="1"/>
    </xf>
    <xf numFmtId="168" fontId="34" fillId="0" borderId="170" xfId="10" quotePrefix="1" applyNumberFormat="1" applyFont="1" applyFill="1" applyBorder="1" applyAlignment="1">
      <alignment horizontal="center" vertical="center"/>
    </xf>
    <xf numFmtId="3" fontId="259" fillId="0" borderId="170" xfId="0" applyNumberFormat="1" applyFont="1" applyFill="1" applyBorder="1" applyAlignment="1" applyProtection="1">
      <alignment vertical="center"/>
    </xf>
    <xf numFmtId="3" fontId="259" fillId="0" borderId="170" xfId="0" applyNumberFormat="1" applyFont="1" applyFill="1" applyBorder="1" applyAlignment="1" applyProtection="1">
      <alignment vertical="center"/>
      <protection locked="0"/>
    </xf>
    <xf numFmtId="3" fontId="259" fillId="0" borderId="171" xfId="0" applyNumberFormat="1" applyFont="1" applyFill="1" applyBorder="1" applyAlignment="1" applyProtection="1">
      <alignment vertical="center"/>
    </xf>
    <xf numFmtId="0" fontId="268" fillId="0" borderId="0" xfId="0" quotePrefix="1" applyFont="1" applyFill="1" applyBorder="1"/>
    <xf numFmtId="0" fontId="149" fillId="0" borderId="0" xfId="0" applyFont="1" applyFill="1" applyBorder="1"/>
    <xf numFmtId="0" fontId="150" fillId="0" borderId="0" xfId="0" applyFont="1" applyFill="1" applyBorder="1" applyAlignment="1">
      <alignment wrapText="1"/>
    </xf>
    <xf numFmtId="0" fontId="205" fillId="15" borderId="0" xfId="2" applyFont="1" applyFill="1" applyAlignment="1">
      <alignment horizontal="center" vertical="center"/>
    </xf>
    <xf numFmtId="0" fontId="34" fillId="0" borderId="125" xfId="0" applyFont="1" applyFill="1" applyBorder="1" applyAlignment="1" applyProtection="1">
      <alignment horizontal="center" vertical="center" wrapText="1"/>
    </xf>
    <xf numFmtId="3" fontId="259" fillId="45" borderId="3" xfId="0" applyNumberFormat="1" applyFont="1" applyFill="1" applyBorder="1" applyAlignment="1" applyProtection="1">
      <alignment vertical="top"/>
      <protection locked="0"/>
    </xf>
    <xf numFmtId="3" fontId="259" fillId="45" borderId="3" xfId="0" applyNumberFormat="1" applyFont="1" applyFill="1" applyBorder="1" applyAlignment="1" applyProtection="1">
      <alignment vertical="center"/>
      <protection locked="0"/>
    </xf>
    <xf numFmtId="3" fontId="267" fillId="45" borderId="3" xfId="0" applyNumberFormat="1" applyFont="1" applyFill="1" applyBorder="1" applyAlignment="1" applyProtection="1">
      <alignment vertical="center"/>
      <protection locked="0"/>
    </xf>
    <xf numFmtId="0" fontId="151" fillId="15" borderId="0" xfId="0" quotePrefix="1" applyFont="1" applyFill="1" applyAlignment="1">
      <alignment vertical="center"/>
    </xf>
    <xf numFmtId="168" fontId="269" fillId="48" borderId="1" xfId="0" applyNumberFormat="1" applyFont="1" applyFill="1" applyBorder="1" applyAlignment="1" applyProtection="1">
      <alignment horizontal="center" vertical="top"/>
    </xf>
    <xf numFmtId="168" fontId="270" fillId="44" borderId="109" xfId="0" quotePrefix="1" applyNumberFormat="1" applyFont="1" applyFill="1" applyBorder="1" applyAlignment="1" applyProtection="1">
      <alignment horizontal="center" vertical="top"/>
    </xf>
    <xf numFmtId="168" fontId="271" fillId="45" borderId="3" xfId="0" quotePrefix="1" applyNumberFormat="1" applyFont="1" applyFill="1" applyBorder="1" applyAlignment="1" applyProtection="1">
      <alignment horizontal="center" vertical="top"/>
    </xf>
    <xf numFmtId="168" fontId="271" fillId="45" borderId="3" xfId="0" applyNumberFormat="1" applyFont="1" applyFill="1" applyBorder="1" applyAlignment="1" applyProtection="1">
      <alignment horizontal="center" vertical="top"/>
    </xf>
    <xf numFmtId="0" fontId="161" fillId="49" borderId="0" xfId="4" applyFill="1"/>
    <xf numFmtId="0" fontId="161" fillId="17" borderId="0" xfId="4" applyFill="1"/>
    <xf numFmtId="174" fontId="170" fillId="50" borderId="22" xfId="2" applyNumberFormat="1" applyFont="1" applyFill="1" applyBorder="1" applyAlignment="1" applyProtection="1">
      <alignment horizontal="center" vertical="center"/>
    </xf>
    <xf numFmtId="174" fontId="170" fillId="30" borderId="88" xfId="2" applyNumberFormat="1" applyFont="1" applyFill="1" applyBorder="1" applyAlignment="1" applyProtection="1">
      <alignment horizontal="center" vertical="center"/>
    </xf>
    <xf numFmtId="174" fontId="170" fillId="30" borderId="8" xfId="2" applyNumberFormat="1" applyFont="1" applyFill="1" applyBorder="1" applyAlignment="1" applyProtection="1">
      <alignment horizontal="center" vertical="center"/>
    </xf>
    <xf numFmtId="174" fontId="170" fillId="30" borderId="4" xfId="2" applyNumberFormat="1" applyFont="1" applyFill="1" applyBorder="1" applyAlignment="1" applyProtection="1">
      <alignment horizontal="center" vertical="center"/>
    </xf>
    <xf numFmtId="174" fontId="170" fillId="26" borderId="88" xfId="2" applyNumberFormat="1" applyFont="1" applyFill="1" applyBorder="1" applyAlignment="1" applyProtection="1">
      <alignment horizontal="center" vertical="center"/>
    </xf>
    <xf numFmtId="174" fontId="170" fillId="26" borderId="8" xfId="2" applyNumberFormat="1" applyFont="1" applyFill="1" applyBorder="1" applyAlignment="1" applyProtection="1">
      <alignment horizontal="center" vertical="center"/>
    </xf>
    <xf numFmtId="174" fontId="170" fillId="26" borderId="4" xfId="2" applyNumberFormat="1" applyFont="1" applyFill="1" applyBorder="1" applyAlignment="1" applyProtection="1">
      <alignment horizontal="center" vertical="center"/>
    </xf>
    <xf numFmtId="174" fontId="170" fillId="21" borderId="115" xfId="2" applyNumberFormat="1" applyFont="1" applyFill="1" applyBorder="1" applyAlignment="1" applyProtection="1">
      <alignment horizontal="center" vertical="center"/>
    </xf>
    <xf numFmtId="174" fontId="170" fillId="21" borderId="102" xfId="2" applyNumberFormat="1" applyFont="1" applyFill="1" applyBorder="1" applyAlignment="1" applyProtection="1">
      <alignment horizontal="center" vertical="center"/>
    </xf>
    <xf numFmtId="3" fontId="12" fillId="15" borderId="172" xfId="2" applyNumberFormat="1" applyFont="1" applyFill="1" applyBorder="1" applyAlignment="1" applyProtection="1">
      <alignment horizontal="right" vertical="center"/>
      <protection locked="0"/>
    </xf>
    <xf numFmtId="3" fontId="12" fillId="15" borderId="173" xfId="2" applyNumberFormat="1" applyFont="1" applyFill="1" applyBorder="1" applyAlignment="1" applyProtection="1">
      <alignment horizontal="right" vertical="center"/>
      <protection locked="0"/>
    </xf>
    <xf numFmtId="3" fontId="12" fillId="15" borderId="174" xfId="2" applyNumberFormat="1" applyFont="1" applyFill="1" applyBorder="1" applyAlignment="1" applyProtection="1">
      <alignment horizontal="right" vertical="center"/>
      <protection locked="0"/>
    </xf>
    <xf numFmtId="174" fontId="170" fillId="21" borderId="14" xfId="2" applyNumberFormat="1" applyFont="1" applyFill="1" applyBorder="1" applyAlignment="1" applyProtection="1">
      <alignment horizontal="center" vertical="center"/>
    </xf>
    <xf numFmtId="174" fontId="170" fillId="21" borderId="83" xfId="2" applyNumberFormat="1" applyFont="1" applyFill="1" applyBorder="1" applyAlignment="1" applyProtection="1">
      <alignment horizontal="center" vertical="center"/>
    </xf>
    <xf numFmtId="174" fontId="170" fillId="21" borderId="172" xfId="2" applyNumberFormat="1" applyFont="1" applyFill="1" applyBorder="1" applyAlignment="1" applyProtection="1">
      <alignment horizontal="center" vertical="center"/>
    </xf>
    <xf numFmtId="174" fontId="170" fillId="31" borderId="175" xfId="2" applyNumberFormat="1" applyFont="1" applyFill="1" applyBorder="1" applyAlignment="1" applyProtection="1">
      <alignment horizontal="center" vertical="center"/>
    </xf>
    <xf numFmtId="174" fontId="170" fillId="50" borderId="176" xfId="2" applyNumberFormat="1" applyFont="1" applyFill="1" applyBorder="1" applyAlignment="1" applyProtection="1">
      <alignment horizontal="center" vertical="center"/>
    </xf>
    <xf numFmtId="174" fontId="170" fillId="50" borderId="177" xfId="2" applyNumberFormat="1" applyFont="1" applyFill="1" applyBorder="1" applyAlignment="1" applyProtection="1">
      <alignment horizontal="center" vertical="center"/>
    </xf>
    <xf numFmtId="174" fontId="170" fillId="31" borderId="178" xfId="2" applyNumberFormat="1" applyFont="1" applyFill="1" applyBorder="1" applyAlignment="1" applyProtection="1">
      <alignment horizontal="center" vertical="center"/>
    </xf>
    <xf numFmtId="174" fontId="170" fillId="31" borderId="162" xfId="2" applyNumberFormat="1" applyFont="1" applyFill="1" applyBorder="1" applyAlignment="1" applyProtection="1">
      <alignment horizontal="center" vertical="center"/>
    </xf>
    <xf numFmtId="168" fontId="272" fillId="51" borderId="22" xfId="10" quotePrefix="1" applyNumberFormat="1" applyFont="1" applyFill="1" applyBorder="1" applyAlignment="1">
      <alignment horizontal="right" vertical="center"/>
    </xf>
    <xf numFmtId="0" fontId="6" fillId="51" borderId="17" xfId="10" quotePrefix="1" applyFont="1" applyFill="1" applyBorder="1" applyAlignment="1">
      <alignment horizontal="right" vertical="center"/>
    </xf>
    <xf numFmtId="0" fontId="3" fillId="51" borderId="23" xfId="10" applyFont="1" applyFill="1" applyBorder="1" applyAlignment="1">
      <alignment horizontal="left" vertical="center" wrapText="1"/>
    </xf>
    <xf numFmtId="3" fontId="177" fillId="23" borderId="10" xfId="2" applyNumberFormat="1" applyFont="1" applyFill="1" applyBorder="1" applyAlignment="1" applyProtection="1">
      <alignment horizontal="center" vertical="center" wrapText="1"/>
    </xf>
    <xf numFmtId="0" fontId="3" fillId="0" borderId="0" xfId="10" quotePrefix="1" applyNumberFormat="1" applyFont="1" applyFill="1" applyBorder="1" applyAlignment="1">
      <alignment horizontal="right"/>
    </xf>
    <xf numFmtId="0" fontId="54" fillId="15" borderId="73" xfId="0" quotePrefix="1" applyFont="1" applyFill="1" applyBorder="1" applyAlignment="1" applyProtection="1">
      <alignment horizontal="left"/>
    </xf>
    <xf numFmtId="0" fontId="32" fillId="15" borderId="53" xfId="0" quotePrefix="1" applyFont="1" applyFill="1" applyBorder="1" applyAlignment="1" applyProtection="1">
      <alignment horizontal="left"/>
    </xf>
    <xf numFmtId="3" fontId="32" fillId="15" borderId="21" xfId="0" applyNumberFormat="1" applyFont="1" applyFill="1" applyBorder="1" applyAlignment="1" applyProtection="1"/>
    <xf numFmtId="0" fontId="32" fillId="24" borderId="55" xfId="0" quotePrefix="1" applyFont="1" applyFill="1" applyBorder="1" applyAlignment="1" applyProtection="1">
      <alignment horizontal="left"/>
    </xf>
    <xf numFmtId="0" fontId="32" fillId="24" borderId="55" xfId="0" applyFont="1" applyFill="1" applyBorder="1" applyAlignment="1" applyProtection="1">
      <alignment horizontal="left"/>
    </xf>
    <xf numFmtId="3" fontId="32" fillId="24" borderId="55" xfId="0" applyNumberFormat="1" applyFont="1" applyFill="1" applyBorder="1" applyAlignment="1" applyProtection="1"/>
    <xf numFmtId="3" fontId="32" fillId="24" borderId="24" xfId="0" applyNumberFormat="1" applyFont="1" applyFill="1" applyBorder="1" applyAlignment="1" applyProtection="1"/>
    <xf numFmtId="3" fontId="32" fillId="24" borderId="22" xfId="0" applyNumberFormat="1" applyFont="1" applyFill="1" applyBorder="1" applyAlignment="1" applyProtection="1"/>
    <xf numFmtId="3" fontId="32" fillId="24" borderId="25" xfId="0" applyNumberFormat="1" applyFont="1" applyFill="1" applyBorder="1" applyAlignment="1" applyProtection="1"/>
    <xf numFmtId="3" fontId="89" fillId="24" borderId="22" xfId="0" applyNumberFormat="1" applyFont="1" applyFill="1" applyBorder="1" applyAlignment="1" applyProtection="1">
      <alignment horizontal="center"/>
    </xf>
    <xf numFmtId="38" fontId="3" fillId="21" borderId="23" xfId="15" applyNumberFormat="1" applyFont="1" applyFill="1" applyBorder="1" applyAlignment="1" applyProtection="1"/>
    <xf numFmtId="38" fontId="3" fillId="21" borderId="102" xfId="15" applyNumberFormat="1" applyFont="1" applyFill="1" applyBorder="1" applyAlignment="1" applyProtection="1"/>
    <xf numFmtId="38" fontId="273" fillId="21" borderId="116" xfId="15" applyNumberFormat="1" applyFont="1" applyFill="1" applyBorder="1" applyAlignment="1" applyProtection="1"/>
    <xf numFmtId="38" fontId="273" fillId="21" borderId="38" xfId="15" applyNumberFormat="1" applyFont="1" applyFill="1" applyBorder="1" applyAlignment="1" applyProtection="1"/>
    <xf numFmtId="38" fontId="273" fillId="21" borderId="138" xfId="15" applyNumberFormat="1" applyFont="1" applyFill="1" applyBorder="1" applyAlignment="1" applyProtection="1"/>
    <xf numFmtId="180" fontId="274" fillId="21" borderId="57" xfId="5" applyNumberFormat="1" applyFont="1" applyFill="1" applyBorder="1" applyAlignment="1" applyProtection="1"/>
    <xf numFmtId="180" fontId="275" fillId="21" borderId="57" xfId="5" applyNumberFormat="1" applyFont="1" applyFill="1" applyBorder="1" applyAlignment="1" applyProtection="1"/>
    <xf numFmtId="180" fontId="275" fillId="21" borderId="136" xfId="5" applyNumberFormat="1" applyFont="1" applyFill="1" applyBorder="1" applyAlignment="1" applyProtection="1"/>
    <xf numFmtId="38" fontId="273" fillId="21" borderId="116" xfId="15" applyNumberFormat="1" applyFont="1" applyFill="1" applyBorder="1" applyAlignment="1" applyProtection="1">
      <alignment horizontal="center"/>
    </xf>
    <xf numFmtId="38" fontId="273" fillId="21" borderId="38" xfId="15" applyNumberFormat="1" applyFont="1" applyFill="1" applyBorder="1" applyAlignment="1" applyProtection="1">
      <alignment horizontal="center"/>
    </xf>
    <xf numFmtId="38" fontId="273" fillId="21" borderId="138" xfId="15" applyNumberFormat="1" applyFont="1" applyFill="1" applyBorder="1" applyAlignment="1" applyProtection="1">
      <alignment horizontal="center"/>
    </xf>
    <xf numFmtId="174" fontId="170" fillId="17" borderId="4" xfId="2" applyNumberFormat="1" applyFont="1" applyFill="1" applyBorder="1" applyAlignment="1" applyProtection="1">
      <alignment horizontal="center" vertical="center"/>
    </xf>
    <xf numFmtId="174" fontId="170" fillId="21" borderId="51" xfId="2" applyNumberFormat="1" applyFont="1" applyFill="1" applyBorder="1" applyAlignment="1" applyProtection="1">
      <alignment horizontal="center" vertical="center"/>
    </xf>
    <xf numFmtId="174" fontId="170" fillId="21" borderId="179" xfId="2" applyNumberFormat="1" applyFont="1" applyFill="1" applyBorder="1" applyAlignment="1" applyProtection="1">
      <alignment horizontal="center" vertical="center"/>
    </xf>
    <xf numFmtId="174" fontId="170" fillId="31" borderId="102" xfId="2" applyNumberFormat="1" applyFont="1" applyFill="1" applyBorder="1" applyAlignment="1" applyProtection="1">
      <alignment horizontal="center" vertical="center"/>
    </xf>
    <xf numFmtId="174" fontId="170" fillId="31" borderId="137" xfId="2" applyNumberFormat="1" applyFont="1" applyFill="1" applyBorder="1" applyAlignment="1" applyProtection="1">
      <alignment horizontal="center" vertical="center"/>
    </xf>
    <xf numFmtId="174" fontId="170" fillId="31" borderId="24" xfId="2" applyNumberFormat="1" applyFont="1" applyFill="1" applyBorder="1" applyAlignment="1" applyProtection="1">
      <alignment horizontal="center" vertical="center"/>
    </xf>
    <xf numFmtId="174" fontId="170" fillId="31" borderId="20" xfId="2" applyNumberFormat="1" applyFont="1" applyFill="1" applyBorder="1" applyAlignment="1" applyProtection="1">
      <alignment horizontal="center" vertical="center"/>
    </xf>
    <xf numFmtId="174" fontId="170" fillId="31" borderId="173" xfId="2" applyNumberFormat="1" applyFont="1" applyFill="1" applyBorder="1" applyAlignment="1" applyProtection="1">
      <alignment horizontal="center" vertical="center"/>
    </xf>
    <xf numFmtId="174" fontId="170" fillId="31" borderId="172" xfId="2" applyNumberFormat="1" applyFont="1" applyFill="1" applyBorder="1" applyAlignment="1" applyProtection="1">
      <alignment horizontal="center" vertical="center"/>
    </xf>
    <xf numFmtId="174" fontId="170" fillId="21" borderId="180" xfId="2" applyNumberFormat="1" applyFont="1" applyFill="1" applyBorder="1" applyAlignment="1" applyProtection="1">
      <alignment horizontal="center" vertical="center"/>
    </xf>
    <xf numFmtId="174" fontId="170" fillId="21" borderId="181" xfId="2" applyNumberFormat="1" applyFont="1" applyFill="1" applyBorder="1" applyAlignment="1" applyProtection="1">
      <alignment horizontal="center" vertical="center"/>
    </xf>
    <xf numFmtId="3" fontId="12" fillId="15" borderId="182" xfId="2" applyNumberFormat="1" applyFont="1" applyFill="1" applyBorder="1" applyAlignment="1" applyProtection="1">
      <alignment horizontal="right" vertical="center"/>
      <protection locked="0"/>
    </xf>
    <xf numFmtId="174" fontId="170" fillId="21" borderId="183" xfId="2" applyNumberFormat="1" applyFont="1" applyFill="1" applyBorder="1" applyAlignment="1" applyProtection="1">
      <alignment horizontal="center" vertical="center"/>
    </xf>
    <xf numFmtId="174" fontId="170" fillId="24" borderId="4" xfId="2" applyNumberFormat="1" applyFont="1" applyFill="1" applyBorder="1" applyAlignment="1" applyProtection="1">
      <alignment horizontal="center" vertical="center"/>
    </xf>
    <xf numFmtId="1" fontId="12" fillId="0" borderId="21" xfId="2" applyNumberFormat="1" applyFont="1" applyFill="1" applyBorder="1" applyAlignment="1" applyProtection="1">
      <alignment horizontal="center" vertical="center"/>
      <protection locked="0"/>
    </xf>
    <xf numFmtId="0" fontId="205" fillId="15" borderId="17" xfId="2" applyFont="1" applyFill="1" applyBorder="1" applyAlignment="1">
      <alignment vertical="center"/>
    </xf>
    <xf numFmtId="0" fontId="276" fillId="0" borderId="0" xfId="0" applyFont="1" applyProtection="1"/>
    <xf numFmtId="0" fontId="54" fillId="0" borderId="0" xfId="2" applyFont="1" applyProtection="1"/>
    <xf numFmtId="0" fontId="54" fillId="0" borderId="0" xfId="2" applyFont="1" applyAlignment="1" applyProtection="1">
      <alignment horizontal="right"/>
    </xf>
    <xf numFmtId="0" fontId="166" fillId="17" borderId="3" xfId="0" applyFont="1" applyFill="1" applyBorder="1" applyAlignment="1" applyProtection="1">
      <alignment horizontal="right"/>
    </xf>
    <xf numFmtId="49" fontId="166" fillId="17" borderId="3" xfId="0" applyNumberFormat="1" applyFont="1" applyFill="1" applyBorder="1" applyAlignment="1" applyProtection="1">
      <alignment horizontal="right"/>
    </xf>
    <xf numFmtId="0" fontId="276" fillId="0" borderId="0" xfId="0" applyFont="1" applyAlignment="1" applyProtection="1">
      <alignment horizontal="right" wrapText="1"/>
    </xf>
    <xf numFmtId="14" fontId="166" fillId="17" borderId="3" xfId="0" applyNumberFormat="1" applyFont="1" applyFill="1" applyBorder="1" applyAlignment="1" applyProtection="1">
      <alignment horizontal="right"/>
    </xf>
    <xf numFmtId="0" fontId="277" fillId="0" borderId="0" xfId="0" applyFont="1" applyAlignment="1" applyProtection="1">
      <alignment horizontal="center"/>
    </xf>
    <xf numFmtId="0" fontId="278" fillId="17" borderId="155" xfId="0" applyFont="1" applyFill="1" applyBorder="1" applyAlignment="1" applyProtection="1">
      <alignment horizontal="left"/>
    </xf>
    <xf numFmtId="0" fontId="278" fillId="17" borderId="7" xfId="0" applyFont="1" applyFill="1" applyBorder="1" applyAlignment="1" applyProtection="1">
      <alignment horizontal="left"/>
    </xf>
    <xf numFmtId="0" fontId="278" fillId="17" borderId="160" xfId="0" applyFont="1" applyFill="1" applyBorder="1" applyAlignment="1" applyProtection="1">
      <alignment horizontal="left" vertical="center" wrapText="1"/>
    </xf>
    <xf numFmtId="0" fontId="278" fillId="17" borderId="143" xfId="0" applyFont="1" applyFill="1" applyBorder="1" applyAlignment="1" applyProtection="1">
      <alignment horizontal="left" vertical="center" wrapText="1"/>
    </xf>
    <xf numFmtId="0" fontId="278" fillId="17" borderId="10" xfId="0" applyFont="1" applyFill="1" applyBorder="1" applyAlignment="1" applyProtection="1">
      <alignment horizontal="left" vertical="center" wrapText="1"/>
    </xf>
    <xf numFmtId="3" fontId="278" fillId="17" borderId="14" xfId="0" applyNumberFormat="1" applyFont="1" applyFill="1" applyBorder="1" applyAlignment="1" applyProtection="1">
      <alignment horizontal="right" vertical="center" wrapText="1"/>
    </xf>
    <xf numFmtId="3" fontId="278" fillId="17" borderId="13" xfId="0" applyNumberFormat="1" applyFont="1" applyFill="1" applyBorder="1" applyAlignment="1" applyProtection="1">
      <alignment horizontal="right" vertical="center" wrapText="1"/>
    </xf>
    <xf numFmtId="3" fontId="278" fillId="17" borderId="82" xfId="0" applyNumberFormat="1" applyFont="1" applyFill="1" applyBorder="1" applyAlignment="1" applyProtection="1">
      <alignment horizontal="right" vertical="center" wrapText="1"/>
    </xf>
    <xf numFmtId="0" fontId="279" fillId="17" borderId="52" xfId="0" applyFont="1" applyFill="1" applyBorder="1" applyAlignment="1" applyProtection="1">
      <alignment horizontal="left" vertical="center" wrapText="1"/>
    </xf>
    <xf numFmtId="3" fontId="278" fillId="17" borderId="8" xfId="0" applyNumberFormat="1" applyFont="1" applyFill="1" applyBorder="1" applyAlignment="1" applyProtection="1">
      <alignment horizontal="right" vertical="center" wrapText="1"/>
    </xf>
    <xf numFmtId="3" fontId="278" fillId="17" borderId="9" xfId="0" applyNumberFormat="1" applyFont="1" applyFill="1" applyBorder="1" applyAlignment="1" applyProtection="1">
      <alignment horizontal="right" vertical="center" wrapText="1"/>
    </xf>
    <xf numFmtId="3" fontId="278" fillId="17" borderId="88" xfId="0" applyNumberFormat="1" applyFont="1" applyFill="1" applyBorder="1" applyAlignment="1" applyProtection="1">
      <alignment horizontal="right" vertical="center" wrapText="1"/>
    </xf>
    <xf numFmtId="3" fontId="278" fillId="0" borderId="184" xfId="0" applyNumberFormat="1" applyFont="1" applyBorder="1" applyAlignment="1" applyProtection="1">
      <alignment horizontal="right" vertical="center" wrapText="1"/>
      <protection locked="0"/>
    </xf>
    <xf numFmtId="3" fontId="278" fillId="0" borderId="185" xfId="0" applyNumberFormat="1" applyFont="1" applyBorder="1" applyAlignment="1" applyProtection="1">
      <alignment horizontal="right" vertical="center" wrapText="1"/>
      <protection locked="0"/>
    </xf>
    <xf numFmtId="3" fontId="278" fillId="17" borderId="184" xfId="0" applyNumberFormat="1" applyFont="1" applyFill="1" applyBorder="1" applyAlignment="1" applyProtection="1">
      <alignment horizontal="right" vertical="center" wrapText="1"/>
    </xf>
    <xf numFmtId="3" fontId="278" fillId="17" borderId="185" xfId="0" applyNumberFormat="1" applyFont="1" applyFill="1" applyBorder="1" applyAlignment="1" applyProtection="1">
      <alignment horizontal="right" vertical="center" wrapText="1"/>
    </xf>
    <xf numFmtId="3" fontId="278" fillId="17" borderId="186" xfId="0" applyNumberFormat="1" applyFont="1" applyFill="1" applyBorder="1" applyAlignment="1" applyProtection="1">
      <alignment horizontal="right" vertical="center" wrapText="1"/>
    </xf>
    <xf numFmtId="3" fontId="278" fillId="17" borderId="187" xfId="0" applyNumberFormat="1" applyFont="1" applyFill="1" applyBorder="1" applyAlignment="1" applyProtection="1">
      <alignment horizontal="right" vertical="center" wrapText="1"/>
    </xf>
    <xf numFmtId="3" fontId="278" fillId="17" borderId="188" xfId="0" applyNumberFormat="1" applyFont="1" applyFill="1" applyBorder="1" applyAlignment="1" applyProtection="1">
      <alignment horizontal="right" vertical="center" wrapText="1"/>
    </xf>
    <xf numFmtId="3" fontId="278" fillId="17" borderId="189" xfId="0" applyNumberFormat="1" applyFont="1" applyFill="1" applyBorder="1" applyAlignment="1" applyProtection="1">
      <alignment horizontal="right" vertical="center" wrapText="1"/>
    </xf>
    <xf numFmtId="3" fontId="278" fillId="17" borderId="85" xfId="0" applyNumberFormat="1" applyFont="1" applyFill="1" applyBorder="1" applyAlignment="1" applyProtection="1">
      <alignment horizontal="right" vertical="center" wrapText="1"/>
    </xf>
    <xf numFmtId="3" fontId="278" fillId="17" borderId="91" xfId="0" applyNumberFormat="1" applyFont="1" applyFill="1" applyBorder="1" applyAlignment="1" applyProtection="1">
      <alignment horizontal="right" vertical="center" wrapText="1"/>
    </xf>
    <xf numFmtId="0" fontId="276" fillId="17" borderId="52" xfId="0" applyFont="1" applyFill="1" applyBorder="1" applyAlignment="1" applyProtection="1">
      <alignment horizontal="left" vertical="center" wrapText="1"/>
    </xf>
    <xf numFmtId="3" fontId="278" fillId="17" borderId="101" xfId="0" applyNumberFormat="1" applyFont="1" applyFill="1" applyBorder="1" applyAlignment="1" applyProtection="1">
      <alignment horizontal="right" vertical="center" wrapText="1"/>
    </xf>
    <xf numFmtId="3" fontId="278" fillId="17" borderId="162" xfId="0" applyNumberFormat="1" applyFont="1" applyFill="1" applyBorder="1" applyAlignment="1" applyProtection="1">
      <alignment horizontal="right" vertical="center" wrapText="1"/>
    </xf>
    <xf numFmtId="3" fontId="278" fillId="17" borderId="24" xfId="0" applyNumberFormat="1" applyFont="1" applyFill="1" applyBorder="1" applyAlignment="1" applyProtection="1">
      <alignment horizontal="right" vertical="center" wrapText="1"/>
    </xf>
    <xf numFmtId="3" fontId="278" fillId="17" borderId="25" xfId="0" applyNumberFormat="1" applyFont="1" applyFill="1" applyBorder="1" applyAlignment="1" applyProtection="1">
      <alignment horizontal="right" vertical="center" wrapText="1"/>
    </xf>
    <xf numFmtId="3" fontId="278" fillId="17" borderId="29" xfId="0" applyNumberFormat="1" applyFont="1" applyFill="1" applyBorder="1" applyAlignment="1" applyProtection="1">
      <alignment horizontal="right" vertical="center" wrapText="1"/>
    </xf>
    <xf numFmtId="3" fontId="278" fillId="17" borderId="30" xfId="0" applyNumberFormat="1" applyFont="1" applyFill="1" applyBorder="1" applyAlignment="1" applyProtection="1">
      <alignment horizontal="right" vertical="center" wrapText="1"/>
    </xf>
    <xf numFmtId="0" fontId="278" fillId="17" borderId="125" xfId="0" applyFont="1" applyFill="1" applyBorder="1" applyAlignment="1" applyProtection="1">
      <alignment horizontal="right" vertical="center" wrapText="1"/>
    </xf>
    <xf numFmtId="3" fontId="278" fillId="17" borderId="190" xfId="0" applyNumberFormat="1" applyFont="1" applyFill="1" applyBorder="1" applyAlignment="1" applyProtection="1">
      <alignment horizontal="right" vertical="center" wrapText="1"/>
    </xf>
    <xf numFmtId="3" fontId="278" fillId="17" borderId="168" xfId="0" applyNumberFormat="1" applyFont="1" applyFill="1" applyBorder="1" applyAlignment="1" applyProtection="1">
      <alignment horizontal="right" vertical="center" wrapText="1"/>
    </xf>
    <xf numFmtId="3" fontId="278" fillId="17" borderId="124" xfId="0" applyNumberFormat="1" applyFont="1" applyFill="1" applyBorder="1" applyAlignment="1" applyProtection="1">
      <alignment horizontal="right" vertical="center" wrapText="1"/>
    </xf>
    <xf numFmtId="3" fontId="278" fillId="17" borderId="191" xfId="0" applyNumberFormat="1" applyFont="1" applyFill="1" applyBorder="1" applyAlignment="1" applyProtection="1">
      <alignment horizontal="right" vertical="center" wrapText="1"/>
    </xf>
    <xf numFmtId="0" fontId="280" fillId="0" borderId="0" xfId="0" applyFont="1" applyAlignment="1" applyProtection="1">
      <alignment horizontal="right"/>
    </xf>
    <xf numFmtId="3" fontId="280" fillId="0" borderId="0" xfId="0" applyNumberFormat="1" applyFont="1" applyProtection="1"/>
    <xf numFmtId="0" fontId="281" fillId="0" borderId="0" xfId="0" quotePrefix="1" applyFont="1" applyProtection="1"/>
    <xf numFmtId="0" fontId="32" fillId="0" borderId="54" xfId="0" applyFont="1" applyBorder="1" applyAlignment="1" applyProtection="1">
      <alignment horizontal="left"/>
    </xf>
    <xf numFmtId="0" fontId="276" fillId="0" borderId="53" xfId="0" applyFont="1" applyBorder="1" applyAlignment="1" applyProtection="1">
      <alignment horizontal="left" vertical="center" wrapText="1"/>
    </xf>
    <xf numFmtId="0" fontId="276" fillId="0" borderId="55" xfId="0" applyFont="1" applyBorder="1" applyAlignment="1" applyProtection="1">
      <alignment horizontal="left" vertical="center" wrapText="1"/>
    </xf>
    <xf numFmtId="0" fontId="276" fillId="0" borderId="54" xfId="0" applyFont="1" applyBorder="1" applyAlignment="1" applyProtection="1">
      <alignment horizontal="left" vertical="center" wrapText="1"/>
    </xf>
    <xf numFmtId="0" fontId="279" fillId="0" borderId="52" xfId="0" applyFont="1" applyBorder="1" applyAlignment="1" applyProtection="1">
      <alignment horizontal="left" vertical="center" wrapText="1"/>
    </xf>
    <xf numFmtId="0" fontId="276" fillId="0" borderId="90" xfId="0" applyFont="1" applyBorder="1" applyAlignment="1" applyProtection="1">
      <alignment horizontal="left" vertical="center" wrapText="1"/>
    </xf>
    <xf numFmtId="0" fontId="276" fillId="0" borderId="120" xfId="0" applyFont="1" applyBorder="1" applyAlignment="1" applyProtection="1">
      <alignment horizontal="left" vertical="center" wrapText="1"/>
    </xf>
    <xf numFmtId="0" fontId="276" fillId="0" borderId="57" xfId="0" applyFont="1" applyBorder="1" applyAlignment="1" applyProtection="1">
      <alignment horizontal="left" vertical="center" wrapText="1"/>
    </xf>
    <xf numFmtId="49" fontId="205" fillId="15" borderId="0" xfId="2" applyNumberFormat="1" applyFont="1" applyFill="1" applyAlignment="1">
      <alignment vertical="center"/>
    </xf>
    <xf numFmtId="0" fontId="276" fillId="0" borderId="0" xfId="0" quotePrefix="1" applyFont="1" applyAlignment="1" applyProtection="1">
      <alignment horizontal="right"/>
    </xf>
    <xf numFmtId="3" fontId="278" fillId="17" borderId="14" xfId="0" applyNumberFormat="1" applyFont="1" applyFill="1" applyBorder="1" applyAlignment="1" applyProtection="1">
      <alignment horizontal="center" vertical="center" wrapText="1"/>
    </xf>
    <xf numFmtId="0" fontId="278" fillId="17" borderId="82" xfId="0" applyFont="1" applyFill="1" applyBorder="1" applyAlignment="1" applyProtection="1">
      <alignment horizontal="center" vertical="center" wrapText="1"/>
    </xf>
    <xf numFmtId="3" fontId="278" fillId="17" borderId="8" xfId="0" applyNumberFormat="1" applyFont="1" applyFill="1" applyBorder="1" applyAlignment="1" applyProtection="1">
      <alignment horizontal="center" vertical="center" wrapText="1"/>
    </xf>
    <xf numFmtId="0" fontId="278" fillId="17" borderId="88" xfId="0" applyFont="1" applyFill="1" applyBorder="1" applyAlignment="1" applyProtection="1">
      <alignment horizontal="center" vertical="center" wrapText="1"/>
    </xf>
    <xf numFmtId="3" fontId="278" fillId="0" borderId="20" xfId="0" applyNumberFormat="1" applyFont="1" applyBorder="1" applyAlignment="1" applyProtection="1">
      <alignment horizontal="right" vertical="center" wrapText="1"/>
      <protection locked="0"/>
    </xf>
    <xf numFmtId="0" fontId="278" fillId="0" borderId="21" xfId="0" applyFont="1" applyBorder="1" applyAlignment="1" applyProtection="1">
      <alignment horizontal="center" vertical="center" wrapText="1"/>
      <protection locked="0"/>
    </xf>
    <xf numFmtId="3" fontId="278" fillId="17" borderId="192" xfId="0" applyNumberFormat="1" applyFont="1" applyFill="1" applyBorder="1" applyAlignment="1" applyProtection="1">
      <alignment horizontal="center" vertical="center" wrapText="1"/>
    </xf>
    <xf numFmtId="0" fontId="278" fillId="17" borderId="168" xfId="0" applyFont="1" applyFill="1" applyBorder="1" applyAlignment="1" applyProtection="1">
      <alignment horizontal="center" vertical="center" wrapText="1"/>
    </xf>
    <xf numFmtId="0" fontId="32" fillId="15" borderId="55" xfId="0" applyFont="1" applyFill="1" applyBorder="1" applyAlignment="1" applyProtection="1">
      <alignment horizontal="left" wrapText="1"/>
    </xf>
    <xf numFmtId="0" fontId="279" fillId="0" borderId="52" xfId="0" applyFont="1" applyFill="1" applyBorder="1" applyAlignment="1" applyProtection="1">
      <alignment horizontal="left" vertical="center" wrapText="1"/>
    </xf>
    <xf numFmtId="0" fontId="254" fillId="43" borderId="0" xfId="4" applyFont="1" applyFill="1"/>
    <xf numFmtId="0" fontId="254" fillId="0" borderId="0" xfId="4" applyFont="1"/>
    <xf numFmtId="0" fontId="34" fillId="42" borderId="0" xfId="2" applyFont="1" applyFill="1" applyAlignment="1">
      <alignment horizontal="center"/>
    </xf>
    <xf numFmtId="0" fontId="3" fillId="42" borderId="0" xfId="4" applyFont="1" applyFill="1" applyAlignment="1">
      <alignment horizontal="left" vertical="center" wrapText="1"/>
    </xf>
    <xf numFmtId="0" fontId="55" fillId="42" borderId="193" xfId="0" quotePrefix="1" applyFont="1" applyFill="1" applyBorder="1" applyAlignment="1">
      <alignment horizontal="left"/>
    </xf>
    <xf numFmtId="0" fontId="55" fillId="42" borderId="194" xfId="0" quotePrefix="1" applyFont="1" applyFill="1" applyBorder="1" applyAlignment="1">
      <alignment horizontal="left"/>
    </xf>
    <xf numFmtId="0" fontId="55" fillId="42" borderId="107" xfId="0" quotePrefix="1" applyFont="1" applyFill="1" applyBorder="1" applyAlignment="1">
      <alignment horizontal="left"/>
    </xf>
    <xf numFmtId="0" fontId="5" fillId="0" borderId="0" xfId="4" applyFont="1" applyAlignment="1">
      <alignment vertical="center" wrapText="1"/>
    </xf>
    <xf numFmtId="0" fontId="3" fillId="0" borderId="0" xfId="4" applyFont="1" applyAlignment="1">
      <alignment horizontal="left" vertical="center" wrapText="1"/>
    </xf>
    <xf numFmtId="0" fontId="3" fillId="0" borderId="0" xfId="2" applyFont="1" applyAlignment="1">
      <alignment horizontal="right" vertical="center"/>
    </xf>
    <xf numFmtId="171" fontId="35" fillId="42" borderId="0" xfId="13" quotePrefix="1" applyNumberFormat="1" applyFont="1" applyFill="1" applyAlignment="1">
      <alignment horizontal="right"/>
    </xf>
    <xf numFmtId="0" fontId="14" fillId="42" borderId="0" xfId="13" applyFont="1" applyFill="1"/>
    <xf numFmtId="0" fontId="14" fillId="42" borderId="0" xfId="13" quotePrefix="1" applyFont="1" applyFill="1" applyAlignment="1">
      <alignment horizontal="left"/>
    </xf>
    <xf numFmtId="0" fontId="9" fillId="42" borderId="0" xfId="13" quotePrefix="1" applyFont="1" applyFill="1" applyAlignment="1">
      <alignment horizontal="left"/>
    </xf>
    <xf numFmtId="0" fontId="9" fillId="42" borderId="0" xfId="13" applyFont="1" applyFill="1"/>
    <xf numFmtId="0" fontId="21" fillId="42" borderId="0" xfId="13" applyFont="1" applyFill="1" applyAlignment="1">
      <alignment horizontal="left"/>
    </xf>
    <xf numFmtId="0" fontId="9" fillId="42" borderId="0" xfId="13" applyFont="1" applyFill="1" applyAlignment="1">
      <alignment horizontal="left"/>
    </xf>
    <xf numFmtId="0" fontId="15" fillId="42" borderId="0" xfId="13" applyFont="1" applyFill="1"/>
    <xf numFmtId="0" fontId="15" fillId="42" borderId="0" xfId="13" quotePrefix="1" applyFont="1" applyFill="1" applyAlignment="1">
      <alignment horizontal="left"/>
    </xf>
    <xf numFmtId="0" fontId="9" fillId="42" borderId="0" xfId="10" applyFont="1" applyFill="1" applyAlignment="1">
      <alignment horizontal="left"/>
    </xf>
    <xf numFmtId="0" fontId="21" fillId="42" borderId="0" xfId="10" applyFont="1" applyFill="1" applyAlignment="1">
      <alignment horizontal="left"/>
    </xf>
    <xf numFmtId="0" fontId="21" fillId="42" borderId="0" xfId="13" quotePrefix="1" applyFont="1" applyFill="1" applyAlignment="1">
      <alignment horizontal="left"/>
    </xf>
    <xf numFmtId="0" fontId="15" fillId="42" borderId="0" xfId="13" applyFont="1" applyFill="1" applyAlignment="1">
      <alignment horizontal="left"/>
    </xf>
    <xf numFmtId="171" fontId="36" fillId="42" borderId="0" xfId="13" quotePrefix="1" applyNumberFormat="1" applyFont="1" applyFill="1" applyAlignment="1">
      <alignment horizontal="right"/>
    </xf>
    <xf numFmtId="0" fontId="21" fillId="42" borderId="0" xfId="13" applyFont="1" applyFill="1"/>
    <xf numFmtId="171" fontId="35" fillId="42" borderId="0" xfId="13" applyNumberFormat="1" applyFont="1" applyFill="1" applyAlignment="1">
      <alignment horizontal="right"/>
    </xf>
    <xf numFmtId="0" fontId="14" fillId="42" borderId="0" xfId="13" applyFont="1" applyFill="1" applyAlignment="1">
      <alignment horizontal="left"/>
    </xf>
    <xf numFmtId="0" fontId="30" fillId="17" borderId="0" xfId="2" applyFont="1" applyFill="1"/>
    <xf numFmtId="0" fontId="29" fillId="17" borderId="0" xfId="2" applyFont="1" applyFill="1"/>
    <xf numFmtId="0" fontId="30" fillId="42" borderId="0" xfId="2" applyFont="1" applyFill="1"/>
    <xf numFmtId="0" fontId="29" fillId="42" borderId="0" xfId="2" applyFont="1" applyFill="1"/>
    <xf numFmtId="0" fontId="30" fillId="42" borderId="3" xfId="2" applyFont="1" applyFill="1" applyBorder="1" applyProtection="1">
      <protection locked="0"/>
    </xf>
    <xf numFmtId="49" fontId="30" fillId="42" borderId="0" xfId="2" applyNumberFormat="1" applyFont="1" applyFill="1"/>
    <xf numFmtId="0" fontId="8" fillId="46" borderId="0" xfId="11" quotePrefix="1" applyFont="1" applyFill="1" applyAlignment="1">
      <alignment horizontal="left"/>
    </xf>
    <xf numFmtId="169" fontId="254" fillId="0" borderId="0" xfId="4" applyNumberFormat="1" applyFont="1"/>
    <xf numFmtId="172" fontId="8" fillId="42" borderId="0" xfId="11" quotePrefix="1" applyNumberFormat="1" applyFont="1" applyFill="1" applyAlignment="1">
      <alignment horizontal="left"/>
    </xf>
    <xf numFmtId="0" fontId="254" fillId="0" borderId="0" xfId="4" quotePrefix="1" applyFont="1"/>
    <xf numFmtId="0" fontId="3" fillId="0" borderId="3" xfId="9" applyFont="1" applyBorder="1"/>
    <xf numFmtId="0" fontId="249" fillId="0" borderId="0" xfId="2" quotePrefix="1" applyFont="1" applyAlignment="1">
      <alignment horizontal="center"/>
    </xf>
    <xf numFmtId="0" fontId="253" fillId="0" borderId="0" xfId="2" applyFont="1" applyAlignment="1">
      <alignment horizontal="left"/>
    </xf>
    <xf numFmtId="0" fontId="254" fillId="0" borderId="3" xfId="4" applyFont="1" applyBorder="1"/>
    <xf numFmtId="0" fontId="24" fillId="36" borderId="0" xfId="2" applyFont="1" applyFill="1" applyBorder="1" applyAlignment="1">
      <alignment vertical="center"/>
    </xf>
    <xf numFmtId="184" fontId="278" fillId="17" borderId="14" xfId="0" applyNumberFormat="1" applyFont="1" applyFill="1" applyBorder="1" applyAlignment="1" applyProtection="1">
      <alignment horizontal="right" vertical="center" wrapText="1"/>
    </xf>
    <xf numFmtId="184" fontId="278" fillId="17" borderId="82" xfId="0" applyNumberFormat="1" applyFont="1" applyFill="1" applyBorder="1" applyAlignment="1" applyProtection="1">
      <alignment horizontal="right" vertical="center" wrapText="1"/>
    </xf>
    <xf numFmtId="184" fontId="278" fillId="17" borderId="8" xfId="0" applyNumberFormat="1" applyFont="1" applyFill="1" applyBorder="1" applyAlignment="1" applyProtection="1">
      <alignment horizontal="right" vertical="center" wrapText="1"/>
    </xf>
    <xf numFmtId="184" fontId="278" fillId="17" borderId="88" xfId="0" applyNumberFormat="1" applyFont="1" applyFill="1" applyBorder="1" applyAlignment="1" applyProtection="1">
      <alignment horizontal="right" vertical="center" wrapText="1"/>
    </xf>
    <xf numFmtId="184" fontId="278" fillId="17" borderId="124" xfId="0" applyNumberFormat="1" applyFont="1" applyFill="1" applyBorder="1" applyAlignment="1" applyProtection="1">
      <alignment horizontal="right" vertical="center" wrapText="1"/>
    </xf>
    <xf numFmtId="184" fontId="278" fillId="17" borderId="191" xfId="0" applyNumberFormat="1" applyFont="1" applyFill="1" applyBorder="1" applyAlignment="1" applyProtection="1">
      <alignment horizontal="right" vertical="center" wrapText="1"/>
    </xf>
    <xf numFmtId="0" fontId="282" fillId="0" borderId="0" xfId="0" applyFont="1" applyAlignment="1">
      <alignment horizontal="centerContinuous"/>
    </xf>
    <xf numFmtId="0" fontId="278" fillId="0" borderId="0" xfId="0" applyFont="1" applyAlignment="1">
      <alignment horizontal="centerContinuous"/>
    </xf>
    <xf numFmtId="0" fontId="282" fillId="0" borderId="0" xfId="0" applyFont="1" applyAlignment="1">
      <alignment horizontal="centerContinuous" vertical="top"/>
    </xf>
    <xf numFmtId="0" fontId="276" fillId="0" borderId="0" xfId="0" applyFont="1" applyAlignment="1">
      <alignment horizontal="centerContinuous"/>
    </xf>
    <xf numFmtId="184" fontId="280" fillId="0" borderId="0" xfId="0" applyNumberFormat="1" applyFont="1" applyProtection="1"/>
    <xf numFmtId="184" fontId="278" fillId="0" borderId="184" xfId="0" applyNumberFormat="1" applyFont="1" applyBorder="1" applyAlignment="1" applyProtection="1">
      <alignment horizontal="right" vertical="center" wrapText="1"/>
    </xf>
    <xf numFmtId="184" fontId="278" fillId="0" borderId="185" xfId="0" applyNumberFormat="1" applyFont="1" applyBorder="1" applyAlignment="1" applyProtection="1">
      <alignment horizontal="right" vertical="center" wrapText="1"/>
    </xf>
    <xf numFmtId="0" fontId="179" fillId="24" borderId="16" xfId="2" applyFont="1" applyFill="1" applyBorder="1" applyAlignment="1" applyProtection="1">
      <alignment vertical="center" wrapText="1"/>
    </xf>
    <xf numFmtId="0" fontId="179" fillId="24" borderId="16" xfId="2" applyFont="1" applyFill="1" applyBorder="1" applyAlignment="1" applyProtection="1">
      <alignment vertical="center" wrapText="1"/>
    </xf>
    <xf numFmtId="0" fontId="179" fillId="24" borderId="16" xfId="2" applyFont="1" applyFill="1" applyBorder="1" applyAlignment="1" applyProtection="1">
      <alignment vertical="center" wrapText="1"/>
    </xf>
    <xf numFmtId="0" fontId="54" fillId="15" borderId="104" xfId="5" applyFont="1" applyFill="1" applyBorder="1" applyAlignment="1" applyProtection="1">
      <alignment horizontal="center"/>
    </xf>
    <xf numFmtId="0" fontId="54" fillId="15" borderId="108" xfId="5" applyFont="1" applyFill="1" applyBorder="1" applyAlignment="1" applyProtection="1">
      <alignment horizontal="center"/>
    </xf>
    <xf numFmtId="0" fontId="54" fillId="15" borderId="105" xfId="5" applyFont="1" applyFill="1" applyBorder="1" applyAlignment="1" applyProtection="1">
      <alignment horizontal="center"/>
    </xf>
    <xf numFmtId="0" fontId="284" fillId="35" borderId="94" xfId="6" applyFont="1" applyFill="1" applyBorder="1" applyAlignment="1" applyProtection="1">
      <alignment horizontal="center"/>
    </xf>
    <xf numFmtId="1" fontId="54" fillId="17" borderId="99" xfId="5" applyNumberFormat="1" applyFont="1" applyFill="1" applyBorder="1" applyAlignment="1" applyProtection="1">
      <alignment horizontal="center"/>
    </xf>
    <xf numFmtId="0" fontId="54" fillId="17" borderId="99" xfId="5" applyNumberFormat="1" applyFont="1" applyFill="1" applyBorder="1" applyAlignment="1" applyProtection="1">
      <alignment horizontal="center"/>
    </xf>
    <xf numFmtId="38" fontId="29" fillId="15" borderId="113" xfId="15" applyNumberFormat="1" applyFont="1" applyFill="1" applyBorder="1" applyAlignment="1" applyProtection="1">
      <alignment horizontal="center"/>
    </xf>
    <xf numFmtId="38" fontId="29" fillId="15" borderId="32" xfId="15" applyNumberFormat="1" applyFont="1" applyFill="1" applyBorder="1" applyAlignment="1" applyProtection="1">
      <alignment horizontal="center"/>
    </xf>
    <xf numFmtId="38" fontId="29" fillId="15" borderId="39" xfId="15" applyNumberFormat="1" applyFont="1" applyFill="1" applyBorder="1" applyAlignment="1" applyProtection="1">
      <alignment horizontal="center"/>
    </xf>
    <xf numFmtId="38" fontId="6" fillId="24" borderId="31" xfId="15" applyNumberFormat="1" applyFont="1" applyFill="1" applyBorder="1" applyAlignment="1" applyProtection="1">
      <alignment horizontal="center"/>
    </xf>
    <xf numFmtId="38" fontId="6" fillId="24" borderId="16" xfId="15" applyNumberFormat="1" applyFont="1" applyFill="1" applyBorder="1" applyAlignment="1" applyProtection="1">
      <alignment horizontal="center"/>
    </xf>
    <xf numFmtId="38" fontId="6" fillId="24" borderId="88" xfId="15" applyNumberFormat="1" applyFont="1" applyFill="1" applyBorder="1" applyAlignment="1" applyProtection="1">
      <alignment horizontal="center"/>
    </xf>
    <xf numFmtId="38" fontId="3" fillId="15" borderId="132" xfId="15" applyNumberFormat="1" applyFont="1" applyFill="1" applyBorder="1" applyAlignment="1" applyProtection="1">
      <alignment horizontal="center"/>
    </xf>
    <xf numFmtId="38" fontId="3" fillId="15" borderId="99" xfId="15" applyNumberFormat="1" applyFont="1" applyFill="1" applyBorder="1" applyAlignment="1" applyProtection="1">
      <alignment horizontal="center"/>
    </xf>
    <xf numFmtId="38" fontId="3" fillId="15" borderId="133" xfId="15" applyNumberFormat="1" applyFont="1" applyFill="1" applyBorder="1" applyAlignment="1" applyProtection="1">
      <alignment horizontal="center"/>
    </xf>
    <xf numFmtId="38" fontId="3" fillId="15" borderId="115" xfId="15" applyNumberFormat="1" applyFont="1" applyFill="1" applyBorder="1" applyAlignment="1" applyProtection="1">
      <alignment horizontal="center"/>
    </xf>
    <xf numFmtId="38" fontId="3" fillId="15" borderId="23" xfId="15" applyNumberFormat="1" applyFont="1" applyFill="1" applyBorder="1" applyAlignment="1" applyProtection="1">
      <alignment horizontal="center"/>
    </xf>
    <xf numFmtId="38" fontId="3" fillId="15" borderId="102" xfId="15" applyNumberFormat="1" applyFont="1" applyFill="1" applyBorder="1" applyAlignment="1" applyProtection="1">
      <alignment horizontal="center"/>
    </xf>
    <xf numFmtId="38" fontId="12" fillId="15" borderId="113" xfId="15" applyNumberFormat="1" applyFont="1" applyFill="1" applyBorder="1" applyAlignment="1" applyProtection="1">
      <alignment horizontal="center"/>
    </xf>
    <xf numFmtId="38" fontId="12" fillId="15" borderId="32" xfId="15" applyNumberFormat="1" applyFont="1" applyFill="1" applyBorder="1" applyAlignment="1" applyProtection="1">
      <alignment horizontal="center"/>
    </xf>
    <xf numFmtId="38" fontId="12" fillId="15" borderId="39" xfId="15" applyNumberFormat="1" applyFont="1" applyFill="1" applyBorder="1" applyAlignment="1" applyProtection="1">
      <alignment horizontal="center"/>
    </xf>
    <xf numFmtId="0" fontId="54" fillId="39" borderId="141" xfId="5" quotePrefix="1" applyFont="1" applyFill="1" applyBorder="1" applyAlignment="1" applyProtection="1">
      <alignment horizontal="center"/>
    </xf>
    <xf numFmtId="0" fontId="54" fillId="39" borderId="142" xfId="5" quotePrefix="1" applyFont="1" applyFill="1" applyBorder="1" applyAlignment="1" applyProtection="1">
      <alignment horizontal="center"/>
    </xf>
    <xf numFmtId="0" fontId="54" fillId="39" borderId="143" xfId="5" quotePrefix="1" applyFont="1" applyFill="1" applyBorder="1" applyAlignment="1" applyProtection="1">
      <alignment horizontal="center"/>
    </xf>
    <xf numFmtId="38" fontId="184" fillId="40" borderId="113" xfId="15" applyNumberFormat="1" applyFont="1" applyFill="1" applyBorder="1" applyAlignment="1" applyProtection="1">
      <alignment horizontal="center"/>
    </xf>
    <xf numFmtId="38" fontId="184" fillId="40" borderId="32" xfId="15" applyNumberFormat="1" applyFont="1" applyFill="1" applyBorder="1" applyAlignment="1" applyProtection="1">
      <alignment horizontal="center"/>
    </xf>
    <xf numFmtId="38" fontId="184" fillId="40" borderId="39" xfId="15" applyNumberFormat="1" applyFont="1" applyFill="1" applyBorder="1" applyAlignment="1" applyProtection="1">
      <alignment horizontal="center"/>
    </xf>
    <xf numFmtId="0" fontId="54" fillId="26" borderId="141" xfId="5" applyFont="1" applyFill="1" applyBorder="1" applyAlignment="1" applyProtection="1">
      <alignment horizontal="center"/>
    </xf>
    <xf numFmtId="0" fontId="54" fillId="26" borderId="142" xfId="5" applyFont="1" applyFill="1" applyBorder="1" applyAlignment="1" applyProtection="1">
      <alignment horizontal="center"/>
    </xf>
    <xf numFmtId="0" fontId="54" fillId="26" borderId="143" xfId="5" applyFont="1" applyFill="1" applyBorder="1" applyAlignment="1" applyProtection="1">
      <alignment horizontal="center"/>
    </xf>
    <xf numFmtId="0" fontId="54" fillId="19" borderId="141" xfId="5" applyFont="1" applyFill="1" applyBorder="1" applyAlignment="1" applyProtection="1">
      <alignment horizontal="center"/>
    </xf>
    <xf numFmtId="0" fontId="54" fillId="19" borderId="142" xfId="5" applyFont="1" applyFill="1" applyBorder="1" applyAlignment="1" applyProtection="1">
      <alignment horizontal="center"/>
    </xf>
    <xf numFmtId="0" fontId="54" fillId="19" borderId="143" xfId="5" applyFont="1" applyFill="1" applyBorder="1" applyAlignment="1" applyProtection="1">
      <alignment horizontal="center"/>
    </xf>
    <xf numFmtId="38" fontId="75" fillId="15" borderId="132" xfId="15" applyNumberFormat="1" applyFont="1" applyFill="1" applyBorder="1" applyAlignment="1" applyProtection="1">
      <alignment horizontal="center"/>
    </xf>
    <xf numFmtId="38" fontId="75" fillId="15" borderId="99" xfId="15" applyNumberFormat="1" applyFont="1" applyFill="1" applyBorder="1" applyAlignment="1" applyProtection="1">
      <alignment horizontal="center"/>
    </xf>
    <xf numFmtId="38" fontId="75" fillId="15" borderId="133" xfId="15" applyNumberFormat="1" applyFont="1" applyFill="1" applyBorder="1" applyAlignment="1" applyProtection="1">
      <alignment horizontal="center"/>
    </xf>
    <xf numFmtId="38" fontId="3" fillId="15" borderId="113" xfId="15" applyNumberFormat="1" applyFont="1" applyFill="1" applyBorder="1" applyAlignment="1" applyProtection="1">
      <alignment horizontal="center"/>
    </xf>
    <xf numFmtId="38" fontId="3" fillId="15" borderId="32" xfId="15" applyNumberFormat="1" applyFont="1" applyFill="1" applyBorder="1" applyAlignment="1" applyProtection="1">
      <alignment horizontal="center"/>
    </xf>
    <xf numFmtId="38" fontId="3" fillId="15" borderId="39" xfId="15" applyNumberFormat="1" applyFont="1" applyFill="1" applyBorder="1" applyAlignment="1" applyProtection="1">
      <alignment horizontal="center"/>
    </xf>
    <xf numFmtId="0" fontId="284" fillId="15" borderId="17" xfId="6" applyFont="1" applyFill="1" applyBorder="1" applyAlignment="1" applyProtection="1">
      <alignment horizontal="center"/>
    </xf>
    <xf numFmtId="0" fontId="284" fillId="15" borderId="0" xfId="6" applyFont="1" applyFill="1" applyBorder="1" applyAlignment="1" applyProtection="1">
      <alignment horizontal="center"/>
    </xf>
    <xf numFmtId="0" fontId="284" fillId="15" borderId="2" xfId="6" applyFont="1" applyFill="1" applyBorder="1" applyAlignment="1" applyProtection="1">
      <alignment horizontal="center"/>
    </xf>
    <xf numFmtId="38" fontId="14" fillId="21" borderId="115" xfId="15" applyNumberFormat="1" applyFont="1" applyFill="1" applyBorder="1" applyAlignment="1" applyProtection="1">
      <alignment horizontal="center"/>
    </xf>
    <xf numFmtId="38" fontId="14" fillId="21" borderId="23" xfId="15" applyNumberFormat="1" applyFont="1" applyFill="1" applyBorder="1" applyAlignment="1" applyProtection="1">
      <alignment horizontal="center"/>
    </xf>
    <xf numFmtId="38" fontId="14" fillId="21" borderId="102" xfId="15" applyNumberFormat="1" applyFont="1" applyFill="1" applyBorder="1" applyAlignment="1" applyProtection="1">
      <alignment horizontal="center"/>
    </xf>
    <xf numFmtId="38" fontId="14" fillId="21" borderId="113" xfId="15" applyNumberFormat="1" applyFont="1" applyFill="1" applyBorder="1" applyAlignment="1" applyProtection="1">
      <alignment horizontal="center"/>
    </xf>
    <xf numFmtId="38" fontId="14" fillId="21" borderId="32" xfId="15" applyNumberFormat="1" applyFont="1" applyFill="1" applyBorder="1" applyAlignment="1" applyProtection="1">
      <alignment horizontal="center"/>
    </xf>
    <xf numFmtId="38" fontId="14" fillId="21" borderId="39" xfId="15" applyNumberFormat="1" applyFont="1" applyFill="1" applyBorder="1" applyAlignment="1" applyProtection="1">
      <alignment horizontal="center"/>
    </xf>
    <xf numFmtId="38" fontId="14" fillId="21" borderId="114" xfId="15" applyNumberFormat="1" applyFont="1" applyFill="1" applyBorder="1" applyAlignment="1" applyProtection="1">
      <alignment horizontal="center"/>
    </xf>
    <xf numFmtId="38" fontId="14" fillId="21" borderId="19" xfId="15" applyNumberFormat="1" applyFont="1" applyFill="1" applyBorder="1" applyAlignment="1" applyProtection="1">
      <alignment horizontal="center"/>
    </xf>
    <xf numFmtId="38" fontId="14" fillId="21" borderId="137" xfId="15" applyNumberFormat="1" applyFont="1" applyFill="1" applyBorder="1" applyAlignment="1" applyProtection="1">
      <alignment horizontal="center"/>
    </xf>
    <xf numFmtId="38" fontId="3" fillId="21" borderId="115" xfId="15" applyNumberFormat="1" applyFont="1" applyFill="1" applyBorder="1" applyAlignment="1" applyProtection="1">
      <alignment horizontal="center" vertical="center"/>
    </xf>
    <xf numFmtId="38" fontId="3" fillId="21" borderId="23" xfId="15" applyNumberFormat="1" applyFont="1" applyFill="1" applyBorder="1" applyAlignment="1" applyProtection="1">
      <alignment horizontal="center" vertical="center"/>
    </xf>
    <xf numFmtId="38" fontId="3" fillId="21" borderId="102" xfId="15" applyNumberFormat="1" applyFont="1" applyFill="1" applyBorder="1" applyAlignment="1" applyProtection="1">
      <alignment horizontal="center" vertical="center"/>
    </xf>
    <xf numFmtId="177" fontId="215" fillId="17" borderId="0" xfId="5" applyNumberFormat="1" applyFont="1" applyFill="1" applyBorder="1" applyAlignment="1" applyProtection="1">
      <alignment horizontal="center"/>
    </xf>
    <xf numFmtId="0" fontId="85" fillId="19" borderId="5" xfId="2" applyFont="1" applyFill="1" applyBorder="1" applyAlignment="1" applyProtection="1">
      <alignment horizontal="center" vertical="center"/>
    </xf>
    <xf numFmtId="0" fontId="85" fillId="19" borderId="6" xfId="2" applyFont="1" applyFill="1" applyBorder="1" applyAlignment="1" applyProtection="1">
      <alignment horizontal="center" vertical="center"/>
    </xf>
    <xf numFmtId="0" fontId="85" fillId="19" borderId="7" xfId="2" applyFont="1" applyFill="1" applyBorder="1" applyAlignment="1" applyProtection="1">
      <alignment horizontal="center" vertical="center"/>
    </xf>
    <xf numFmtId="0" fontId="85" fillId="15" borderId="31" xfId="5" applyFont="1" applyFill="1" applyBorder="1" applyAlignment="1" applyProtection="1">
      <alignment horizontal="center" vertical="center" wrapText="1"/>
    </xf>
    <xf numFmtId="0" fontId="85" fillId="15" borderId="16" xfId="5" applyFont="1" applyFill="1" applyBorder="1" applyAlignment="1" applyProtection="1">
      <alignment horizontal="center" vertical="center" wrapText="1"/>
    </xf>
    <xf numFmtId="0" fontId="85" fillId="15" borderId="88" xfId="5" applyFont="1" applyFill="1" applyBorder="1" applyAlignment="1" applyProtection="1">
      <alignment horizontal="center" vertical="center" wrapText="1"/>
    </xf>
    <xf numFmtId="0" fontId="206" fillId="15" borderId="100" xfId="2" quotePrefix="1" applyFont="1" applyFill="1" applyBorder="1" applyAlignment="1" applyProtection="1">
      <alignment horizontal="center" vertical="center"/>
    </xf>
    <xf numFmtId="0" fontId="206" fillId="15" borderId="16" xfId="2" quotePrefix="1" applyFont="1" applyFill="1" applyBorder="1" applyAlignment="1" applyProtection="1">
      <alignment horizontal="center" vertical="center"/>
    </xf>
    <xf numFmtId="0" fontId="206" fillId="15" borderId="4" xfId="2" quotePrefix="1" applyFont="1" applyFill="1" applyBorder="1" applyAlignment="1" applyProtection="1">
      <alignment horizontal="center" vertical="center"/>
    </xf>
    <xf numFmtId="172" fontId="159" fillId="15" borderId="100" xfId="17" applyNumberFormat="1" applyFill="1" applyBorder="1" applyAlignment="1" applyProtection="1">
      <alignment horizontal="center" vertical="center"/>
    </xf>
    <xf numFmtId="172" fontId="213" fillId="15" borderId="4" xfId="2" applyNumberFormat="1" applyFont="1" applyFill="1" applyBorder="1" applyAlignment="1" applyProtection="1">
      <alignment horizontal="center" vertical="center"/>
    </xf>
    <xf numFmtId="3" fontId="159" fillId="15" borderId="100" xfId="17" applyNumberFormat="1" applyFill="1" applyBorder="1" applyAlignment="1" applyProtection="1">
      <alignment horizontal="center"/>
    </xf>
    <xf numFmtId="0" fontId="213" fillId="15" borderId="16" xfId="14" applyFont="1" applyFill="1" applyBorder="1" applyAlignment="1" applyProtection="1">
      <alignment horizontal="center"/>
    </xf>
    <xf numFmtId="0" fontId="213" fillId="15" borderId="4" xfId="14" applyFont="1" applyFill="1" applyBorder="1" applyAlignment="1" applyProtection="1">
      <alignment horizontal="center"/>
    </xf>
    <xf numFmtId="1" fontId="176" fillId="24" borderId="100" xfId="2" applyNumberFormat="1" applyFont="1" applyFill="1" applyBorder="1" applyAlignment="1" applyProtection="1">
      <alignment horizontal="center" vertical="center"/>
    </xf>
    <xf numFmtId="1" fontId="176" fillId="24" borderId="4" xfId="2" applyNumberFormat="1" applyFont="1" applyFill="1" applyBorder="1" applyAlignment="1" applyProtection="1">
      <alignment horizontal="center" vertical="center"/>
    </xf>
    <xf numFmtId="0" fontId="283" fillId="17" borderId="0" xfId="5" applyFont="1" applyFill="1" applyBorder="1" applyAlignment="1" applyProtection="1">
      <alignment horizontal="center"/>
    </xf>
    <xf numFmtId="3" fontId="94" fillId="15" borderId="38" xfId="0" applyNumberFormat="1" applyFont="1" applyFill="1" applyBorder="1" applyAlignment="1" applyProtection="1">
      <alignment horizontal="center" vertical="center"/>
    </xf>
    <xf numFmtId="0" fontId="3" fillId="15" borderId="50" xfId="2" applyFont="1" applyFill="1" applyBorder="1" applyAlignment="1" applyProtection="1">
      <alignment horizontal="right" vertical="top" wrapText="1"/>
    </xf>
    <xf numFmtId="0" fontId="3" fillId="15" borderId="0" xfId="2" applyFont="1" applyFill="1" applyAlignment="1" applyProtection="1">
      <alignment horizontal="right" vertical="top" wrapText="1"/>
    </xf>
    <xf numFmtId="0" fontId="87" fillId="19" borderId="117" xfId="2" applyFont="1" applyFill="1" applyBorder="1" applyAlignment="1" applyProtection="1">
      <alignment horizontal="center" vertical="center" wrapText="1"/>
    </xf>
    <xf numFmtId="0" fontId="87" fillId="19" borderId="10" xfId="2" applyFont="1" applyFill="1" applyBorder="1" applyAlignment="1" applyProtection="1">
      <alignment horizontal="center" vertical="center" wrapText="1"/>
    </xf>
    <xf numFmtId="0" fontId="163" fillId="19" borderId="117" xfId="0" applyFont="1" applyFill="1" applyBorder="1" applyAlignment="1" applyProtection="1">
      <alignment horizontal="center" vertical="center" wrapText="1"/>
    </xf>
    <xf numFmtId="0" fontId="163" fillId="19" borderId="10" xfId="0" applyFont="1" applyFill="1" applyBorder="1" applyAlignment="1" applyProtection="1">
      <alignment horizontal="center" vertical="center" wrapText="1"/>
    </xf>
    <xf numFmtId="0" fontId="9" fillId="15" borderId="50" xfId="2" applyFont="1" applyFill="1" applyBorder="1" applyAlignment="1" applyProtection="1">
      <alignment horizontal="center" vertical="center"/>
    </xf>
    <xf numFmtId="0" fontId="179" fillId="24" borderId="16" xfId="2" applyFont="1" applyFill="1" applyBorder="1" applyAlignment="1" applyProtection="1">
      <alignment horizontal="left" vertical="center"/>
    </xf>
    <xf numFmtId="0" fontId="179" fillId="24" borderId="88" xfId="2" applyFont="1" applyFill="1" applyBorder="1" applyAlignment="1" applyProtection="1">
      <alignment horizontal="left" vertical="center"/>
    </xf>
    <xf numFmtId="0" fontId="179" fillId="24" borderId="16" xfId="2" applyFont="1" applyFill="1" applyBorder="1" applyAlignment="1" applyProtection="1">
      <alignment wrapText="1"/>
    </xf>
    <xf numFmtId="0" fontId="179" fillId="24" borderId="88" xfId="2" applyFont="1" applyFill="1" applyBorder="1" applyAlignment="1" applyProtection="1">
      <alignment wrapText="1"/>
    </xf>
    <xf numFmtId="0" fontId="179" fillId="17" borderId="100" xfId="2" applyFont="1" applyFill="1" applyBorder="1" applyAlignment="1" applyProtection="1">
      <alignment horizontal="left" vertical="center"/>
    </xf>
    <xf numFmtId="0" fontId="179" fillId="17" borderId="88" xfId="2" applyFont="1" applyFill="1" applyBorder="1" applyAlignment="1" applyProtection="1">
      <alignment horizontal="left" vertical="center"/>
    </xf>
    <xf numFmtId="0" fontId="179" fillId="24" borderId="16" xfId="2" applyFont="1" applyFill="1" applyBorder="1" applyAlignment="1" applyProtection="1">
      <alignment vertical="center" wrapText="1"/>
    </xf>
    <xf numFmtId="0" fontId="179" fillId="24" borderId="88" xfId="2" applyFont="1" applyFill="1" applyBorder="1" applyAlignment="1" applyProtection="1">
      <alignment vertical="center" wrapText="1"/>
    </xf>
    <xf numFmtId="0" fontId="179" fillId="24" borderId="16" xfId="2" applyFont="1" applyFill="1" applyBorder="1" applyAlignment="1" applyProtection="1">
      <alignment horizontal="left"/>
    </xf>
    <xf numFmtId="0" fontId="179" fillId="24" borderId="88" xfId="2" applyFont="1" applyFill="1" applyBorder="1" applyAlignment="1" applyProtection="1">
      <alignment horizontal="left"/>
    </xf>
    <xf numFmtId="0" fontId="177" fillId="23" borderId="5" xfId="0" applyFont="1" applyFill="1" applyBorder="1" applyAlignment="1" applyProtection="1">
      <alignment horizontal="center" vertical="center"/>
    </xf>
    <xf numFmtId="0" fontId="177" fillId="23" borderId="6" xfId="0" applyFont="1" applyFill="1" applyBorder="1" applyAlignment="1" applyProtection="1">
      <alignment horizontal="center" vertical="center"/>
    </xf>
    <xf numFmtId="0" fontId="177" fillId="23" borderId="7" xfId="0" applyFont="1" applyFill="1" applyBorder="1" applyAlignment="1" applyProtection="1">
      <alignment horizontal="center" vertical="center"/>
    </xf>
    <xf numFmtId="0" fontId="179" fillId="24" borderId="16" xfId="10" applyFont="1" applyFill="1" applyBorder="1" applyAlignment="1" applyProtection="1">
      <alignment vertical="center" wrapText="1"/>
    </xf>
    <xf numFmtId="0" fontId="179" fillId="24" borderId="88" xfId="10" applyFont="1" applyFill="1" applyBorder="1" applyAlignment="1" applyProtection="1">
      <alignment vertical="center" wrapText="1"/>
    </xf>
    <xf numFmtId="0" fontId="179" fillId="24" borderId="16" xfId="10" applyFont="1" applyFill="1" applyBorder="1" applyAlignment="1" applyProtection="1">
      <alignment horizontal="left" vertical="center"/>
    </xf>
    <xf numFmtId="0" fontId="179" fillId="24" borderId="88" xfId="10" applyFont="1" applyFill="1" applyBorder="1" applyAlignment="1" applyProtection="1">
      <alignment horizontal="left" vertical="center"/>
    </xf>
    <xf numFmtId="0" fontId="179" fillId="24" borderId="16" xfId="10" quotePrefix="1" applyFont="1" applyFill="1" applyBorder="1" applyAlignment="1" applyProtection="1">
      <alignment horizontal="left" vertical="center"/>
    </xf>
    <xf numFmtId="0" fontId="179" fillId="24" borderId="88" xfId="10" quotePrefix="1" applyFont="1" applyFill="1" applyBorder="1" applyAlignment="1" applyProtection="1">
      <alignment horizontal="left" vertical="center"/>
    </xf>
    <xf numFmtId="0" fontId="179" fillId="24" borderId="16" xfId="10" quotePrefix="1" applyFont="1" applyFill="1" applyBorder="1" applyAlignment="1" applyProtection="1">
      <alignment horizontal="left" vertical="center" wrapText="1"/>
    </xf>
    <xf numFmtId="0" fontId="179" fillId="24" borderId="88" xfId="10" quotePrefix="1" applyFont="1" applyFill="1" applyBorder="1" applyAlignment="1" applyProtection="1">
      <alignment horizontal="left" vertical="center" wrapText="1"/>
    </xf>
    <xf numFmtId="0" fontId="3" fillId="15" borderId="0" xfId="2" applyFont="1" applyFill="1" applyAlignment="1" applyProtection="1">
      <alignment horizontal="left" vertical="center" wrapText="1"/>
    </xf>
    <xf numFmtId="0" fontId="5" fillId="15" borderId="0" xfId="2" applyFont="1" applyFill="1" applyAlignment="1" applyProtection="1">
      <alignment vertical="center" wrapText="1"/>
    </xf>
    <xf numFmtId="0" fontId="173" fillId="24" borderId="100" xfId="2" applyFont="1" applyFill="1" applyBorder="1" applyAlignment="1" applyProtection="1">
      <alignment horizontal="center" vertical="center" wrapText="1"/>
    </xf>
    <xf numFmtId="0" fontId="173" fillId="24" borderId="16" xfId="2" applyFont="1" applyFill="1" applyBorder="1" applyAlignment="1" applyProtection="1">
      <alignment horizontal="center" vertical="center" wrapText="1"/>
    </xf>
    <xf numFmtId="0" fontId="173" fillId="24" borderId="4" xfId="2" applyFont="1" applyFill="1" applyBorder="1" applyAlignment="1" applyProtection="1">
      <alignment horizontal="center" vertical="center" wrapText="1"/>
    </xf>
    <xf numFmtId="0" fontId="216" fillId="17" borderId="100" xfId="2" applyFont="1" applyFill="1" applyBorder="1" applyAlignment="1" applyProtection="1">
      <alignment horizontal="center" vertical="center" wrapText="1"/>
    </xf>
    <xf numFmtId="0" fontId="216" fillId="17" borderId="16" xfId="2" applyFont="1" applyFill="1" applyBorder="1" applyAlignment="1" applyProtection="1">
      <alignment horizontal="center" vertical="center" wrapText="1"/>
    </xf>
    <xf numFmtId="0" fontId="216" fillId="17" borderId="4" xfId="2" applyFont="1" applyFill="1" applyBorder="1" applyAlignment="1" applyProtection="1">
      <alignment horizontal="center" vertical="center" wrapText="1"/>
    </xf>
    <xf numFmtId="0" fontId="52" fillId="52" borderId="5" xfId="2" applyFont="1" applyFill="1" applyBorder="1" applyAlignment="1" applyProtection="1">
      <alignment horizontal="center" vertical="center"/>
    </xf>
    <xf numFmtId="0" fontId="52" fillId="52" borderId="6" xfId="2" applyFont="1" applyFill="1" applyBorder="1" applyAlignment="1" applyProtection="1">
      <alignment horizontal="center" vertical="center"/>
    </xf>
    <xf numFmtId="0" fontId="52" fillId="52" borderId="7" xfId="2" applyFont="1" applyFill="1" applyBorder="1" applyAlignment="1" applyProtection="1">
      <alignment horizontal="center" vertical="center"/>
    </xf>
    <xf numFmtId="0" fontId="14" fillId="15" borderId="194" xfId="2" applyFont="1" applyFill="1" applyBorder="1" applyAlignment="1" applyProtection="1">
      <alignment horizontal="center"/>
    </xf>
    <xf numFmtId="0" fontId="14" fillId="15" borderId="12" xfId="2" applyFont="1" applyFill="1" applyBorder="1" applyAlignment="1" applyProtection="1">
      <alignment horizontal="center"/>
    </xf>
    <xf numFmtId="0" fontId="14" fillId="15" borderId="50" xfId="2" applyFont="1" applyFill="1" applyBorder="1" applyAlignment="1" applyProtection="1">
      <alignment horizontal="center" vertical="center"/>
    </xf>
    <xf numFmtId="14" fontId="38" fillId="17" borderId="100" xfId="7" applyNumberFormat="1" applyFont="1" applyFill="1" applyBorder="1" applyAlignment="1" applyProtection="1">
      <alignment horizontal="center" vertical="center"/>
      <protection locked="0"/>
    </xf>
    <xf numFmtId="14" fontId="38" fillId="17" borderId="4" xfId="7" applyNumberFormat="1" applyFont="1" applyFill="1" applyBorder="1" applyAlignment="1" applyProtection="1">
      <alignment horizontal="center" vertical="center"/>
      <protection locked="0"/>
    </xf>
    <xf numFmtId="0" fontId="159" fillId="24" borderId="100" xfId="17" applyFill="1" applyBorder="1" applyAlignment="1" applyProtection="1">
      <alignment horizontal="center" vertical="center"/>
      <protection locked="0"/>
    </xf>
    <xf numFmtId="0" fontId="54" fillId="24" borderId="16" xfId="2" applyFont="1" applyFill="1" applyBorder="1" applyAlignment="1" applyProtection="1">
      <alignment horizontal="center" vertical="center"/>
      <protection locked="0"/>
    </xf>
    <xf numFmtId="0" fontId="54" fillId="24" borderId="4" xfId="2" applyFont="1" applyFill="1" applyBorder="1" applyAlignment="1" applyProtection="1">
      <alignment horizontal="center" vertical="center"/>
      <protection locked="0"/>
    </xf>
    <xf numFmtId="1" fontId="176" fillId="24" borderId="100" xfId="2" applyNumberFormat="1" applyFont="1" applyFill="1" applyBorder="1" applyAlignment="1" applyProtection="1">
      <alignment horizontal="center" vertical="center"/>
      <protection locked="0"/>
    </xf>
    <xf numFmtId="1" fontId="176" fillId="24" borderId="4" xfId="2" applyNumberFormat="1" applyFont="1" applyFill="1" applyBorder="1" applyAlignment="1" applyProtection="1">
      <alignment horizontal="center" vertical="center"/>
      <protection locked="0"/>
    </xf>
    <xf numFmtId="0" fontId="3" fillId="15" borderId="50" xfId="2" applyFont="1" applyFill="1" applyBorder="1" applyAlignment="1">
      <alignment horizontal="right" vertical="top" wrapText="1"/>
    </xf>
    <xf numFmtId="0" fontId="3" fillId="15" borderId="0" xfId="2" applyFont="1" applyFill="1" applyAlignment="1">
      <alignment horizontal="right" vertical="top" wrapText="1"/>
    </xf>
    <xf numFmtId="0" fontId="191" fillId="26" borderId="16" xfId="10" quotePrefix="1" applyFont="1" applyFill="1" applyBorder="1" applyAlignment="1">
      <alignment horizontal="left" vertical="center" wrapText="1"/>
    </xf>
    <xf numFmtId="0" fontId="286" fillId="26" borderId="16" xfId="2" applyFont="1" applyFill="1" applyBorder="1" applyAlignment="1">
      <alignment horizontal="left" vertical="center" wrapText="1"/>
    </xf>
    <xf numFmtId="3" fontId="204" fillId="17" borderId="100" xfId="2" applyNumberFormat="1" applyFont="1" applyFill="1" applyBorder="1" applyAlignment="1" applyProtection="1">
      <alignment horizontal="center" vertical="center"/>
      <protection locked="0"/>
    </xf>
    <xf numFmtId="3" fontId="204" fillId="17" borderId="16" xfId="2" applyNumberFormat="1" applyFont="1" applyFill="1" applyBorder="1" applyAlignment="1" applyProtection="1">
      <alignment horizontal="center" vertical="center"/>
      <protection locked="0"/>
    </xf>
    <xf numFmtId="3" fontId="204" fillId="17" borderId="4" xfId="2" applyNumberFormat="1" applyFont="1" applyFill="1" applyBorder="1" applyAlignment="1" applyProtection="1">
      <alignment horizontal="center" vertical="center"/>
      <protection locked="0"/>
    </xf>
    <xf numFmtId="0" fontId="199" fillId="30" borderId="16" xfId="10" applyFont="1" applyFill="1" applyBorder="1" applyAlignment="1">
      <alignment horizontal="left" vertical="center" wrapText="1"/>
    </xf>
    <xf numFmtId="0" fontId="288" fillId="30" borderId="16" xfId="2" applyFont="1" applyFill="1" applyBorder="1" applyAlignment="1">
      <alignment horizontal="left" vertical="center" wrapText="1"/>
    </xf>
    <xf numFmtId="0" fontId="199" fillId="30" borderId="16" xfId="10" applyFont="1" applyFill="1" applyBorder="1" applyAlignment="1">
      <alignment horizontal="left" vertical="center"/>
    </xf>
    <xf numFmtId="0" fontId="199" fillId="30" borderId="16" xfId="10" applyFont="1" applyFill="1" applyBorder="1" applyAlignment="1">
      <alignment vertical="center" wrapText="1"/>
    </xf>
    <xf numFmtId="0" fontId="288" fillId="30" borderId="16" xfId="2" applyFont="1" applyFill="1" applyBorder="1" applyAlignment="1">
      <alignment vertical="center" wrapText="1"/>
    </xf>
    <xf numFmtId="0" fontId="199" fillId="30" borderId="16" xfId="10" quotePrefix="1" applyFont="1" applyFill="1" applyBorder="1" applyAlignment="1">
      <alignment horizontal="left" vertical="center" wrapText="1"/>
    </xf>
    <xf numFmtId="0" fontId="287" fillId="30" borderId="16" xfId="2" applyFont="1" applyFill="1" applyBorder="1" applyAlignment="1">
      <alignment horizontal="left" vertical="center" wrapText="1"/>
    </xf>
    <xf numFmtId="0" fontId="199" fillId="30" borderId="16" xfId="10" quotePrefix="1" applyFont="1" applyFill="1" applyBorder="1" applyAlignment="1">
      <alignment horizontal="left" vertical="center"/>
    </xf>
    <xf numFmtId="0" fontId="199" fillId="30" borderId="12" xfId="10" applyFont="1" applyFill="1" applyBorder="1" applyAlignment="1">
      <alignment vertical="center" wrapText="1"/>
    </xf>
    <xf numFmtId="0" fontId="199" fillId="30" borderId="88" xfId="10" applyFont="1" applyFill="1" applyBorder="1" applyAlignment="1">
      <alignment horizontal="left" vertical="center"/>
    </xf>
    <xf numFmtId="3" fontId="289" fillId="17" borderId="100" xfId="2" applyNumberFormat="1" applyFont="1" applyFill="1" applyBorder="1" applyAlignment="1" applyProtection="1">
      <alignment horizontal="center" vertical="center"/>
      <protection locked="0"/>
    </xf>
    <xf numFmtId="3" fontId="289" fillId="17" borderId="16" xfId="2" applyNumberFormat="1" applyFont="1" applyFill="1" applyBorder="1" applyAlignment="1" applyProtection="1">
      <alignment horizontal="center" vertical="center"/>
      <protection locked="0"/>
    </xf>
    <xf numFmtId="3" fontId="289" fillId="17" borderId="4" xfId="2" applyNumberFormat="1" applyFont="1" applyFill="1" applyBorder="1" applyAlignment="1" applyProtection="1">
      <alignment horizontal="center" vertical="center"/>
      <protection locked="0"/>
    </xf>
    <xf numFmtId="165" fontId="3" fillId="7" borderId="0" xfId="2" applyNumberFormat="1" applyFont="1" applyFill="1" applyBorder="1" applyAlignment="1">
      <alignment horizontal="left" wrapText="1"/>
    </xf>
    <xf numFmtId="0" fontId="216" fillId="17" borderId="100" xfId="2" applyFont="1" applyFill="1" applyBorder="1" applyAlignment="1" applyProtection="1">
      <alignment vertical="center" wrapText="1"/>
    </xf>
    <xf numFmtId="0" fontId="216" fillId="17" borderId="16" xfId="2" applyFont="1" applyFill="1" applyBorder="1" applyAlignment="1" applyProtection="1">
      <alignment vertical="center" wrapText="1"/>
    </xf>
    <xf numFmtId="0" fontId="216" fillId="17" borderId="4" xfId="2" applyFont="1" applyFill="1" applyBorder="1" applyAlignment="1" applyProtection="1">
      <alignment vertical="center" wrapText="1"/>
    </xf>
    <xf numFmtId="0" fontId="191" fillId="26" borderId="16" xfId="10" quotePrefix="1" applyFont="1" applyFill="1" applyBorder="1" applyAlignment="1" applyProtection="1">
      <alignment horizontal="left" vertical="center" wrapText="1"/>
    </xf>
    <xf numFmtId="0" fontId="286" fillId="26" borderId="16" xfId="2" applyFont="1" applyFill="1" applyBorder="1" applyAlignment="1" applyProtection="1">
      <alignment horizontal="left" vertical="center" wrapText="1"/>
    </xf>
    <xf numFmtId="0" fontId="3" fillId="0" borderId="0" xfId="2" applyFont="1" applyFill="1" applyAlignment="1" applyProtection="1">
      <alignment horizontal="left" vertical="center" wrapText="1"/>
    </xf>
    <xf numFmtId="0" fontId="199" fillId="30" borderId="16" xfId="2" applyFont="1" applyFill="1" applyBorder="1" applyAlignment="1">
      <alignment vertical="center" wrapText="1"/>
    </xf>
    <xf numFmtId="0" fontId="287" fillId="30" borderId="16" xfId="2" applyFont="1" applyFill="1" applyBorder="1" applyAlignment="1">
      <alignment vertical="center" wrapText="1"/>
    </xf>
    <xf numFmtId="0" fontId="3" fillId="0" borderId="0" xfId="2" applyFont="1" applyFill="1" applyBorder="1" applyAlignment="1" applyProtection="1">
      <alignment horizontal="left" vertical="center" wrapText="1"/>
    </xf>
    <xf numFmtId="0" fontId="5" fillId="0" borderId="0" xfId="2" applyFont="1" applyFill="1" applyBorder="1" applyAlignment="1" applyProtection="1">
      <alignment vertical="center" wrapText="1"/>
    </xf>
    <xf numFmtId="0" fontId="3" fillId="0" borderId="0" xfId="0" applyFont="1" applyFill="1" applyAlignment="1">
      <alignment horizontal="left" vertical="top" wrapText="1"/>
    </xf>
    <xf numFmtId="0" fontId="5" fillId="0" borderId="0" xfId="0" applyFont="1" applyFill="1" applyAlignment="1">
      <alignment vertical="top" wrapText="1"/>
    </xf>
    <xf numFmtId="0" fontId="173" fillId="24" borderId="100" xfId="2" applyFont="1" applyFill="1" applyBorder="1" applyAlignment="1" applyProtection="1">
      <alignment horizontal="center" vertical="center" wrapText="1"/>
      <protection locked="0"/>
    </xf>
    <xf numFmtId="0" fontId="173" fillId="24" borderId="16" xfId="2" applyFont="1" applyFill="1" applyBorder="1" applyAlignment="1" applyProtection="1">
      <alignment horizontal="center" vertical="center" wrapText="1"/>
      <protection locked="0"/>
    </xf>
    <xf numFmtId="0" fontId="173" fillId="24" borderId="4" xfId="2" applyFont="1" applyFill="1" applyBorder="1" applyAlignment="1" applyProtection="1">
      <alignment horizontal="center" vertical="center" wrapText="1"/>
      <protection locked="0"/>
    </xf>
    <xf numFmtId="0" fontId="58" fillId="8" borderId="16" xfId="10" quotePrefix="1" applyFont="1" applyFill="1" applyBorder="1" applyAlignment="1" applyProtection="1">
      <alignment horizontal="left" vertical="center"/>
    </xf>
    <xf numFmtId="0" fontId="58" fillId="8" borderId="88" xfId="10" quotePrefix="1" applyFont="1" applyFill="1" applyBorder="1" applyAlignment="1" applyProtection="1">
      <alignment horizontal="left" vertical="center"/>
    </xf>
    <xf numFmtId="0" fontId="3" fillId="15" borderId="0" xfId="2" applyFont="1" applyFill="1" applyAlignment="1">
      <alignment horizontal="left" vertical="center" wrapText="1"/>
    </xf>
    <xf numFmtId="0" fontId="5" fillId="15" borderId="0" xfId="2" applyFont="1" applyFill="1" applyAlignment="1">
      <alignment vertical="center" wrapText="1"/>
    </xf>
    <xf numFmtId="0" fontId="11" fillId="52" borderId="5" xfId="2" applyFont="1" applyFill="1" applyBorder="1" applyAlignment="1" applyProtection="1">
      <alignment horizontal="center" vertical="center"/>
    </xf>
    <xf numFmtId="0" fontId="11" fillId="52" borderId="6" xfId="2" applyFont="1" applyFill="1" applyBorder="1" applyAlignment="1" applyProtection="1">
      <alignment horizontal="center" vertical="center"/>
    </xf>
    <xf numFmtId="0" fontId="11" fillId="52" borderId="7" xfId="2" applyFont="1" applyFill="1" applyBorder="1" applyAlignment="1" applyProtection="1">
      <alignment horizontal="center" vertical="center"/>
    </xf>
    <xf numFmtId="0" fontId="236" fillId="19" borderId="5" xfId="2" applyFont="1" applyFill="1" applyBorder="1" applyAlignment="1" applyProtection="1">
      <alignment horizontal="center" vertical="center"/>
    </xf>
    <xf numFmtId="0" fontId="236" fillId="19" borderId="6" xfId="2" applyFont="1" applyFill="1" applyBorder="1" applyAlignment="1" applyProtection="1">
      <alignment horizontal="center" vertical="center"/>
    </xf>
    <xf numFmtId="0" fontId="236" fillId="19" borderId="7" xfId="2" applyFont="1" applyFill="1" applyBorder="1" applyAlignment="1" applyProtection="1">
      <alignment horizontal="center" vertical="center"/>
    </xf>
    <xf numFmtId="0" fontId="61" fillId="52" borderId="5" xfId="2" applyFont="1" applyFill="1" applyBorder="1" applyAlignment="1" applyProtection="1">
      <alignment horizontal="center" vertical="center"/>
    </xf>
    <xf numFmtId="0" fontId="61" fillId="52" borderId="6" xfId="2" applyFont="1" applyFill="1" applyBorder="1" applyAlignment="1" applyProtection="1">
      <alignment horizontal="center" vertical="center"/>
    </xf>
    <xf numFmtId="0" fontId="61" fillId="52" borderId="7" xfId="2" applyFont="1" applyFill="1" applyBorder="1" applyAlignment="1" applyProtection="1">
      <alignment horizontal="center" vertical="center"/>
    </xf>
    <xf numFmtId="0" fontId="224" fillId="25" borderId="5" xfId="0" applyFont="1" applyFill="1" applyBorder="1" applyAlignment="1" applyProtection="1">
      <alignment horizontal="center" vertical="center"/>
    </xf>
    <xf numFmtId="0" fontId="224" fillId="25" borderId="6" xfId="0" applyFont="1" applyFill="1" applyBorder="1" applyAlignment="1" applyProtection="1">
      <alignment horizontal="center" vertical="center"/>
    </xf>
    <xf numFmtId="0" fontId="224" fillId="25" borderId="7" xfId="0" applyFont="1" applyFill="1" applyBorder="1" applyAlignment="1" applyProtection="1">
      <alignment horizontal="center" vertical="center"/>
    </xf>
    <xf numFmtId="0" fontId="55" fillId="28" borderId="5" xfId="0" applyFont="1" applyFill="1" applyBorder="1" applyAlignment="1" applyProtection="1">
      <alignment horizontal="center" vertical="center"/>
    </xf>
    <xf numFmtId="0" fontId="55" fillId="28" borderId="6" xfId="0" applyFont="1" applyFill="1" applyBorder="1" applyAlignment="1" applyProtection="1">
      <alignment horizontal="center" vertical="center"/>
    </xf>
    <xf numFmtId="0" fontId="55" fillId="28" borderId="7" xfId="0" applyFont="1" applyFill="1" applyBorder="1" applyAlignment="1" applyProtection="1">
      <alignment horizontal="center" vertical="center"/>
    </xf>
    <xf numFmtId="0" fontId="285" fillId="29" borderId="5" xfId="2" applyFont="1" applyFill="1" applyBorder="1" applyAlignment="1" applyProtection="1">
      <alignment horizontal="center" vertical="center"/>
    </xf>
    <xf numFmtId="0" fontId="285" fillId="29" borderId="6" xfId="2" applyFont="1" applyFill="1" applyBorder="1" applyAlignment="1" applyProtection="1">
      <alignment horizontal="center" vertical="center"/>
    </xf>
    <xf numFmtId="0" fontId="285" fillId="29" borderId="7" xfId="2" applyFont="1" applyFill="1" applyBorder="1" applyAlignment="1" applyProtection="1">
      <alignment horizontal="center" vertical="center"/>
    </xf>
    <xf numFmtId="0" fontId="3" fillId="7" borderId="0" xfId="2" applyFont="1" applyFill="1" applyBorder="1" applyAlignment="1">
      <alignment horizontal="left" vertical="center" wrapText="1"/>
    </xf>
    <xf numFmtId="0" fontId="5" fillId="7" borderId="0" xfId="2" applyFont="1" applyFill="1" applyBorder="1" applyAlignment="1">
      <alignment vertical="center" wrapText="1"/>
    </xf>
    <xf numFmtId="0" fontId="6" fillId="7" borderId="0" xfId="2" applyFont="1" applyFill="1" applyBorder="1" applyAlignment="1">
      <alignment vertical="center" wrapText="1"/>
    </xf>
    <xf numFmtId="0" fontId="199" fillId="30" borderId="16" xfId="2" applyFont="1" applyFill="1" applyBorder="1" applyAlignment="1">
      <alignment horizontal="left" vertical="center"/>
    </xf>
    <xf numFmtId="0" fontId="199" fillId="30" borderId="16" xfId="2" applyFont="1" applyFill="1" applyBorder="1" applyAlignment="1">
      <alignment horizontal="left" vertical="center" wrapText="1"/>
    </xf>
    <xf numFmtId="0" fontId="199" fillId="30" borderId="88" xfId="2" applyFont="1" applyFill="1" applyBorder="1" applyAlignment="1">
      <alignment horizontal="left" vertical="center" wrapText="1"/>
    </xf>
    <xf numFmtId="0" fontId="278" fillId="17" borderId="7" xfId="0" applyFont="1" applyFill="1" applyBorder="1" applyAlignment="1" applyProtection="1">
      <alignment horizontal="center" vertical="center" wrapText="1"/>
    </xf>
    <xf numFmtId="0" fontId="278" fillId="17" borderId="143" xfId="0" applyFont="1" applyFill="1" applyBorder="1" applyAlignment="1" applyProtection="1">
      <alignment horizontal="center" vertical="center" wrapText="1"/>
    </xf>
    <xf numFmtId="0" fontId="278" fillId="17" borderId="154" xfId="0" applyFont="1" applyFill="1" applyBorder="1" applyAlignment="1" applyProtection="1">
      <alignment horizontal="center" vertical="center" wrapText="1"/>
    </xf>
    <xf numFmtId="0" fontId="278" fillId="17" borderId="159" xfId="0" applyFont="1" applyFill="1" applyBorder="1" applyAlignment="1" applyProtection="1">
      <alignment horizontal="center" vertical="center" wrapText="1"/>
    </xf>
    <xf numFmtId="0" fontId="278" fillId="17" borderId="89" xfId="0" applyFont="1" applyFill="1" applyBorder="1" applyAlignment="1" applyProtection="1">
      <alignment horizontal="center" vertical="center" wrapText="1"/>
    </xf>
    <xf numFmtId="0" fontId="278" fillId="17" borderId="121" xfId="0" applyFont="1" applyFill="1" applyBorder="1" applyAlignment="1" applyProtection="1">
      <alignment horizontal="center" vertical="center" wrapText="1"/>
    </xf>
    <xf numFmtId="0" fontId="150" fillId="0" borderId="0" xfId="0" applyFont="1" applyFill="1" applyBorder="1" applyAlignment="1">
      <alignment horizontal="left" vertical="center" wrapText="1"/>
    </xf>
    <xf numFmtId="0" fontId="139" fillId="0" borderId="0" xfId="0" quotePrefix="1" applyFont="1" applyFill="1" applyBorder="1" applyAlignment="1" applyProtection="1">
      <alignment horizontal="center" vertical="center"/>
    </xf>
    <xf numFmtId="0" fontId="139" fillId="0" borderId="117" xfId="0" applyFont="1" applyFill="1" applyBorder="1" applyAlignment="1" applyProtection="1">
      <alignment horizontal="center" vertical="center" wrapText="1"/>
    </xf>
    <xf numFmtId="0" fontId="139" fillId="0" borderId="73" xfId="0" applyFont="1" applyFill="1" applyBorder="1" applyAlignment="1" applyProtection="1">
      <alignment horizontal="center" vertical="center" wrapText="1"/>
    </xf>
    <xf numFmtId="0" fontId="139" fillId="0" borderId="123" xfId="0" applyFont="1" applyFill="1" applyBorder="1" applyAlignment="1" applyProtection="1">
      <alignment horizontal="center" vertical="center" wrapText="1"/>
    </xf>
    <xf numFmtId="0" fontId="140" fillId="0" borderId="117" xfId="0" applyFont="1" applyFill="1" applyBorder="1" applyAlignment="1" applyProtection="1">
      <alignment horizontal="center" vertical="center" wrapText="1"/>
    </xf>
    <xf numFmtId="0" fontId="140" fillId="0" borderId="73" xfId="0" applyFont="1" applyFill="1" applyBorder="1" applyAlignment="1" applyProtection="1">
      <alignment horizontal="center" vertical="center" wrapText="1"/>
    </xf>
    <xf numFmtId="0" fontId="140" fillId="0" borderId="123" xfId="0" applyFont="1" applyFill="1" applyBorder="1" applyAlignment="1" applyProtection="1">
      <alignment horizontal="center" vertical="center" wrapText="1"/>
    </xf>
    <xf numFmtId="0" fontId="139" fillId="47" borderId="124" xfId="0" applyFont="1" applyFill="1" applyBorder="1" applyAlignment="1" applyProtection="1">
      <alignment horizontal="center" vertical="center" wrapText="1"/>
    </xf>
    <xf numFmtId="0" fontId="139" fillId="47" borderId="126" xfId="0" applyFont="1" applyFill="1" applyBorder="1" applyAlignment="1" applyProtection="1">
      <alignment horizontal="center" vertical="center" wrapText="1"/>
    </xf>
    <xf numFmtId="0" fontId="139" fillId="47" borderId="191" xfId="0" applyFont="1" applyFill="1" applyBorder="1" applyAlignment="1" applyProtection="1">
      <alignment horizontal="center" vertical="center" wrapText="1"/>
    </xf>
    <xf numFmtId="0" fontId="34" fillId="0" borderId="117" xfId="0" applyFont="1" applyFill="1" applyBorder="1" applyAlignment="1" applyProtection="1">
      <alignment horizontal="center" vertical="center" wrapText="1"/>
    </xf>
    <xf numFmtId="0" fontId="34" fillId="0" borderId="123" xfId="0" applyFont="1" applyFill="1" applyBorder="1" applyAlignment="1" applyProtection="1">
      <alignment horizontal="center" vertical="center" wrapText="1"/>
    </xf>
  </cellXfs>
  <cellStyles count="18">
    <cellStyle name="Hyperlink 2" xfId="1"/>
    <cellStyle name="Normal 2" xfId="2"/>
    <cellStyle name="Normal 3" xfId="3"/>
    <cellStyle name="Normal 3 2" xfId="4"/>
    <cellStyle name="Normal 4" xfId="5"/>
    <cellStyle name="Normal_B3_2013" xfId="6"/>
    <cellStyle name="Normal_BIN 7301,7311 and 6301" xfId="7"/>
    <cellStyle name="Normal_COA-2001-ZAPOVED-No-81-29012002-ANNEX" xfId="8"/>
    <cellStyle name="Normal_DOMV" xfId="9"/>
    <cellStyle name="Normal_EBK_PROJECT_2001-last" xfId="10"/>
    <cellStyle name="Normal_EBK-2002-draft" xfId="11"/>
    <cellStyle name="Normal_MAKET" xfId="12"/>
    <cellStyle name="Normal_Sheet2" xfId="13"/>
    <cellStyle name="Normal_TRIAL-BALANCE-2001-MAKET" xfId="14"/>
    <cellStyle name="Normal_ZADACHA" xfId="15"/>
    <cellStyle name="Запетая" xfId="16" builtinId="3"/>
    <cellStyle name="Нормален" xfId="0" builtinId="0"/>
    <cellStyle name="Хипервръзка" xfId="17" builtinId="8"/>
  </cellStyles>
  <dxfs count="819">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0000"/>
        </patternFill>
      </fill>
    </dxf>
    <dxf>
      <fill>
        <patternFill>
          <bgColor rgb="FFFF0000"/>
        </patternFill>
      </fill>
    </dxf>
    <dxf>
      <fill>
        <patternFill>
          <bgColor rgb="FFFF0000"/>
        </patternFill>
      </fill>
    </dxf>
    <dxf>
      <font>
        <b/>
        <i val="0"/>
        <color auto="1"/>
      </font>
      <fill>
        <patternFill>
          <bgColor rgb="FFFF0000"/>
        </patternFill>
      </fill>
    </dxf>
    <dxf>
      <font>
        <b/>
        <i val="0"/>
        <color auto="1"/>
      </font>
      <fill>
        <patternFill>
          <bgColor rgb="FFFF0000"/>
        </patternFill>
      </fill>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0000"/>
        </patternFill>
      </fill>
    </dxf>
    <dxf>
      <fill>
        <patternFill>
          <bgColor rgb="FFFF0000"/>
        </patternFill>
      </fill>
    </dxf>
    <dxf>
      <numFmt numFmtId="172" formatCode="0&quot; &quot;0&quot; &quot;0&quot; &quot;0"/>
    </dxf>
    <dxf>
      <numFmt numFmtId="185" formatCode="0000&quot; &quot;0000"/>
    </dxf>
    <dxf>
      <numFmt numFmtId="186" formatCode="0000&quot; &quot;0000&quot; &quot;0000"/>
    </dxf>
    <dxf>
      <numFmt numFmtId="187" formatCode="0000&quot; &quot;0000&quot; &quot;0000&quot; &quot;0000"/>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000099"/>
        </patternFill>
      </fill>
    </dxf>
    <dxf>
      <font>
        <color rgb="FFFFFF00"/>
      </font>
      <fill>
        <patternFill>
          <bgColor rgb="FF000099"/>
        </patternFill>
      </fill>
    </dxf>
    <dxf>
      <numFmt numFmtId="169" formatCode="0000"/>
    </dxf>
    <dxf>
      <numFmt numFmtId="185" formatCode="0000&quot; &quot;0000"/>
    </dxf>
    <dxf>
      <numFmt numFmtId="186" formatCode="0000&quot; &quot;0000&quot; &quot;0000"/>
    </dxf>
    <dxf>
      <numFmt numFmtId="187" formatCode="0000&quot; &quot;0000&quot; &quot;0000&quot; &quot;0000"/>
    </dxf>
    <dxf>
      <font>
        <color rgb="FFFFFF00"/>
      </font>
      <fill>
        <patternFill>
          <bgColor rgb="FF000099"/>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theme="0"/>
      </font>
    </dxf>
    <dxf>
      <font>
        <color theme="0"/>
      </font>
    </dxf>
    <dxf>
      <font>
        <color rgb="FFF0FDCF"/>
      </font>
    </dxf>
    <dxf>
      <font>
        <color rgb="FFFFFF00"/>
      </font>
      <numFmt numFmtId="176" formatCode="#,##0;\(#,##0\)"/>
      <fill>
        <patternFill>
          <bgColor rgb="FFFF0000"/>
        </patternFill>
      </fill>
    </dxf>
    <dxf>
      <font>
        <color rgb="FFFFFF00"/>
      </font>
      <numFmt numFmtId="176" formatCode="#,##0;\(#,##0\)"/>
      <fill>
        <patternFill>
          <bgColor rgb="FFFF0000"/>
        </patternFill>
      </fill>
    </dxf>
    <dxf>
      <numFmt numFmtId="169" formatCode="0000"/>
    </dxf>
    <dxf>
      <numFmt numFmtId="185" formatCode="0000&quot; &quot;0000"/>
    </dxf>
    <dxf>
      <numFmt numFmtId="186" formatCode="0000&quot; &quot;0000&quot; &quot;0000"/>
    </dxf>
    <dxf>
      <numFmt numFmtId="187" formatCode="0000&quot; &quot;0000&quot; &quot;0000&quot; &quot;0000"/>
    </dxf>
    <dxf>
      <font>
        <color rgb="FFFFFF00"/>
      </font>
      <numFmt numFmtId="176" formatCode="#,##0;\(#,##0\)"/>
      <fill>
        <patternFill>
          <bgColor rgb="FFFF00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numFmt numFmtId="176" formatCode="#,##0;\(#,##0\)"/>
      <fill>
        <patternFill>
          <bgColor rgb="FFFF0000"/>
        </patternFill>
      </fill>
    </dxf>
    <dxf>
      <font>
        <color rgb="FFFFFF00"/>
      </font>
      <fill>
        <patternFill>
          <bgColor rgb="FF000099"/>
        </patternFill>
      </fill>
    </dxf>
    <dxf>
      <font>
        <color theme="0"/>
      </font>
      <fill>
        <patternFill>
          <bgColor theme="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CC"/>
      </font>
    </dxf>
    <dxf>
      <font>
        <color rgb="FFFFFFCC"/>
      </font>
    </dxf>
    <dxf>
      <font>
        <color theme="0"/>
      </font>
    </dxf>
    <dxf>
      <font>
        <color theme="0"/>
      </font>
      <fill>
        <patternFill>
          <bgColor theme="0"/>
        </patternFill>
      </fill>
    </dxf>
    <dxf>
      <font>
        <color auto="1"/>
      </font>
    </dxf>
    <dxf>
      <font>
        <color rgb="FFFFFFCC"/>
      </font>
      <numFmt numFmtId="1" formatCode="0"/>
      <fill>
        <patternFill>
          <bgColor rgb="FFFFFFCC"/>
        </patternFill>
      </fill>
    </dxf>
    <dxf>
      <font>
        <color rgb="FFFFFF00"/>
      </font>
      <fill>
        <patternFill>
          <bgColor rgb="FF000099"/>
        </patternFill>
      </fill>
    </dxf>
    <dxf>
      <font>
        <color rgb="FFFFFF00"/>
      </font>
      <numFmt numFmtId="176" formatCode="#,##0;\(#,##0\)"/>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790575</xdr:colOff>
          <xdr:row>2</xdr:row>
          <xdr:rowOff>28575</xdr:rowOff>
        </xdr:from>
        <xdr:to>
          <xdr:col>6</xdr:col>
          <xdr:colOff>600075</xdr:colOff>
          <xdr:row>5</xdr:row>
          <xdr:rowOff>38100</xdr:rowOff>
        </xdr:to>
        <xdr:sp macro="" textlink="">
          <xdr:nvSpPr>
            <xdr:cNvPr id="3075" name="Button 3" hidden="1">
              <a:extLst>
                <a:ext uri="{63B3BB69-23CF-44E3-9099-C40C66FF867C}">
                  <a14:compatExt spid="_x0000_s307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32004" rIns="36576" bIns="32004" anchor="ctr" upright="1"/>
            <a:lstStyle/>
            <a:p>
              <a:pPr algn="ctr" rtl="0">
                <a:defRPr sz="1000"/>
              </a:pPr>
              <a:r>
                <a:rPr lang="bg-BG" sz="1600" b="0" i="0" u="none" strike="noStrike" baseline="0">
                  <a:solidFill>
                    <a:srgbClr val="000000"/>
                  </a:solidFill>
                  <a:latin typeface="Times New Roman CYR"/>
                  <a:cs typeface="Times New Roman CYR"/>
                </a:rPr>
                <a:t>КРАЙ на ПЕЧАТА (всички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4114800</xdr:colOff>
          <xdr:row>2</xdr:row>
          <xdr:rowOff>28575</xdr:rowOff>
        </xdr:from>
        <xdr:to>
          <xdr:col>4</xdr:col>
          <xdr:colOff>180975</xdr:colOff>
          <xdr:row>5</xdr:row>
          <xdr:rowOff>38100</xdr:rowOff>
        </xdr:to>
        <xdr:sp macro="" textlink="">
          <xdr:nvSpPr>
            <xdr:cNvPr id="3079" name="Button 7" hidden="1">
              <a:extLst>
                <a:ext uri="{63B3BB69-23CF-44E3-9099-C40C66FF867C}">
                  <a14:compatExt spid="_x0000_s307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36576" rIns="36576" bIns="36576" anchor="ctr" upright="1"/>
            <a:lstStyle/>
            <a:p>
              <a:pPr algn="ctr" rtl="0">
                <a:defRPr sz="1000"/>
              </a:pPr>
              <a:r>
                <a:rPr lang="bg-BG" sz="1800" b="0" i="0" u="none" strike="noStrike" baseline="0">
                  <a:solidFill>
                    <a:srgbClr val="000000"/>
                  </a:solidFill>
                  <a:latin typeface="Times New Roman Cyr"/>
                  <a:cs typeface="Times New Roman Cyr"/>
                </a:rPr>
                <a:t>Добавяне</a:t>
              </a:r>
            </a:p>
            <a:p>
              <a:pPr algn="ctr" rtl="0">
                <a:defRPr sz="1000"/>
              </a:pPr>
              <a:r>
                <a:rPr lang="bg-BG" sz="1800" b="0" i="0" u="none" strike="noStrike" baseline="0">
                  <a:solidFill>
                    <a:srgbClr val="000000"/>
                  </a:solidFill>
                  <a:latin typeface="Times New Roman Cyr"/>
                  <a:cs typeface="Times New Roman Cyr"/>
                </a:rPr>
                <a:t> на ДЕЙНОСТ</a:t>
              </a:r>
              <a:endParaRPr lang="bg-BG" sz="1400" b="0" i="0" u="none" strike="noStrike" baseline="0">
                <a:solidFill>
                  <a:srgbClr val="000000"/>
                </a:solidFill>
                <a:latin typeface="Times New Roman CYR"/>
                <a:cs typeface="Times New Roman CYR"/>
              </a:endParaRPr>
            </a:p>
            <a:p>
              <a:pPr algn="ctr" rtl="0">
                <a:defRPr sz="1000"/>
              </a:pPr>
              <a:endParaRPr lang="bg-BG" sz="1400" b="0" i="0" u="none" strike="noStrike" baseline="0">
                <a:solidFill>
                  <a:srgbClr val="000000"/>
                </a:solidFill>
                <a:latin typeface="Times New Roman CYR"/>
                <a:cs typeface="Times New Roman CYR"/>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1409700</xdr:colOff>
          <xdr:row>2</xdr:row>
          <xdr:rowOff>28575</xdr:rowOff>
        </xdr:from>
        <xdr:to>
          <xdr:col>3</xdr:col>
          <xdr:colOff>3457575</xdr:colOff>
          <xdr:row>5</xdr:row>
          <xdr:rowOff>38100</xdr:rowOff>
        </xdr:to>
        <xdr:sp macro="" textlink="">
          <xdr:nvSpPr>
            <xdr:cNvPr id="3118" name="Button 46" hidden="1">
              <a:extLst>
                <a:ext uri="{63B3BB69-23CF-44E3-9099-C40C66FF867C}">
                  <a14:compatExt spid="_x0000_s3118"/>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bg-BG" sz="1400" b="0" i="0" u="none" strike="noStrike" baseline="0">
                  <a:solidFill>
                    <a:srgbClr val="000000"/>
                  </a:solidFill>
                  <a:latin typeface="Hebar"/>
                </a:rPr>
                <a:t>Помощ</a:t>
              </a:r>
            </a:p>
          </xdr:txBody>
        </xdr:sp>
        <xdr:clientData fPrintsWithSheet="0"/>
      </xdr:twoCellAnchor>
    </mc:Choice>
    <mc:Fallback/>
  </mc:AlternateContent>
</xdr:wsDr>
</file>

<file path=xl/theme/theme1.xml><?xml version="1.0" encoding="utf-8"?>
<a:theme xmlns:a="http://schemas.openxmlformats.org/drawingml/2006/main" name="Тема на Office">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externalLinkPath" Target="file:///\\Minfin-pdc\GUB\TEMP\MK-0199.xls" TargetMode="External"/><Relationship Id="rId18" Type="http://schemas.openxmlformats.org/officeDocument/2006/relationships/externalLinkPath" Target="file:///\\Minfin-pdc\GUB\TEMP\MPPE-0199.xls" TargetMode="External"/><Relationship Id="rId26" Type="http://schemas.openxmlformats.org/officeDocument/2006/relationships/externalLinkPath" Target="file:///\\Minfin-pdc\GUB\TEMP\MVR-0199.xls" TargetMode="External"/><Relationship Id="rId39" Type="http://schemas.openxmlformats.org/officeDocument/2006/relationships/externalLinkPath" Target="file:///\\Minfin-pdc\GUB\TEMP\OBA-0199.xls" TargetMode="External"/><Relationship Id="rId21" Type="http://schemas.openxmlformats.org/officeDocument/2006/relationships/externalLinkPath" Target="file:///\\Minfin-pdc\GUB\TEMP\MT-0199.xls" TargetMode="External"/><Relationship Id="rId34" Type="http://schemas.openxmlformats.org/officeDocument/2006/relationships/externalLinkPath" Target="file:///\\Minfin-pdc\GUB\TEMP\NS-0198.xls" TargetMode="External"/><Relationship Id="rId42" Type="http://schemas.openxmlformats.org/officeDocument/2006/relationships/externalLinkPath" Target="file:///\\Minfin-pdc\GUB\TEMP\SVOCH-0199.xls" TargetMode="External"/><Relationship Id="rId7" Type="http://schemas.openxmlformats.org/officeDocument/2006/relationships/externalLinkPath" Target="file:///\\Minfin-pdc\GUB\TEMP\DFRR-0199.xls" TargetMode="External"/><Relationship Id="rId2" Type="http://schemas.openxmlformats.org/officeDocument/2006/relationships/externalLinkPath" Target="file:///\\Minfin-pdc\GUB\TEMP\BAN-0199.xls" TargetMode="External"/><Relationship Id="rId16" Type="http://schemas.openxmlformats.org/officeDocument/2006/relationships/externalLinkPath" Target="file:///\\Minfin-pdc\GUB\TEMP\MOSV-0199.xls" TargetMode="External"/><Relationship Id="rId29" Type="http://schemas.openxmlformats.org/officeDocument/2006/relationships/externalLinkPath" Target="file:///\\Minfin-pdc\GUB\TEMP\NDK-0199.xls" TargetMode="External"/><Relationship Id="rId1" Type="http://schemas.openxmlformats.org/officeDocument/2006/relationships/externalLinkPath" Target="file:///\\Minfin-pdc\GUB\TEMP\AP-0199.xls" TargetMode="External"/><Relationship Id="rId6" Type="http://schemas.openxmlformats.org/officeDocument/2006/relationships/externalLinkPath" Target="file:///\\Minfin-pdc\GUB\TEMP\CRB-0199.xls" TargetMode="External"/><Relationship Id="rId11" Type="http://schemas.openxmlformats.org/officeDocument/2006/relationships/externalLinkPath" Target="file:///\\Minfin-pdc\GUB\TEMP\KZK-0199.xls" TargetMode="External"/><Relationship Id="rId24" Type="http://schemas.openxmlformats.org/officeDocument/2006/relationships/externalLinkPath" Target="file:///\\Minfin-pdc\GUB\TEMP\MTT-0199.xls" TargetMode="External"/><Relationship Id="rId32" Type="http://schemas.openxmlformats.org/officeDocument/2006/relationships/externalLinkPath" Target="file:///\\Minfin-pdc\GUB\TEMP\NOI-0199.xls" TargetMode="External"/><Relationship Id="rId37" Type="http://schemas.openxmlformats.org/officeDocument/2006/relationships/externalLinkPath" Target="file:///\\Minfin-pdc\GUB\TEMP\NSRT-0199.xls" TargetMode="External"/><Relationship Id="rId40" Type="http://schemas.openxmlformats.org/officeDocument/2006/relationships/externalLinkPath" Target="file:///\\Minfin-pdc\GUB\TEMP\OBSH-0199.xls" TargetMode="External"/><Relationship Id="rId45" Type="http://schemas.openxmlformats.org/officeDocument/2006/relationships/vmlDrawing" Target="../drawings/vmlDrawing2.vml"/><Relationship Id="rId5" Type="http://schemas.openxmlformats.org/officeDocument/2006/relationships/externalLinkPath" Target="file:///\\Minfin-pdc\GUB\TEMP\BTA-0199.xls" TargetMode="External"/><Relationship Id="rId15" Type="http://schemas.openxmlformats.org/officeDocument/2006/relationships/externalLinkPath" Target="file:///\\Minfin-pdc\GUB\TEMP\MON-0199.xls" TargetMode="External"/><Relationship Id="rId23" Type="http://schemas.openxmlformats.org/officeDocument/2006/relationships/externalLinkPath" Target="file:///\\Minfin-pdc\GUB\TEMP\MTSP-nsz-0199.xls" TargetMode="External"/><Relationship Id="rId28" Type="http://schemas.openxmlformats.org/officeDocument/2006/relationships/externalLinkPath" Target="file:///\\Minfin-pdc\GUB\TEMP\MZGAR-0199.xls" TargetMode="External"/><Relationship Id="rId36" Type="http://schemas.openxmlformats.org/officeDocument/2006/relationships/externalLinkPath" Target="file:///\\Minfin-pdc\GUB\TEMP\NSO-0199.xls" TargetMode="External"/><Relationship Id="rId10" Type="http://schemas.openxmlformats.org/officeDocument/2006/relationships/externalLinkPath" Target="file:///\\Minfin-pdc\GUB\TEMP\KS-0199.xls" TargetMode="External"/><Relationship Id="rId19" Type="http://schemas.openxmlformats.org/officeDocument/2006/relationships/externalLinkPath" Target="file:///\\Minfin-pdc\GUB\TEMP\MRRB-0199.xls" TargetMode="External"/><Relationship Id="rId31" Type="http://schemas.openxmlformats.org/officeDocument/2006/relationships/externalLinkPath" Target="file:///\\Minfin-pdc\GUB\TEMP\NFB-0199.xls" TargetMode="External"/><Relationship Id="rId44" Type="http://schemas.openxmlformats.org/officeDocument/2006/relationships/printerSettings" Target="../printerSettings/printerSettings2.bin"/><Relationship Id="rId4" Type="http://schemas.openxmlformats.org/officeDocument/2006/relationships/externalLinkPath" Target="file:///\\Minfin-pdc\GUB\TEMP\BNT-0199.xls" TargetMode="External"/><Relationship Id="rId9" Type="http://schemas.openxmlformats.org/officeDocument/2006/relationships/externalLinkPath" Target="file:///\\Minfin-pdc\GUB\TEMP\DVU-0199.xls" TargetMode="External"/><Relationship Id="rId14" Type="http://schemas.openxmlformats.org/officeDocument/2006/relationships/externalLinkPath" Target="file:///\\Minfin-pdc\GUB\TEMP\MO-0199.xls" TargetMode="External"/><Relationship Id="rId22" Type="http://schemas.openxmlformats.org/officeDocument/2006/relationships/externalLinkPath" Target="file:///\\Minfin-pdc\GUB\TEMP\MTSP-0199.xls" TargetMode="External"/><Relationship Id="rId27" Type="http://schemas.openxmlformats.org/officeDocument/2006/relationships/externalLinkPath" Target="file:///\\Minfin-pdc\GUB\TEMP\MZ-0199.xls" TargetMode="External"/><Relationship Id="rId30" Type="http://schemas.openxmlformats.org/officeDocument/2006/relationships/externalLinkPath" Target="file:///\\Minfin-pdc\GUB\TEMP\NF-0199.xls" TargetMode="External"/><Relationship Id="rId35" Type="http://schemas.openxmlformats.org/officeDocument/2006/relationships/externalLinkPath" Target="file:///\\Minfin-pdc\GUB\TEMP\NSI-0199.xls" TargetMode="External"/><Relationship Id="rId43" Type="http://schemas.openxmlformats.org/officeDocument/2006/relationships/externalLinkPath" Target="file:///\\Minfin-pdc\GUB\TEMP\VSS-0199.xls" TargetMode="External"/><Relationship Id="rId8" Type="http://schemas.openxmlformats.org/officeDocument/2006/relationships/externalLinkPath" Target="file:///\\Minfin-pdc\GUB\TEMP\DKD-0199.xls" TargetMode="External"/><Relationship Id="rId3" Type="http://schemas.openxmlformats.org/officeDocument/2006/relationships/externalLinkPath" Target="file:///\\Minfin-pdc\GUB\TEMP\BNR-0199.xls" TargetMode="External"/><Relationship Id="rId12" Type="http://schemas.openxmlformats.org/officeDocument/2006/relationships/externalLinkPath" Target="file:///\\Minfin-pdc\GUB\TEMP\MF-0199.xls" TargetMode="External"/><Relationship Id="rId17" Type="http://schemas.openxmlformats.org/officeDocument/2006/relationships/externalLinkPath" Target="file:///\\Minfin-pdc\GUB\TEMP\MP-0199.xls" TargetMode="External"/><Relationship Id="rId25" Type="http://schemas.openxmlformats.org/officeDocument/2006/relationships/externalLinkPath" Target="file:///\\Minfin-pdc\GUB\TEMP\MVnR-0199.xls" TargetMode="External"/><Relationship Id="rId33" Type="http://schemas.openxmlformats.org/officeDocument/2006/relationships/externalLinkPath" Target="file:///\\Minfin-pdc\GUB\TEMP\NRS-0199.xls" TargetMode="External"/><Relationship Id="rId38" Type="http://schemas.openxmlformats.org/officeDocument/2006/relationships/externalLinkPath" Target="file:///\\Minfin-pdc\GUB\TEMP\NZOK-0199.xls" TargetMode="External"/><Relationship Id="rId46" Type="http://schemas.openxmlformats.org/officeDocument/2006/relationships/comments" Target="../comments2.xml"/><Relationship Id="rId20" Type="http://schemas.openxmlformats.org/officeDocument/2006/relationships/externalLinkPath" Target="file:///\\Minfin-pdc\GUB\TEMP\MS-0199.xls" TargetMode="External"/><Relationship Id="rId41" Type="http://schemas.openxmlformats.org/officeDocument/2006/relationships/externalLinkPath" Target="file:///\\Minfin-pdc\GUB\TEMP\SP-0199.xls"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omments" Target="../comments3.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AA209"/>
  <sheetViews>
    <sheetView showZeros="0" zoomScale="85" zoomScaleNormal="85" workbookViewId="0">
      <pane xSplit="5" ySplit="10" topLeftCell="F11" activePane="bottomRight" state="frozen"/>
      <selection pane="topRight" activeCell="D1" sqref="D1"/>
      <selection pane="bottomLeft" activeCell="A11" sqref="A11"/>
      <selection pane="bottomRight" activeCell="S6" sqref="S6:U6"/>
    </sheetView>
  </sheetViews>
  <sheetFormatPr defaultRowHeight="15"/>
  <cols>
    <col min="1" max="1" width="3.7109375" style="1346" customWidth="1"/>
    <col min="2" max="2" width="20.140625" style="1346" customWidth="1"/>
    <col min="3" max="3" width="22.42578125" style="1346" customWidth="1"/>
    <col min="4" max="4" width="34.5703125" style="1346" customWidth="1"/>
    <col min="5" max="5" width="0.7109375" style="1346" customWidth="1"/>
    <col min="6" max="7" width="17.140625" style="1346" customWidth="1"/>
    <col min="8" max="8" width="0.7109375" style="1346" customWidth="1"/>
    <col min="9" max="9" width="16.7109375" style="1346" customWidth="1"/>
    <col min="10" max="10" width="17.140625" style="1346" customWidth="1"/>
    <col min="11" max="11" width="0.7109375" style="1346" customWidth="1"/>
    <col min="12" max="12" width="17.140625" style="1346" customWidth="1"/>
    <col min="13" max="13" width="0.7109375" style="1346" customWidth="1"/>
    <col min="14" max="14" width="17.140625" style="1346" customWidth="1"/>
    <col min="15" max="15" width="3.5703125" style="1346" customWidth="1"/>
    <col min="16" max="17" width="20" style="1347" customWidth="1"/>
    <col min="18" max="18" width="1.140625" style="1347" customWidth="1"/>
    <col min="19" max="19" width="59.5703125" style="1346" customWidth="1"/>
    <col min="20" max="21" width="12.28515625" style="1346" customWidth="1"/>
    <col min="22" max="22" width="1.140625" style="1346" customWidth="1"/>
    <col min="23" max="24" width="12.28515625" style="1346" customWidth="1"/>
    <col min="25" max="26" width="9.140625" style="1346"/>
    <col min="27" max="27" width="10.42578125" style="1346" customWidth="1"/>
    <col min="28" max="16384" width="9.140625" style="1346"/>
  </cols>
  <sheetData>
    <row r="1" spans="1:27" s="1006" customFormat="1" ht="15.75" customHeight="1">
      <c r="A1" s="994"/>
      <c r="B1" s="995" t="s">
        <v>971</v>
      </c>
      <c r="C1" s="995"/>
      <c r="D1" s="995"/>
      <c r="E1" s="996"/>
      <c r="F1" s="997" t="s">
        <v>954</v>
      </c>
      <c r="G1" s="998" t="s">
        <v>972</v>
      </c>
      <c r="H1" s="996"/>
      <c r="I1" s="999" t="s">
        <v>973</v>
      </c>
      <c r="J1" s="999"/>
      <c r="K1" s="996"/>
      <c r="L1" s="1000" t="s">
        <v>974</v>
      </c>
      <c r="M1" s="996"/>
      <c r="N1" s="1001"/>
      <c r="O1" s="996"/>
      <c r="P1" s="1002" t="s">
        <v>975</v>
      </c>
      <c r="Q1" s="1003"/>
      <c r="R1" s="1004"/>
      <c r="S1" s="994"/>
      <c r="T1" s="994"/>
      <c r="U1" s="994"/>
      <c r="V1" s="994"/>
      <c r="W1" s="1005"/>
      <c r="X1" s="1005"/>
      <c r="Y1" s="1005"/>
      <c r="Z1" s="1005"/>
      <c r="AA1" s="1005"/>
    </row>
    <row r="2" spans="1:27" s="1015" customFormat="1" ht="20.25" customHeight="1">
      <c r="A2" s="994"/>
      <c r="B2" s="1898" t="str">
        <f>+OTCHET!B9</f>
        <v>Община Правец</v>
      </c>
      <c r="C2" s="1899"/>
      <c r="D2" s="1900"/>
      <c r="E2" s="1007"/>
      <c r="F2" s="1008">
        <f>+OTCHET!H9</f>
        <v>0</v>
      </c>
      <c r="G2" s="1009" t="str">
        <f>+OTCHET!F12</f>
        <v>7317</v>
      </c>
      <c r="H2" s="1010"/>
      <c r="I2" s="1901">
        <f>+OTCHET!H610</f>
        <v>0</v>
      </c>
      <c r="J2" s="1902"/>
      <c r="K2" s="1001"/>
      <c r="L2" s="1903">
        <f>OTCHET!H608</f>
        <v>0</v>
      </c>
      <c r="M2" s="1904"/>
      <c r="N2" s="1905"/>
      <c r="O2" s="1011"/>
      <c r="P2" s="1012">
        <f>OTCHET!E15</f>
        <v>0</v>
      </c>
      <c r="Q2" s="1013" t="str">
        <f>OTCHET!F15</f>
        <v>БЮДЖЕТ</v>
      </c>
      <c r="R2" s="1014"/>
      <c r="S2" s="994" t="s">
        <v>976</v>
      </c>
      <c r="T2" s="1906">
        <f>+OTCHET!I9</f>
        <v>0</v>
      </c>
      <c r="U2" s="1907"/>
      <c r="V2" s="1011"/>
      <c r="W2" s="1005"/>
      <c r="X2" s="1005"/>
      <c r="Y2" s="1005"/>
      <c r="Z2" s="1005"/>
      <c r="AA2" s="1005"/>
    </row>
    <row r="3" spans="1:27" s="1015" customFormat="1" ht="4.5" customHeight="1">
      <c r="A3" s="994"/>
      <c r="B3" s="1016"/>
      <c r="C3" s="1016"/>
      <c r="D3" s="1016"/>
      <c r="E3" s="1007"/>
      <c r="F3" s="1017"/>
      <c r="G3" s="1011"/>
      <c r="H3" s="1010"/>
      <c r="I3" s="1011"/>
      <c r="J3" s="1011"/>
      <c r="K3" s="1010"/>
      <c r="L3" s="1001"/>
      <c r="M3" s="996"/>
      <c r="N3" s="1001"/>
      <c r="O3" s="1011"/>
      <c r="P3" s="1018"/>
      <c r="Q3" s="1014"/>
      <c r="R3" s="1014"/>
      <c r="S3" s="994"/>
      <c r="T3" s="994"/>
      <c r="U3" s="994"/>
      <c r="V3" s="1011"/>
      <c r="W3" s="1005"/>
      <c r="X3" s="1005"/>
      <c r="Y3" s="1005"/>
      <c r="Z3" s="1005"/>
      <c r="AA3" s="1005"/>
    </row>
    <row r="4" spans="1:27" s="1015" customFormat="1" ht="18.75" customHeight="1">
      <c r="A4" s="994"/>
      <c r="B4" s="1019" t="s">
        <v>977</v>
      </c>
      <c r="C4" s="1019"/>
      <c r="D4" s="1019"/>
      <c r="E4" s="1020"/>
      <c r="F4" s="1019"/>
      <c r="G4" s="1021"/>
      <c r="H4" s="1021"/>
      <c r="I4" s="1021"/>
      <c r="J4" s="1021" t="s">
        <v>978</v>
      </c>
      <c r="K4" s="1010"/>
      <c r="L4" s="1022">
        <f>+Q4</f>
        <v>2025</v>
      </c>
      <c r="M4" s="1023"/>
      <c r="N4" s="1023"/>
      <c r="O4" s="1011"/>
      <c r="P4" s="1024" t="s">
        <v>978</v>
      </c>
      <c r="Q4" s="1022">
        <f>+OTCHET!C3</f>
        <v>2025</v>
      </c>
      <c r="R4" s="1014"/>
      <c r="S4" s="1908" t="s">
        <v>979</v>
      </c>
      <c r="T4" s="1908"/>
      <c r="U4" s="1908"/>
      <c r="V4" s="994"/>
      <c r="W4" s="1005"/>
      <c r="X4" s="1005"/>
      <c r="Y4" s="1005"/>
      <c r="Z4" s="1005"/>
      <c r="AA4" s="1005"/>
    </row>
    <row r="5" spans="1:27" s="1015" customFormat="1" ht="2.25" customHeight="1">
      <c r="A5" s="1010"/>
      <c r="B5" s="1025"/>
      <c r="C5" s="1025"/>
      <c r="D5" s="1025"/>
      <c r="E5" s="1025"/>
      <c r="F5" s="1025"/>
      <c r="G5" s="1026"/>
      <c r="H5" s="1025"/>
      <c r="I5" s="1026"/>
      <c r="J5" s="1027"/>
      <c r="K5" s="1010"/>
      <c r="L5" s="1011"/>
      <c r="M5" s="1011"/>
      <c r="N5" s="1010"/>
      <c r="O5" s="1011"/>
      <c r="P5" s="1011"/>
      <c r="Q5" s="1028"/>
      <c r="R5" s="1014"/>
      <c r="S5" s="994"/>
      <c r="T5" s="994"/>
      <c r="U5" s="994"/>
      <c r="V5" s="994"/>
      <c r="W5" s="1005"/>
      <c r="X5" s="1005"/>
      <c r="Y5" s="1005"/>
      <c r="Z5" s="1005"/>
      <c r="AA5" s="1005"/>
    </row>
    <row r="6" spans="1:27" s="1006" customFormat="1" ht="17.25" customHeight="1">
      <c r="A6" s="994"/>
      <c r="B6" s="1019" t="s">
        <v>980</v>
      </c>
      <c r="C6" s="1019"/>
      <c r="D6" s="1019"/>
      <c r="E6" s="1020"/>
      <c r="F6" s="1029"/>
      <c r="G6" s="1029"/>
      <c r="H6" s="1020"/>
      <c r="I6" s="1029"/>
      <c r="J6" s="1030"/>
      <c r="K6" s="1007"/>
      <c r="L6" s="1031">
        <f>OTCHET!F9</f>
        <v>45900</v>
      </c>
      <c r="M6" s="1007"/>
      <c r="N6" s="1032" t="s">
        <v>981</v>
      </c>
      <c r="O6" s="996"/>
      <c r="P6" s="1033">
        <f>OTCHET!F9</f>
        <v>45900</v>
      </c>
      <c r="Q6" s="1032" t="s">
        <v>981</v>
      </c>
      <c r="R6" s="1034"/>
      <c r="S6" s="1891">
        <f>+Q4</f>
        <v>2025</v>
      </c>
      <c r="T6" s="1891"/>
      <c r="U6" s="1891"/>
      <c r="V6" s="994"/>
      <c r="W6" s="1005"/>
      <c r="X6" s="1005"/>
      <c r="Y6" s="1005"/>
      <c r="Z6" s="1005"/>
      <c r="AA6" s="1005"/>
    </row>
    <row r="7" spans="1:27" s="1006" customFormat="1" ht="4.5" customHeight="1" thickBot="1">
      <c r="A7" s="994"/>
      <c r="B7" s="1035"/>
      <c r="C7" s="1035"/>
      <c r="D7" s="1035"/>
      <c r="E7" s="1007"/>
      <c r="F7" s="1036"/>
      <c r="G7" s="1036"/>
      <c r="H7" s="1007"/>
      <c r="I7" s="1036"/>
      <c r="J7" s="1036"/>
      <c r="K7" s="1007"/>
      <c r="L7" s="1036"/>
      <c r="M7" s="1007"/>
      <c r="N7" s="1036"/>
      <c r="O7" s="1037"/>
      <c r="P7" s="1038"/>
      <c r="Q7" s="1038"/>
      <c r="R7" s="1034"/>
      <c r="S7" s="1039"/>
      <c r="T7" s="1039"/>
      <c r="U7" s="1039"/>
      <c r="V7" s="996"/>
      <c r="W7" s="1005"/>
      <c r="X7" s="1005"/>
      <c r="Y7" s="1005"/>
      <c r="Z7" s="1005"/>
    </row>
    <row r="8" spans="1:27" s="1006" customFormat="1" ht="57" customHeight="1">
      <c r="A8" s="994"/>
      <c r="B8" s="1040"/>
      <c r="C8" s="1041"/>
      <c r="D8" s="1042"/>
      <c r="E8" s="1007"/>
      <c r="F8" s="1043" t="s">
        <v>982</v>
      </c>
      <c r="G8" s="1044" t="s">
        <v>983</v>
      </c>
      <c r="H8" s="1007"/>
      <c r="I8" s="1045" t="s">
        <v>984</v>
      </c>
      <c r="J8" s="1046" t="s">
        <v>985</v>
      </c>
      <c r="K8" s="1007"/>
      <c r="L8" s="1047" t="s">
        <v>986</v>
      </c>
      <c r="M8" s="1007"/>
      <c r="N8" s="1048" t="s">
        <v>987</v>
      </c>
      <c r="O8" s="1049"/>
      <c r="P8" s="1050" t="s">
        <v>988</v>
      </c>
      <c r="Q8" s="1051" t="s">
        <v>989</v>
      </c>
      <c r="R8" s="1034"/>
      <c r="S8" s="1892" t="s">
        <v>958</v>
      </c>
      <c r="T8" s="1893"/>
      <c r="U8" s="1894"/>
      <c r="V8" s="996"/>
      <c r="W8" s="1005"/>
      <c r="X8" s="1005"/>
      <c r="Y8" s="1005"/>
      <c r="Z8" s="1005"/>
    </row>
    <row r="9" spans="1:27" s="1006" customFormat="1" ht="18" customHeight="1" thickBot="1">
      <c r="A9" s="994"/>
      <c r="B9" s="1052" t="s">
        <v>990</v>
      </c>
      <c r="C9" s="1053"/>
      <c r="D9" s="1054"/>
      <c r="E9" s="1007"/>
      <c r="F9" s="1055">
        <f>+L4</f>
        <v>2025</v>
      </c>
      <c r="G9" s="1056">
        <f>+L6</f>
        <v>45900</v>
      </c>
      <c r="H9" s="1007"/>
      <c r="I9" s="1057">
        <f>+L4</f>
        <v>2025</v>
      </c>
      <c r="J9" s="1058">
        <f>+L6</f>
        <v>45900</v>
      </c>
      <c r="K9" s="1059"/>
      <c r="L9" s="1060">
        <f>+L6</f>
        <v>45900</v>
      </c>
      <c r="M9" s="1059"/>
      <c r="N9" s="1061">
        <f>+L6</f>
        <v>45900</v>
      </c>
      <c r="O9" s="1062"/>
      <c r="P9" s="1063">
        <f>+L4</f>
        <v>2025</v>
      </c>
      <c r="Q9" s="1061">
        <f>+L6</f>
        <v>45900</v>
      </c>
      <c r="R9" s="1034"/>
      <c r="S9" s="1895" t="s">
        <v>959</v>
      </c>
      <c r="T9" s="1896"/>
      <c r="U9" s="1897"/>
      <c r="V9" s="1064"/>
      <c r="W9" s="1005"/>
      <c r="X9" s="1005"/>
      <c r="Y9" s="1005"/>
      <c r="Z9" s="1005"/>
    </row>
    <row r="10" spans="1:27" s="1006" customFormat="1" ht="15.75">
      <c r="A10" s="994"/>
      <c r="B10" s="1065" t="s">
        <v>991</v>
      </c>
      <c r="C10" s="1066"/>
      <c r="D10" s="1067"/>
      <c r="E10" s="1007"/>
      <c r="F10" s="1068" t="s">
        <v>171</v>
      </c>
      <c r="G10" s="1069" t="s">
        <v>172</v>
      </c>
      <c r="H10" s="1007"/>
      <c r="I10" s="1068" t="s">
        <v>703</v>
      </c>
      <c r="J10" s="1069" t="s">
        <v>704</v>
      </c>
      <c r="K10" s="1007"/>
      <c r="L10" s="1069" t="s">
        <v>683</v>
      </c>
      <c r="M10" s="1007"/>
      <c r="N10" s="1070" t="s">
        <v>992</v>
      </c>
      <c r="O10" s="1071"/>
      <c r="P10" s="1072" t="s">
        <v>171</v>
      </c>
      <c r="Q10" s="1073" t="s">
        <v>172</v>
      </c>
      <c r="R10" s="1034"/>
      <c r="S10" s="1074"/>
      <c r="T10" s="1075"/>
      <c r="U10" s="1076"/>
      <c r="V10" s="1064"/>
      <c r="W10" s="1005"/>
      <c r="X10" s="1005"/>
      <c r="Y10" s="1005"/>
      <c r="Z10" s="1005"/>
    </row>
    <row r="11" spans="1:27" s="1006" customFormat="1" ht="15.75">
      <c r="A11" s="1077"/>
      <c r="B11" s="1078" t="s">
        <v>993</v>
      </c>
      <c r="C11" s="1079"/>
      <c r="D11" s="1080"/>
      <c r="E11" s="1007"/>
      <c r="F11" s="1081"/>
      <c r="G11" s="1082"/>
      <c r="H11" s="1007"/>
      <c r="I11" s="1081"/>
      <c r="J11" s="1081"/>
      <c r="K11" s="1083"/>
      <c r="L11" s="1081"/>
      <c r="M11" s="1083"/>
      <c r="N11" s="1084"/>
      <c r="O11" s="1085"/>
      <c r="P11" s="1081"/>
      <c r="Q11" s="1081"/>
      <c r="R11" s="1034"/>
      <c r="S11" s="1078" t="s">
        <v>993</v>
      </c>
      <c r="T11" s="1079"/>
      <c r="U11" s="1080"/>
      <c r="V11" s="1064"/>
      <c r="W11" s="1005"/>
      <c r="X11" s="1005"/>
      <c r="Y11" s="1005"/>
      <c r="Z11" s="1005"/>
    </row>
    <row r="12" spans="1:27" s="1006" customFormat="1" ht="15.75">
      <c r="A12" s="1077"/>
      <c r="B12" s="1086" t="s">
        <v>994</v>
      </c>
      <c r="C12" s="1087"/>
      <c r="D12" s="1088"/>
      <c r="E12" s="1007"/>
      <c r="F12" s="1089"/>
      <c r="G12" s="1090"/>
      <c r="H12" s="1007"/>
      <c r="I12" s="1089"/>
      <c r="J12" s="1089"/>
      <c r="K12" s="1083"/>
      <c r="L12" s="1089"/>
      <c r="M12" s="1083"/>
      <c r="N12" s="1091"/>
      <c r="O12" s="1085"/>
      <c r="P12" s="1089"/>
      <c r="Q12" s="1089"/>
      <c r="R12" s="1034"/>
      <c r="S12" s="1086" t="s">
        <v>994</v>
      </c>
      <c r="T12" s="1087"/>
      <c r="U12" s="1088"/>
      <c r="V12" s="1064"/>
      <c r="W12" s="1005"/>
      <c r="X12" s="1005"/>
      <c r="Y12" s="1005"/>
      <c r="Z12" s="1005"/>
    </row>
    <row r="13" spans="1:27" s="1006" customFormat="1" ht="15.75">
      <c r="A13" s="1077"/>
      <c r="B13" s="1092" t="s">
        <v>995</v>
      </c>
      <c r="C13" s="1093"/>
      <c r="D13" s="1094"/>
      <c r="E13" s="1007"/>
      <c r="F13" s="1095">
        <f>+IF($P$2=0,$P13,0)</f>
        <v>1303800</v>
      </c>
      <c r="G13" s="1096">
        <f>+IF($P$2=0,$Q13,0)</f>
        <v>1274832</v>
      </c>
      <c r="H13" s="1007"/>
      <c r="I13" s="1095">
        <f>+IF(OR($P$2=98,$P$2=42,$P$2=96,$P$2=97),$P13,0)</f>
        <v>0</v>
      </c>
      <c r="J13" s="1096">
        <f>+IF(OR($P$2=98,$P$2=42,$P$2=96,$P$2=97),$Q13,0)</f>
        <v>0</v>
      </c>
      <c r="K13" s="1083"/>
      <c r="L13" s="1096">
        <f>+IF($P$2=33,$Q13,0)</f>
        <v>0</v>
      </c>
      <c r="M13" s="1083"/>
      <c r="N13" s="1097">
        <f>+ROUND(+G13+J13+L13,0)</f>
        <v>1274832</v>
      </c>
      <c r="O13" s="1085"/>
      <c r="P13" s="1095">
        <f>+ROUND(OTCHET!E22+OTCHET!E28+OTCHET!E33+OTCHET!E39+OTCHET!E47+OTCHET!E52+OTCHET!E58+OTCHET!E61+OTCHET!E64+OTCHET!E65+OTCHET!E72+OTCHET!E73,0)</f>
        <v>1303800</v>
      </c>
      <c r="Q13" s="1096">
        <f>+ROUND(OTCHET!L22+OTCHET!L28+OTCHET!L33+OTCHET!L39+OTCHET!L47+OTCHET!L52+OTCHET!L58+OTCHET!L61+OTCHET!L64+OTCHET!L65+OTCHET!L72+OTCHET!L73,0)</f>
        <v>1274832</v>
      </c>
      <c r="R13" s="1034"/>
      <c r="S13" s="1849" t="s">
        <v>996</v>
      </c>
      <c r="T13" s="1850"/>
      <c r="U13" s="1851"/>
      <c r="V13" s="1064"/>
      <c r="W13" s="1005"/>
      <c r="X13" s="1005"/>
      <c r="Y13" s="1005"/>
      <c r="Z13" s="1005"/>
    </row>
    <row r="14" spans="1:27" s="1006" customFormat="1" ht="15.75">
      <c r="A14" s="1077"/>
      <c r="B14" s="1098" t="s">
        <v>2040</v>
      </c>
      <c r="C14" s="1099"/>
      <c r="D14" s="1100"/>
      <c r="E14" s="1007"/>
      <c r="F14" s="1101">
        <f t="shared" ref="F14:F22" si="0">+IF($P$2=0,$P14,0)</f>
        <v>1218770</v>
      </c>
      <c r="G14" s="1102">
        <f t="shared" ref="G14:G22" si="1">+IF($P$2=0,$Q14,0)</f>
        <v>820967</v>
      </c>
      <c r="H14" s="1007"/>
      <c r="I14" s="1101">
        <f t="shared" ref="I14:I22" si="2">+IF(OR($P$2=98,$P$2=42,$P$2=96,$P$2=97),$P14,0)</f>
        <v>0</v>
      </c>
      <c r="J14" s="1102">
        <f t="shared" ref="J14:J22" si="3">+IF(OR($P$2=98,$P$2=42,$P$2=96,$P$2=97),$Q14,0)</f>
        <v>0</v>
      </c>
      <c r="K14" s="1083"/>
      <c r="L14" s="1102">
        <f t="shared" ref="L14:L22" si="4">+IF($P$2=33,$Q14,0)</f>
        <v>0</v>
      </c>
      <c r="M14" s="1083"/>
      <c r="N14" s="1103">
        <f t="shared" ref="N14:N22" si="5">+ROUND(+G14+J14+L14,0)</f>
        <v>820967</v>
      </c>
      <c r="O14" s="1085"/>
      <c r="P14" s="1101">
        <f>+ROUND(+OTCHET!E90+OTCHET!E93+OTCHET!E94+OTCHET!E113+OTCHET!E114,0)</f>
        <v>1218770</v>
      </c>
      <c r="Q14" s="1102">
        <f>+ROUND(+OTCHET!L90+OTCHET!L93+OTCHET!L94+OTCHET!L113+OTCHET!L114,0)</f>
        <v>820967</v>
      </c>
      <c r="R14" s="1034"/>
      <c r="S14" s="1852" t="s">
        <v>2028</v>
      </c>
      <c r="T14" s="1853"/>
      <c r="U14" s="1854"/>
      <c r="V14" s="1064"/>
      <c r="W14" s="1005"/>
      <c r="X14" s="1005"/>
      <c r="Y14" s="1005"/>
      <c r="Z14" s="1005"/>
    </row>
    <row r="15" spans="1:27" s="1006" customFormat="1" ht="15.75">
      <c r="A15" s="1077"/>
      <c r="B15" s="1142" t="s">
        <v>2026</v>
      </c>
      <c r="C15" s="1687"/>
      <c r="D15" s="1688"/>
      <c r="E15" s="1007"/>
      <c r="F15" s="1143">
        <f>+IF($P$2=0,$P15,0)</f>
        <v>0</v>
      </c>
      <c r="G15" s="1144">
        <f>+IF($P$2=0,$Q15,0)</f>
        <v>0</v>
      </c>
      <c r="H15" s="1007"/>
      <c r="I15" s="1143">
        <f>+IF(OR($P$2=98,$P$2=42,$P$2=96,$P$2=97),$P15,0)</f>
        <v>0</v>
      </c>
      <c r="J15" s="1144">
        <f>+IF(OR($P$2=98,$P$2=42,$P$2=96,$P$2=97),$Q15,0)</f>
        <v>0</v>
      </c>
      <c r="K15" s="1083"/>
      <c r="L15" s="1144">
        <f>+IF($P$2=33,$Q15,0)</f>
        <v>0</v>
      </c>
      <c r="M15" s="1083"/>
      <c r="N15" s="1145">
        <f>+ROUND(+G15+J15+L15,0)</f>
        <v>0</v>
      </c>
      <c r="O15" s="1085"/>
      <c r="P15" s="1143">
        <f>+ROUND(+OTCHET!E113+OTCHET!E114,0)</f>
        <v>0</v>
      </c>
      <c r="Q15" s="1144">
        <f>+OTCHET!L113+OTCHET!L114</f>
        <v>0</v>
      </c>
      <c r="R15" s="1034"/>
      <c r="S15" s="1888" t="s">
        <v>2027</v>
      </c>
      <c r="T15" s="1889"/>
      <c r="U15" s="1890"/>
      <c r="V15" s="1064"/>
      <c r="W15" s="1005"/>
      <c r="X15" s="1005"/>
      <c r="Y15" s="1005"/>
      <c r="Z15" s="1005"/>
    </row>
    <row r="16" spans="1:27" s="1006" customFormat="1" ht="15.75">
      <c r="A16" s="1077"/>
      <c r="B16" s="1098" t="s">
        <v>997</v>
      </c>
      <c r="C16" s="1099"/>
      <c r="D16" s="1100"/>
      <c r="E16" s="1007"/>
      <c r="F16" s="1101">
        <f t="shared" si="0"/>
        <v>105500</v>
      </c>
      <c r="G16" s="1102">
        <f t="shared" si="1"/>
        <v>78382</v>
      </c>
      <c r="H16" s="1007"/>
      <c r="I16" s="1101">
        <f t="shared" si="2"/>
        <v>0</v>
      </c>
      <c r="J16" s="1102">
        <f t="shared" si="3"/>
        <v>0</v>
      </c>
      <c r="K16" s="1083"/>
      <c r="L16" s="1102">
        <f t="shared" si="4"/>
        <v>0</v>
      </c>
      <c r="M16" s="1083"/>
      <c r="N16" s="1103">
        <f t="shared" si="5"/>
        <v>78382</v>
      </c>
      <c r="O16" s="1085"/>
      <c r="P16" s="1101">
        <f>+ROUND(+OTCHET!E108+OTCHET!E109,0)</f>
        <v>105500</v>
      </c>
      <c r="Q16" s="1102">
        <f>+ROUND(+OTCHET!L108+OTCHET!L109,0)</f>
        <v>78382</v>
      </c>
      <c r="R16" s="1034"/>
      <c r="S16" s="1852" t="s">
        <v>998</v>
      </c>
      <c r="T16" s="1853"/>
      <c r="U16" s="1854"/>
      <c r="V16" s="1064"/>
      <c r="W16" s="1005"/>
      <c r="X16" s="1005"/>
      <c r="Y16" s="1005"/>
      <c r="Z16" s="1005"/>
    </row>
    <row r="17" spans="1:26" s="1006" customFormat="1" ht="15.75">
      <c r="A17" s="1077"/>
      <c r="B17" s="1098" t="s">
        <v>999</v>
      </c>
      <c r="C17" s="1099"/>
      <c r="D17" s="1100"/>
      <c r="E17" s="1007"/>
      <c r="F17" s="1101">
        <f t="shared" si="0"/>
        <v>85000</v>
      </c>
      <c r="G17" s="1102">
        <f t="shared" si="1"/>
        <v>73442</v>
      </c>
      <c r="H17" s="1007"/>
      <c r="I17" s="1101">
        <f t="shared" si="2"/>
        <v>0</v>
      </c>
      <c r="J17" s="1102">
        <f t="shared" si="3"/>
        <v>0</v>
      </c>
      <c r="K17" s="1083"/>
      <c r="L17" s="1102">
        <f t="shared" si="4"/>
        <v>0</v>
      </c>
      <c r="M17" s="1083"/>
      <c r="N17" s="1103">
        <f t="shared" si="5"/>
        <v>73442</v>
      </c>
      <c r="O17" s="1085"/>
      <c r="P17" s="1101">
        <f>+ROUND(OTCHET!E77,0)</f>
        <v>85000</v>
      </c>
      <c r="Q17" s="1102">
        <f>+ROUND(OTCHET!L77,0)</f>
        <v>73442</v>
      </c>
      <c r="R17" s="1034"/>
      <c r="S17" s="1852" t="s">
        <v>1000</v>
      </c>
      <c r="T17" s="1853"/>
      <c r="U17" s="1854"/>
      <c r="V17" s="1064"/>
      <c r="W17" s="1005"/>
      <c r="X17" s="1005"/>
      <c r="Y17" s="1005"/>
      <c r="Z17" s="1005"/>
    </row>
    <row r="18" spans="1:26" s="1006" customFormat="1" ht="15.75">
      <c r="A18" s="1077"/>
      <c r="B18" s="1098" t="s">
        <v>1001</v>
      </c>
      <c r="C18" s="1099"/>
      <c r="D18" s="1100"/>
      <c r="E18" s="1007"/>
      <c r="F18" s="1101">
        <f t="shared" si="0"/>
        <v>223000</v>
      </c>
      <c r="G18" s="1102">
        <f t="shared" si="1"/>
        <v>105768</v>
      </c>
      <c r="H18" s="1007"/>
      <c r="I18" s="1101">
        <f t="shared" si="2"/>
        <v>0</v>
      </c>
      <c r="J18" s="1102">
        <f t="shared" si="3"/>
        <v>0</v>
      </c>
      <c r="K18" s="1083"/>
      <c r="L18" s="1102">
        <f t="shared" si="4"/>
        <v>0</v>
      </c>
      <c r="M18" s="1083"/>
      <c r="N18" s="1103">
        <f t="shared" si="5"/>
        <v>105768</v>
      </c>
      <c r="O18" s="1085"/>
      <c r="P18" s="1101">
        <f>+ROUND(OTCHET!E78+OTCHET!E79,0)</f>
        <v>223000</v>
      </c>
      <c r="Q18" s="1102">
        <f>+ROUND(OTCHET!L78+OTCHET!L79,0)</f>
        <v>105768</v>
      </c>
      <c r="R18" s="1034"/>
      <c r="S18" s="1852" t="s">
        <v>1002</v>
      </c>
      <c r="T18" s="1853"/>
      <c r="U18" s="1854"/>
      <c r="V18" s="1064"/>
      <c r="W18" s="1005"/>
      <c r="X18" s="1005"/>
      <c r="Y18" s="1005"/>
      <c r="Z18" s="1005"/>
    </row>
    <row r="19" spans="1:26" s="1006" customFormat="1" ht="15.75">
      <c r="A19" s="1077"/>
      <c r="B19" s="1098" t="s">
        <v>1003</v>
      </c>
      <c r="C19" s="1099"/>
      <c r="D19" s="1100"/>
      <c r="E19" s="1007"/>
      <c r="F19" s="1101">
        <f t="shared" si="0"/>
        <v>16500</v>
      </c>
      <c r="G19" s="1102">
        <f t="shared" si="1"/>
        <v>8212</v>
      </c>
      <c r="H19" s="1007"/>
      <c r="I19" s="1101">
        <f t="shared" si="2"/>
        <v>0</v>
      </c>
      <c r="J19" s="1102">
        <f t="shared" si="3"/>
        <v>0</v>
      </c>
      <c r="K19" s="1083"/>
      <c r="L19" s="1102">
        <f t="shared" si="4"/>
        <v>0</v>
      </c>
      <c r="M19" s="1083"/>
      <c r="N19" s="1103">
        <f t="shared" si="5"/>
        <v>8212</v>
      </c>
      <c r="O19" s="1085"/>
      <c r="P19" s="1101">
        <f>+ROUND(OTCHET!E135++OTCHET!E136,0)</f>
        <v>16500</v>
      </c>
      <c r="Q19" s="1102">
        <f>+ROUND(OTCHET!L135++OTCHET!L136,0)</f>
        <v>8212</v>
      </c>
      <c r="R19" s="1034"/>
      <c r="S19" s="1852" t="s">
        <v>1004</v>
      </c>
      <c r="T19" s="1853"/>
      <c r="U19" s="1854"/>
      <c r="V19" s="1064"/>
      <c r="W19" s="1005"/>
      <c r="X19" s="1005"/>
      <c r="Y19" s="1005"/>
      <c r="Z19" s="1005"/>
    </row>
    <row r="20" spans="1:26" s="1006" customFormat="1" ht="15.75">
      <c r="A20" s="1077"/>
      <c r="B20" s="1098" t="s">
        <v>1005</v>
      </c>
      <c r="C20" s="1099"/>
      <c r="D20" s="1100"/>
      <c r="E20" s="1007"/>
      <c r="F20" s="1101">
        <f t="shared" si="0"/>
        <v>0</v>
      </c>
      <c r="G20" s="1102">
        <f t="shared" si="1"/>
        <v>0</v>
      </c>
      <c r="H20" s="1007"/>
      <c r="I20" s="1101">
        <f t="shared" si="2"/>
        <v>0</v>
      </c>
      <c r="J20" s="1102">
        <f t="shared" si="3"/>
        <v>0</v>
      </c>
      <c r="K20" s="1083"/>
      <c r="L20" s="1102">
        <f t="shared" si="4"/>
        <v>0</v>
      </c>
      <c r="M20" s="1083"/>
      <c r="N20" s="1103">
        <f t="shared" si="5"/>
        <v>0</v>
      </c>
      <c r="O20" s="1085"/>
      <c r="P20" s="1101">
        <f>+ROUND(+SUM(OTCHET!E81:E89),0)</f>
        <v>0</v>
      </c>
      <c r="Q20" s="1102">
        <f>+ROUND(+SUM(OTCHET!L81:L89),0)</f>
        <v>0</v>
      </c>
      <c r="R20" s="1034"/>
      <c r="S20" s="1852" t="s">
        <v>1006</v>
      </c>
      <c r="T20" s="1853"/>
      <c r="U20" s="1854"/>
      <c r="V20" s="1064"/>
      <c r="W20" s="1005"/>
      <c r="X20" s="1005"/>
      <c r="Y20" s="1005"/>
      <c r="Z20" s="1005"/>
    </row>
    <row r="21" spans="1:26" s="1006" customFormat="1" ht="15.75">
      <c r="A21" s="1077"/>
      <c r="B21" s="1098" t="s">
        <v>1007</v>
      </c>
      <c r="C21" s="1099"/>
      <c r="D21" s="1100"/>
      <c r="E21" s="1007"/>
      <c r="F21" s="1101">
        <f t="shared" si="0"/>
        <v>0</v>
      </c>
      <c r="G21" s="1102">
        <f t="shared" si="1"/>
        <v>0</v>
      </c>
      <c r="H21" s="1007"/>
      <c r="I21" s="1101">
        <f t="shared" si="2"/>
        <v>0</v>
      </c>
      <c r="J21" s="1102">
        <f t="shared" si="3"/>
        <v>0</v>
      </c>
      <c r="K21" s="1083"/>
      <c r="L21" s="1102">
        <f t="shared" si="4"/>
        <v>0</v>
      </c>
      <c r="M21" s="1083"/>
      <c r="N21" s="1103">
        <f t="shared" si="5"/>
        <v>0</v>
      </c>
      <c r="O21" s="1085"/>
      <c r="P21" s="1101">
        <f>+ROUND(OTCHET!E75+OTCHET!E76+OTCHET!E80,0)</f>
        <v>0</v>
      </c>
      <c r="Q21" s="1102">
        <f>+ROUND(OTCHET!L75+OTCHET!L76+OTCHET!L80,0)</f>
        <v>0</v>
      </c>
      <c r="R21" s="1034"/>
      <c r="S21" s="1852" t="s">
        <v>1008</v>
      </c>
      <c r="T21" s="1853"/>
      <c r="U21" s="1854"/>
      <c r="V21" s="1064"/>
      <c r="W21" s="1005"/>
      <c r="X21" s="1005"/>
      <c r="Y21" s="1005"/>
      <c r="Z21" s="1005"/>
    </row>
    <row r="22" spans="1:26" s="1006" customFormat="1" ht="15.75">
      <c r="A22" s="1077"/>
      <c r="B22" s="1104" t="s">
        <v>1009</v>
      </c>
      <c r="C22" s="1105"/>
      <c r="D22" s="1106"/>
      <c r="E22" s="1007"/>
      <c r="F22" s="1107">
        <f t="shared" si="0"/>
        <v>30000</v>
      </c>
      <c r="G22" s="1108">
        <f t="shared" si="1"/>
        <v>6666</v>
      </c>
      <c r="H22" s="1007"/>
      <c r="I22" s="1107">
        <f t="shared" si="2"/>
        <v>0</v>
      </c>
      <c r="J22" s="1108">
        <f t="shared" si="3"/>
        <v>0</v>
      </c>
      <c r="K22" s="1083"/>
      <c r="L22" s="1108">
        <f t="shared" si="4"/>
        <v>0</v>
      </c>
      <c r="M22" s="1083"/>
      <c r="N22" s="1109">
        <f t="shared" si="5"/>
        <v>6666</v>
      </c>
      <c r="O22" s="1085"/>
      <c r="P22" s="1107">
        <f>+ROUND(OTCHET!E111+OTCHET!E112+OTCHET!E118,0)</f>
        <v>30000</v>
      </c>
      <c r="Q22" s="1108">
        <f>+ROUND(OTCHET!L111+OTCHET!L112+OTCHET!L118,0)</f>
        <v>6666</v>
      </c>
      <c r="R22" s="1034"/>
      <c r="S22" s="1873" t="s">
        <v>2029</v>
      </c>
      <c r="T22" s="1874"/>
      <c r="U22" s="1875"/>
      <c r="V22" s="1064"/>
      <c r="W22" s="1005"/>
      <c r="X22" s="1005"/>
      <c r="Y22" s="1005"/>
      <c r="Z22" s="1005"/>
    </row>
    <row r="23" spans="1:26" s="1006" customFormat="1" ht="15.75">
      <c r="A23" s="1077"/>
      <c r="B23" s="1110" t="s">
        <v>1010</v>
      </c>
      <c r="C23" s="1111"/>
      <c r="D23" s="1112"/>
      <c r="E23" s="1007"/>
      <c r="F23" s="1113">
        <f>+ROUND(+SUM(F13,F14,F16,F17,F18,F19,F20,F21,F22),0)</f>
        <v>2982570</v>
      </c>
      <c r="G23" s="1113">
        <f>+ROUND(+SUM(G13,G14,G16,G17,G18,G19,G20,G21,G22),0)</f>
        <v>2368269</v>
      </c>
      <c r="H23" s="1007"/>
      <c r="I23" s="1113">
        <f>+ROUND(+SUM(I13,I14,I16,I17,I18,I19,I20,I21,I22),0)</f>
        <v>0</v>
      </c>
      <c r="J23" s="1113">
        <f>+ROUND(+SUM(J13,J14,J16,J17,J18,J19,J20,J21,J22),0)</f>
        <v>0</v>
      </c>
      <c r="K23" s="1083"/>
      <c r="L23" s="1113">
        <f>+ROUND(+SUM(L13,L14,L16,L17,L18,L19,L20,L21,L22),0)</f>
        <v>0</v>
      </c>
      <c r="M23" s="1083"/>
      <c r="N23" s="1113">
        <f>+ROUND(+SUM(N13,N14,N16,N17,N18,N19,N20,N21,N22),0)</f>
        <v>2368269</v>
      </c>
      <c r="O23" s="1085"/>
      <c r="P23" s="1113">
        <f>+ROUND(+SUM(P13,P14,P16,P17,P18,P19,P20,P21,P22),0)</f>
        <v>2982570</v>
      </c>
      <c r="Q23" s="1113">
        <f>+ROUND(+SUM(Q13,Q14,Q16,Q17,Q18,Q19,Q20,Q21,Q22),0)</f>
        <v>2368269</v>
      </c>
      <c r="R23" s="1034"/>
      <c r="S23" s="1846" t="s">
        <v>1011</v>
      </c>
      <c r="T23" s="1847"/>
      <c r="U23" s="1848"/>
      <c r="V23" s="1064"/>
      <c r="W23" s="1005"/>
      <c r="X23" s="1005"/>
      <c r="Y23" s="1005"/>
      <c r="Z23" s="1005"/>
    </row>
    <row r="24" spans="1:26" s="1006" customFormat="1" ht="15.75">
      <c r="A24" s="1077"/>
      <c r="B24" s="1086" t="s">
        <v>1012</v>
      </c>
      <c r="C24" s="1087"/>
      <c r="D24" s="1088"/>
      <c r="E24" s="1007"/>
      <c r="F24" s="1081"/>
      <c r="G24" s="1082"/>
      <c r="H24" s="1007"/>
      <c r="I24" s="1081"/>
      <c r="J24" s="1082"/>
      <c r="K24" s="1083"/>
      <c r="L24" s="1082"/>
      <c r="M24" s="1083"/>
      <c r="N24" s="1116"/>
      <c r="O24" s="1085"/>
      <c r="P24" s="1081"/>
      <c r="Q24" s="1082"/>
      <c r="R24" s="1034"/>
      <c r="S24" s="1086" t="s">
        <v>1012</v>
      </c>
      <c r="T24" s="1087"/>
      <c r="U24" s="1088"/>
      <c r="V24" s="1064"/>
      <c r="W24" s="1005"/>
      <c r="X24" s="1005"/>
      <c r="Y24" s="1005"/>
      <c r="Z24" s="1005"/>
    </row>
    <row r="25" spans="1:26" s="1006" customFormat="1" ht="15.75">
      <c r="A25" s="1077"/>
      <c r="B25" s="1092" t="s">
        <v>1013</v>
      </c>
      <c r="C25" s="1093"/>
      <c r="D25" s="1094"/>
      <c r="E25" s="1007"/>
      <c r="F25" s="1095">
        <f>+IF($P$2=0,$P25,0)</f>
        <v>185000</v>
      </c>
      <c r="G25" s="1096">
        <f>+IF($P$2=0,$Q25,0)</f>
        <v>103155</v>
      </c>
      <c r="H25" s="1007"/>
      <c r="I25" s="1095">
        <f>+IF(OR($P$2=98,$P$2=42,$P$2=96,$P$2=97),$P25,0)</f>
        <v>0</v>
      </c>
      <c r="J25" s="1096">
        <f>+IF(OR($P$2=98,$P$2=42,$P$2=96,$P$2=97),$Q25,0)</f>
        <v>0</v>
      </c>
      <c r="K25" s="1083"/>
      <c r="L25" s="1096">
        <f>+IF($P$2=33,$Q25,0)</f>
        <v>0</v>
      </c>
      <c r="M25" s="1083"/>
      <c r="N25" s="1097">
        <f>+ROUND(+G25+J25+L25,0)</f>
        <v>103155</v>
      </c>
      <c r="O25" s="1085"/>
      <c r="P25" s="1095">
        <f>+ROUND(OTCHET!E133,0)</f>
        <v>185000</v>
      </c>
      <c r="Q25" s="1096">
        <f>+ROUND(OTCHET!L133,0)</f>
        <v>103155</v>
      </c>
      <c r="R25" s="1034"/>
      <c r="S25" s="1849" t="s">
        <v>1014</v>
      </c>
      <c r="T25" s="1850"/>
      <c r="U25" s="1851"/>
      <c r="V25" s="1064"/>
      <c r="W25" s="1005"/>
      <c r="X25" s="1005"/>
      <c r="Y25" s="1005"/>
      <c r="Z25" s="1005"/>
    </row>
    <row r="26" spans="1:26" s="1006" customFormat="1" ht="15.75">
      <c r="A26" s="1077"/>
      <c r="B26" s="1098" t="s">
        <v>1015</v>
      </c>
      <c r="C26" s="1099"/>
      <c r="D26" s="1100"/>
      <c r="E26" s="1007"/>
      <c r="F26" s="1101">
        <f>+IF($P$2=0,$P26,0)</f>
        <v>51000</v>
      </c>
      <c r="G26" s="1102">
        <f>+IF($P$2=0,$Q26,0)</f>
        <v>16387</v>
      </c>
      <c r="H26" s="1007"/>
      <c r="I26" s="1101">
        <f>+IF(OR($P$2=98,$P$2=42,$P$2=96,$P$2=97),$P26,0)</f>
        <v>0</v>
      </c>
      <c r="J26" s="1102">
        <f>+IF(OR($P$2=98,$P$2=42,$P$2=96,$P$2=97),$Q26,0)</f>
        <v>0</v>
      </c>
      <c r="K26" s="1083"/>
      <c r="L26" s="1102">
        <f>+IF($P$2=33,$Q26,0)</f>
        <v>0</v>
      </c>
      <c r="M26" s="1083"/>
      <c r="N26" s="1103">
        <f>+ROUND(+G26+J26+L26,0)</f>
        <v>16387</v>
      </c>
      <c r="O26" s="1085"/>
      <c r="P26" s="1101">
        <f>+ROUND(+SUM(OTCHET!E124:E132)+OTCHET!E134,0)</f>
        <v>51000</v>
      </c>
      <c r="Q26" s="1102">
        <f>+ROUND(+SUM(OTCHET!L124:L132)+OTCHET!L134,0)</f>
        <v>16387</v>
      </c>
      <c r="R26" s="1034"/>
      <c r="S26" s="1852" t="s">
        <v>1016</v>
      </c>
      <c r="T26" s="1853"/>
      <c r="U26" s="1854"/>
      <c r="V26" s="1064"/>
      <c r="W26" s="1005"/>
      <c r="X26" s="1005"/>
      <c r="Y26" s="1005"/>
      <c r="Z26" s="1005"/>
    </row>
    <row r="27" spans="1:26" s="1006" customFormat="1" ht="15.75">
      <c r="A27" s="1077"/>
      <c r="B27" s="1104" t="s">
        <v>1017</v>
      </c>
      <c r="C27" s="1105"/>
      <c r="D27" s="1106"/>
      <c r="E27" s="1007"/>
      <c r="F27" s="1107">
        <f>+IF($P$2=0,$P27,0)</f>
        <v>0</v>
      </c>
      <c r="G27" s="1108">
        <f>+IF($P$2=0,$Q27,0)</f>
        <v>0</v>
      </c>
      <c r="H27" s="1007"/>
      <c r="I27" s="1107">
        <f>+IF(OR($P$2=98,$P$2=42,$P$2=96,$P$2=97),$P27,0)</f>
        <v>0</v>
      </c>
      <c r="J27" s="1108">
        <f>+IF(OR($P$2=98,$P$2=42,$P$2=96,$P$2=97),$Q27,0)</f>
        <v>0</v>
      </c>
      <c r="K27" s="1083"/>
      <c r="L27" s="1108">
        <f>+IF($P$2=33,$Q27,0)</f>
        <v>0</v>
      </c>
      <c r="M27" s="1083"/>
      <c r="N27" s="1109">
        <f>+ROUND(+G27+J27+L27,0)</f>
        <v>0</v>
      </c>
      <c r="O27" s="1085"/>
      <c r="P27" s="1107">
        <f>+ROUND(+OTCHET!E107,0)</f>
        <v>0</v>
      </c>
      <c r="Q27" s="1108">
        <f>+ROUND(+OTCHET!L107,0)</f>
        <v>0</v>
      </c>
      <c r="R27" s="1034"/>
      <c r="S27" s="1873" t="s">
        <v>1018</v>
      </c>
      <c r="T27" s="1874"/>
      <c r="U27" s="1875"/>
      <c r="V27" s="1064"/>
      <c r="W27" s="1005"/>
      <c r="X27" s="1005"/>
      <c r="Y27" s="1005"/>
      <c r="Z27" s="1005"/>
    </row>
    <row r="28" spans="1:26" s="1006" customFormat="1" ht="15.75">
      <c r="A28" s="1077"/>
      <c r="B28" s="1110" t="s">
        <v>1019</v>
      </c>
      <c r="C28" s="1111"/>
      <c r="D28" s="1112"/>
      <c r="E28" s="1007"/>
      <c r="F28" s="1113">
        <f>+ROUND(+SUM(F25:F27),0)</f>
        <v>236000</v>
      </c>
      <c r="G28" s="1114">
        <f>+ROUND(+SUM(G25:G27),0)</f>
        <v>119542</v>
      </c>
      <c r="H28" s="1007"/>
      <c r="I28" s="1113">
        <f>+ROUND(+SUM(I25:I27),0)</f>
        <v>0</v>
      </c>
      <c r="J28" s="1114">
        <f>+ROUND(+SUM(J25:J27),0)</f>
        <v>0</v>
      </c>
      <c r="K28" s="1083"/>
      <c r="L28" s="1114">
        <f>+ROUND(+SUM(L25:L27),0)</f>
        <v>0</v>
      </c>
      <c r="M28" s="1083"/>
      <c r="N28" s="1115">
        <f>+ROUND(+SUM(N25:N27),0)</f>
        <v>119542</v>
      </c>
      <c r="O28" s="1085"/>
      <c r="P28" s="1113">
        <f>+ROUND(+SUM(P25:P27),0)</f>
        <v>236000</v>
      </c>
      <c r="Q28" s="1114">
        <f>+ROUND(+SUM(Q25:Q27),0)</f>
        <v>119542</v>
      </c>
      <c r="R28" s="1034"/>
      <c r="S28" s="1846" t="s">
        <v>1020</v>
      </c>
      <c r="T28" s="1847"/>
      <c r="U28" s="1848"/>
      <c r="V28" s="1064"/>
      <c r="W28" s="1005"/>
      <c r="X28" s="1005"/>
      <c r="Y28" s="1005"/>
      <c r="Z28" s="1005"/>
    </row>
    <row r="29" spans="1:26" s="1006" customFormat="1" ht="6" customHeight="1">
      <c r="A29" s="1077"/>
      <c r="B29" s="1117"/>
      <c r="C29" s="1118"/>
      <c r="D29" s="1119"/>
      <c r="E29" s="1007"/>
      <c r="F29" s="1089"/>
      <c r="G29" s="1090"/>
      <c r="H29" s="1007"/>
      <c r="I29" s="1089"/>
      <c r="J29" s="1090"/>
      <c r="K29" s="1083"/>
      <c r="L29" s="1090"/>
      <c r="M29" s="1083"/>
      <c r="N29" s="1120"/>
      <c r="O29" s="1085"/>
      <c r="P29" s="1089"/>
      <c r="Q29" s="1090"/>
      <c r="R29" s="1034"/>
      <c r="S29" s="1121"/>
      <c r="T29" s="1122"/>
      <c r="U29" s="1123"/>
      <c r="V29" s="1064"/>
      <c r="W29" s="1005"/>
      <c r="X29" s="1005"/>
      <c r="Y29" s="1005"/>
      <c r="Z29" s="1005"/>
    </row>
    <row r="30" spans="1:26" s="1006" customFormat="1" ht="15.75" hidden="1">
      <c r="A30" s="1077"/>
      <c r="B30" s="1124" t="s">
        <v>1021</v>
      </c>
      <c r="C30" s="1125"/>
      <c r="D30" s="1126"/>
      <c r="E30" s="1007"/>
      <c r="F30" s="1127"/>
      <c r="G30" s="1128"/>
      <c r="H30" s="1007"/>
      <c r="I30" s="1127"/>
      <c r="J30" s="1128"/>
      <c r="K30" s="1083"/>
      <c r="L30" s="1128"/>
      <c r="M30" s="1083"/>
      <c r="N30" s="1129"/>
      <c r="O30" s="1085"/>
      <c r="P30" s="1127"/>
      <c r="Q30" s="1128"/>
      <c r="R30" s="1034"/>
      <c r="S30" s="1130"/>
      <c r="T30" s="1131"/>
      <c r="U30" s="1132"/>
      <c r="V30" s="1064"/>
      <c r="W30" s="1005"/>
      <c r="X30" s="1005"/>
      <c r="Y30" s="1005"/>
      <c r="Z30" s="1005"/>
    </row>
    <row r="31" spans="1:26" s="1006" customFormat="1" ht="15.75" hidden="1">
      <c r="A31" s="1077"/>
      <c r="B31" s="1133" t="s">
        <v>1022</v>
      </c>
      <c r="C31" s="1134"/>
      <c r="D31" s="1135"/>
      <c r="E31" s="1007"/>
      <c r="F31" s="1136"/>
      <c r="G31" s="1137"/>
      <c r="H31" s="1007"/>
      <c r="I31" s="1136"/>
      <c r="J31" s="1137"/>
      <c r="K31" s="1083"/>
      <c r="L31" s="1137"/>
      <c r="M31" s="1083"/>
      <c r="N31" s="1138"/>
      <c r="O31" s="1085"/>
      <c r="P31" s="1136"/>
      <c r="Q31" s="1137"/>
      <c r="R31" s="1034"/>
      <c r="S31" s="1139"/>
      <c r="T31" s="1140"/>
      <c r="U31" s="1141"/>
      <c r="V31" s="1064"/>
      <c r="W31" s="1005"/>
      <c r="X31" s="1005"/>
      <c r="Y31" s="1005"/>
      <c r="Z31" s="1005"/>
    </row>
    <row r="32" spans="1:26" s="1006" customFormat="1" ht="15.75" hidden="1">
      <c r="A32" s="1077"/>
      <c r="B32" s="1142" t="s">
        <v>1023</v>
      </c>
      <c r="C32" s="1134"/>
      <c r="D32" s="1135"/>
      <c r="E32" s="1007"/>
      <c r="F32" s="1143"/>
      <c r="G32" s="1144"/>
      <c r="H32" s="1007"/>
      <c r="I32" s="1143"/>
      <c r="J32" s="1144"/>
      <c r="K32" s="1083"/>
      <c r="L32" s="1144"/>
      <c r="M32" s="1083"/>
      <c r="N32" s="1145"/>
      <c r="O32" s="1085"/>
      <c r="P32" s="1143"/>
      <c r="Q32" s="1144"/>
      <c r="R32" s="1034"/>
      <c r="S32" s="1146"/>
      <c r="T32" s="1147"/>
      <c r="U32" s="1148"/>
      <c r="V32" s="1064"/>
      <c r="W32" s="1005"/>
      <c r="X32" s="1005"/>
      <c r="Y32" s="1005"/>
      <c r="Z32" s="1005"/>
    </row>
    <row r="33" spans="1:26" s="1006" customFormat="1" ht="15.75" hidden="1">
      <c r="A33" s="1077"/>
      <c r="B33" s="1142" t="s">
        <v>1024</v>
      </c>
      <c r="C33" s="1134"/>
      <c r="D33" s="1135"/>
      <c r="E33" s="1007"/>
      <c r="F33" s="1143"/>
      <c r="G33" s="1144"/>
      <c r="H33" s="1007"/>
      <c r="I33" s="1143"/>
      <c r="J33" s="1144"/>
      <c r="K33" s="1083"/>
      <c r="L33" s="1144"/>
      <c r="M33" s="1083"/>
      <c r="N33" s="1145"/>
      <c r="O33" s="1085"/>
      <c r="P33" s="1143"/>
      <c r="Q33" s="1144"/>
      <c r="R33" s="1034"/>
      <c r="S33" s="1146"/>
      <c r="T33" s="1147"/>
      <c r="U33" s="1148"/>
      <c r="V33" s="1064"/>
      <c r="W33" s="1005"/>
      <c r="X33" s="1005"/>
      <c r="Y33" s="1005"/>
      <c r="Z33" s="1005"/>
    </row>
    <row r="34" spans="1:26" s="1006" customFormat="1" ht="15.75" hidden="1">
      <c r="A34" s="1077"/>
      <c r="B34" s="1149" t="s">
        <v>1025</v>
      </c>
      <c r="C34" s="1134"/>
      <c r="D34" s="1135"/>
      <c r="E34" s="1007"/>
      <c r="F34" s="1150"/>
      <c r="G34" s="1151"/>
      <c r="H34" s="1007"/>
      <c r="I34" s="1150"/>
      <c r="J34" s="1151"/>
      <c r="K34" s="1083"/>
      <c r="L34" s="1151"/>
      <c r="M34" s="1083"/>
      <c r="N34" s="1152"/>
      <c r="O34" s="1085"/>
      <c r="P34" s="1150"/>
      <c r="Q34" s="1151"/>
      <c r="R34" s="1034"/>
      <c r="S34" s="1153"/>
      <c r="T34" s="1154"/>
      <c r="U34" s="1155"/>
      <c r="V34" s="1064"/>
      <c r="W34" s="1005"/>
      <c r="X34" s="1005"/>
      <c r="Y34" s="1005"/>
      <c r="Z34" s="1005"/>
    </row>
    <row r="35" spans="1:26" s="1006" customFormat="1" ht="15.75">
      <c r="A35" s="1077"/>
      <c r="B35" s="1110" t="s">
        <v>1026</v>
      </c>
      <c r="C35" s="1111"/>
      <c r="D35" s="1112"/>
      <c r="E35" s="1007"/>
      <c r="F35" s="1113">
        <f>+IF($P$2=0,$P35,0)</f>
        <v>-48000</v>
      </c>
      <c r="G35" s="1114">
        <f>+IF($P$2=0,$Q35,0)</f>
        <v>-23601</v>
      </c>
      <c r="H35" s="1007"/>
      <c r="I35" s="1113">
        <f>+IF(OR($P$2=98,$P$2=42,$P$2=96,$P$2=97),$P35,0)</f>
        <v>0</v>
      </c>
      <c r="J35" s="1114">
        <f>+IF(OR($P$2=98,$P$2=42,$P$2=96,$P$2=97),$Q35,0)</f>
        <v>0</v>
      </c>
      <c r="K35" s="1083"/>
      <c r="L35" s="1114">
        <f>+IF($P$2=33,$Q35,0)</f>
        <v>0</v>
      </c>
      <c r="M35" s="1083"/>
      <c r="N35" s="1115">
        <f t="shared" ref="N35:N40" si="6">+ROUND(+G35+J35+L35,0)</f>
        <v>-23601</v>
      </c>
      <c r="O35" s="1085"/>
      <c r="P35" s="1113">
        <f>+ROUND(+OTCHET!E119+OTCHET!E117,0)</f>
        <v>-48000</v>
      </c>
      <c r="Q35" s="1114">
        <f>+ROUND(+OTCHET!L119+OTCHET!L117,0)</f>
        <v>-23601</v>
      </c>
      <c r="R35" s="1034"/>
      <c r="S35" s="1846" t="s">
        <v>1027</v>
      </c>
      <c r="T35" s="1847"/>
      <c r="U35" s="1848"/>
      <c r="V35" s="1064"/>
      <c r="W35" s="1005"/>
      <c r="X35" s="1005"/>
      <c r="Y35" s="1005"/>
      <c r="Z35" s="1005"/>
    </row>
    <row r="36" spans="1:26" s="1006" customFormat="1" ht="15.75">
      <c r="A36" s="1077"/>
      <c r="B36" s="1156" t="s">
        <v>1028</v>
      </c>
      <c r="C36" s="1157"/>
      <c r="D36" s="1158"/>
      <c r="E36" s="1007"/>
      <c r="F36" s="1159">
        <f>+IF($P$2=0,$P36,0)</f>
        <v>-35000</v>
      </c>
      <c r="G36" s="1160">
        <f>+IF($P$2=0,$Q36,0)</f>
        <v>-12238</v>
      </c>
      <c r="H36" s="1007"/>
      <c r="I36" s="1159">
        <f>+IF(OR($P$2=98,$P$2=42,$P$2=96,$P$2=97),$P36,0)</f>
        <v>0</v>
      </c>
      <c r="J36" s="1160">
        <f>+IF(OR($P$2=98,$P$2=42,$P$2=96,$P$2=97),$Q36,0)</f>
        <v>0</v>
      </c>
      <c r="K36" s="1083"/>
      <c r="L36" s="1160">
        <f>+IF($P$2=33,$Q36,0)</f>
        <v>0</v>
      </c>
      <c r="M36" s="1083"/>
      <c r="N36" s="1161">
        <f t="shared" si="6"/>
        <v>-12238</v>
      </c>
      <c r="O36" s="1085"/>
      <c r="P36" s="1159">
        <f>+ROUND(OTCHET!E120,0)</f>
        <v>-35000</v>
      </c>
      <c r="Q36" s="1160">
        <f>+ROUND(OTCHET!L120,0)</f>
        <v>-12238</v>
      </c>
      <c r="R36" s="1034"/>
      <c r="S36" s="1885" t="s">
        <v>1029</v>
      </c>
      <c r="T36" s="1886"/>
      <c r="U36" s="1887"/>
      <c r="V36" s="1064"/>
      <c r="W36" s="1005"/>
      <c r="X36" s="1005"/>
      <c r="Y36" s="1005"/>
      <c r="Z36" s="1005"/>
    </row>
    <row r="37" spans="1:26" s="1006" customFormat="1" ht="15.75">
      <c r="A37" s="1077"/>
      <c r="B37" s="1162" t="s">
        <v>1030</v>
      </c>
      <c r="C37" s="1163"/>
      <c r="D37" s="1164"/>
      <c r="E37" s="1007"/>
      <c r="F37" s="1165">
        <f>+IF($P$2=0,$P37,0)</f>
        <v>-13000</v>
      </c>
      <c r="G37" s="1166">
        <f>+IF($P$2=0,$Q37,0)</f>
        <v>-11363</v>
      </c>
      <c r="H37" s="1007"/>
      <c r="I37" s="1165">
        <f>+IF(OR($P$2=98,$P$2=42,$P$2=96,$P$2=97),$P37,0)</f>
        <v>0</v>
      </c>
      <c r="J37" s="1166">
        <f>+IF(OR($P$2=98,$P$2=42,$P$2=96,$P$2=97),$Q37,0)</f>
        <v>0</v>
      </c>
      <c r="K37" s="1083"/>
      <c r="L37" s="1166">
        <f>+IF($P$2=33,$Q37,0)</f>
        <v>0</v>
      </c>
      <c r="M37" s="1083"/>
      <c r="N37" s="1167">
        <f t="shared" si="6"/>
        <v>-11363</v>
      </c>
      <c r="O37" s="1085"/>
      <c r="P37" s="1165">
        <f>+ROUND(OTCHET!E121,0)</f>
        <v>-13000</v>
      </c>
      <c r="Q37" s="1166">
        <f>+ROUND(OTCHET!L121,0)</f>
        <v>-11363</v>
      </c>
      <c r="R37" s="1034"/>
      <c r="S37" s="1879" t="s">
        <v>1031</v>
      </c>
      <c r="T37" s="1880"/>
      <c r="U37" s="1881"/>
      <c r="V37" s="1064"/>
      <c r="W37" s="1005"/>
      <c r="X37" s="1005"/>
      <c r="Y37" s="1005"/>
      <c r="Z37" s="1005"/>
    </row>
    <row r="38" spans="1:26" s="1006" customFormat="1" ht="15.75">
      <c r="A38" s="1077"/>
      <c r="B38" s="1168" t="s">
        <v>1032</v>
      </c>
      <c r="C38" s="1169"/>
      <c r="D38" s="1170"/>
      <c r="E38" s="1007"/>
      <c r="F38" s="1171">
        <f>+IF($P$2=0,$P38,0)</f>
        <v>0</v>
      </c>
      <c r="G38" s="1172">
        <f>+IF($P$2=0,$Q38,0)</f>
        <v>0</v>
      </c>
      <c r="H38" s="1007"/>
      <c r="I38" s="1171">
        <f>+IF(OR($P$2=98,$P$2=42,$P$2=96,$P$2=97),$P38,0)</f>
        <v>0</v>
      </c>
      <c r="J38" s="1172">
        <f>+IF(OR($P$2=98,$P$2=42,$P$2=96,$P$2=97),$Q38,0)</f>
        <v>0</v>
      </c>
      <c r="K38" s="1083"/>
      <c r="L38" s="1172">
        <f>+IF($P$2=33,$Q38,0)</f>
        <v>0</v>
      </c>
      <c r="M38" s="1083"/>
      <c r="N38" s="1173">
        <f t="shared" si="6"/>
        <v>0</v>
      </c>
      <c r="O38" s="1085"/>
      <c r="P38" s="1171">
        <f>+ROUND(OTCHET!E122,0)</f>
        <v>0</v>
      </c>
      <c r="Q38" s="1172">
        <f>+ROUND(OTCHET!L122,0)</f>
        <v>0</v>
      </c>
      <c r="R38" s="1034"/>
      <c r="S38" s="1882" t="s">
        <v>1033</v>
      </c>
      <c r="T38" s="1883"/>
      <c r="U38" s="1884"/>
      <c r="V38" s="1064"/>
      <c r="W38" s="1005"/>
      <c r="X38" s="1005"/>
      <c r="Y38" s="1005"/>
      <c r="Z38" s="1005"/>
    </row>
    <row r="39" spans="1:26" s="1006" customFormat="1" ht="6" customHeight="1">
      <c r="A39" s="1077"/>
      <c r="B39" s="1174"/>
      <c r="C39" s="1175"/>
      <c r="D39" s="1176"/>
      <c r="E39" s="1007"/>
      <c r="F39" s="1089"/>
      <c r="G39" s="1090"/>
      <c r="H39" s="1007"/>
      <c r="I39" s="1089"/>
      <c r="J39" s="1090"/>
      <c r="K39" s="1083"/>
      <c r="L39" s="1090"/>
      <c r="M39" s="1083"/>
      <c r="N39" s="1120"/>
      <c r="O39" s="1085"/>
      <c r="P39" s="1089"/>
      <c r="Q39" s="1090"/>
      <c r="R39" s="1034"/>
      <c r="S39" s="1177"/>
      <c r="T39" s="1178"/>
      <c r="U39" s="1179"/>
      <c r="V39" s="1064"/>
      <c r="W39" s="1005"/>
      <c r="X39" s="1005"/>
      <c r="Y39" s="1005"/>
      <c r="Z39" s="1005"/>
    </row>
    <row r="40" spans="1:26" s="1006" customFormat="1" ht="15.75">
      <c r="A40" s="1077"/>
      <c r="B40" s="1110" t="s">
        <v>1034</v>
      </c>
      <c r="C40" s="1111"/>
      <c r="D40" s="1112"/>
      <c r="E40" s="1007"/>
      <c r="F40" s="1113">
        <f>+IF($P$2=0,$P40,0)</f>
        <v>0</v>
      </c>
      <c r="G40" s="1114">
        <f>+IF($P$2=0,$Q40,0)</f>
        <v>0</v>
      </c>
      <c r="H40" s="1007"/>
      <c r="I40" s="1113">
        <f>+IF(OR($P$2=98,$P$2=42,$P$2=96,$P$2=97),$P40,0)</f>
        <v>0</v>
      </c>
      <c r="J40" s="1114">
        <f>+IF(OR($P$2=98,$P$2=42,$P$2=96,$P$2=97),$Q40,0)</f>
        <v>0</v>
      </c>
      <c r="K40" s="1083"/>
      <c r="L40" s="1114">
        <f>+IF($P$2=33,$Q40,0)</f>
        <v>0</v>
      </c>
      <c r="M40" s="1083"/>
      <c r="N40" s="1115">
        <f t="shared" si="6"/>
        <v>0</v>
      </c>
      <c r="O40" s="1085"/>
      <c r="P40" s="1113">
        <f>+ROUND(OTCHET!E115+OTCHET!E116,0)</f>
        <v>0</v>
      </c>
      <c r="Q40" s="1114">
        <f>+ROUND(OTCHET!L115+OTCHET!L116,0)</f>
        <v>0</v>
      </c>
      <c r="R40" s="1034"/>
      <c r="S40" s="1846" t="s">
        <v>1035</v>
      </c>
      <c r="T40" s="1847"/>
      <c r="U40" s="1848"/>
      <c r="V40" s="1064"/>
      <c r="W40" s="1005"/>
      <c r="X40" s="1005"/>
      <c r="Y40" s="1005"/>
      <c r="Z40" s="1005"/>
    </row>
    <row r="41" spans="1:26" s="1006" customFormat="1" ht="15.75">
      <c r="A41" s="1077"/>
      <c r="B41" s="1086" t="s">
        <v>1036</v>
      </c>
      <c r="C41" s="1087"/>
      <c r="D41" s="1088"/>
      <c r="E41" s="1007"/>
      <c r="F41" s="1081"/>
      <c r="G41" s="1082"/>
      <c r="H41" s="1007"/>
      <c r="I41" s="1081"/>
      <c r="J41" s="1082"/>
      <c r="K41" s="1083"/>
      <c r="L41" s="1082"/>
      <c r="M41" s="1083"/>
      <c r="N41" s="1116"/>
      <c r="O41" s="1085"/>
      <c r="P41" s="1081"/>
      <c r="Q41" s="1082"/>
      <c r="R41" s="1034"/>
      <c r="S41" s="1086" t="s">
        <v>1036</v>
      </c>
      <c r="T41" s="1087"/>
      <c r="U41" s="1088"/>
      <c r="V41" s="1064"/>
      <c r="W41" s="1005"/>
      <c r="X41" s="1005"/>
      <c r="Y41" s="1005"/>
      <c r="Z41" s="1005"/>
    </row>
    <row r="42" spans="1:26" s="1006" customFormat="1" ht="15.75">
      <c r="A42" s="1077"/>
      <c r="B42" s="1092" t="s">
        <v>1037</v>
      </c>
      <c r="C42" s="1093"/>
      <c r="D42" s="1094"/>
      <c r="E42" s="1007"/>
      <c r="F42" s="1095">
        <f>+IF($P$2=0,$P42,0)</f>
        <v>0</v>
      </c>
      <c r="G42" s="1096">
        <f>+IF($P$2=0,$Q42,0)</f>
        <v>0</v>
      </c>
      <c r="H42" s="1007"/>
      <c r="I42" s="1095">
        <f>+IF(OR($P$2=98,$P$2=42,$P$2=96,$P$2=97),$P42,0)</f>
        <v>0</v>
      </c>
      <c r="J42" s="1096">
        <f>+IF(OR($P$2=98,$P$2=42,$P$2=96,$P$2=97),$Q42,0)</f>
        <v>0</v>
      </c>
      <c r="K42" s="1083"/>
      <c r="L42" s="1096">
        <f>+IF($P$2=33,$Q42,0)</f>
        <v>0</v>
      </c>
      <c r="M42" s="1083"/>
      <c r="N42" s="1097">
        <f>+ROUND(+G42+J42+L42,0)</f>
        <v>0</v>
      </c>
      <c r="O42" s="1085"/>
      <c r="P42" s="1095">
        <f>+ROUND(OTCHET!E141+OTCHET!E142+OTCHET!E159+OTCHET!E160,0)</f>
        <v>0</v>
      </c>
      <c r="Q42" s="1096">
        <f>+ROUND(OTCHET!L141+OTCHET!L142+OTCHET!L159+OTCHET!L160,0)</f>
        <v>0</v>
      </c>
      <c r="R42" s="1034"/>
      <c r="S42" s="1849" t="s">
        <v>1038</v>
      </c>
      <c r="T42" s="1850"/>
      <c r="U42" s="1851"/>
      <c r="V42" s="1064"/>
      <c r="W42" s="1005"/>
      <c r="X42" s="1005"/>
      <c r="Y42" s="1005"/>
      <c r="Z42" s="1005"/>
    </row>
    <row r="43" spans="1:26" s="1006" customFormat="1" ht="15.75">
      <c r="A43" s="1077"/>
      <c r="B43" s="1098" t="s">
        <v>1039</v>
      </c>
      <c r="C43" s="1099"/>
      <c r="D43" s="1100"/>
      <c r="E43" s="1007"/>
      <c r="F43" s="1101">
        <f>+IF($P$2=0,$P43,0)</f>
        <v>0</v>
      </c>
      <c r="G43" s="1102">
        <f>+IF($P$2=0,$Q43,0)</f>
        <v>0</v>
      </c>
      <c r="H43" s="1007"/>
      <c r="I43" s="1101">
        <f>+IF(OR($P$2=98,$P$2=42,$P$2=96,$P$2=97),$P43,0)</f>
        <v>0</v>
      </c>
      <c r="J43" s="1102">
        <f>+IF(OR($P$2=98,$P$2=42,$P$2=96,$P$2=97),$Q43,0)</f>
        <v>0</v>
      </c>
      <c r="K43" s="1083"/>
      <c r="L43" s="1102">
        <f>+IF($P$2=33,$Q43,0)</f>
        <v>0</v>
      </c>
      <c r="M43" s="1083"/>
      <c r="N43" s="1103">
        <f>+ROUND(+G43+J43+L43,0)</f>
        <v>0</v>
      </c>
      <c r="O43" s="1085"/>
      <c r="P43" s="1101">
        <f>+ROUND(+SUM(OTCHET!E143:E148)+SUM(OTCHET!E161:E166),0)</f>
        <v>0</v>
      </c>
      <c r="Q43" s="1102">
        <f>+ROUND(+SUM(OTCHET!L143:L148)+SUM(OTCHET!L161:L166),0)</f>
        <v>0</v>
      </c>
      <c r="R43" s="1034"/>
      <c r="S43" s="1852" t="s">
        <v>1040</v>
      </c>
      <c r="T43" s="1853"/>
      <c r="U43" s="1854"/>
      <c r="V43" s="1064"/>
      <c r="W43" s="1005"/>
      <c r="X43" s="1005"/>
      <c r="Y43" s="1005"/>
      <c r="Z43" s="1005"/>
    </row>
    <row r="44" spans="1:26" s="1006" customFormat="1" ht="15.75">
      <c r="A44" s="1077"/>
      <c r="B44" s="1098" t="s">
        <v>2043</v>
      </c>
      <c r="C44" s="1099"/>
      <c r="D44" s="1100"/>
      <c r="E44" s="1007"/>
      <c r="F44" s="1101">
        <f>+IF($P$2=0,$P44,0)</f>
        <v>0</v>
      </c>
      <c r="G44" s="1102">
        <f>+IF($P$2=0,$Q44,0)</f>
        <v>0</v>
      </c>
      <c r="H44" s="1007"/>
      <c r="I44" s="1101">
        <f>+IF(OR($P$2=98,$P$2=42,$P$2=96,$P$2=97),$P44,0)</f>
        <v>0</v>
      </c>
      <c r="J44" s="1102">
        <f>+IF(OR($P$2=98,$P$2=42,$P$2=96,$P$2=97),$Q44,0)</f>
        <v>0</v>
      </c>
      <c r="K44" s="1083"/>
      <c r="L44" s="1102">
        <f>+IF($P$2=33,$Q44,0)</f>
        <v>0</v>
      </c>
      <c r="M44" s="1083"/>
      <c r="N44" s="1103">
        <f>+ROUND(+G44+J44+L44,0)</f>
        <v>0</v>
      </c>
      <c r="O44" s="1085"/>
      <c r="P44" s="1101">
        <f>+ROUND(OTCHET!E149,0)</f>
        <v>0</v>
      </c>
      <c r="Q44" s="1102">
        <f>+ROUND(OTCHET!L149,0)</f>
        <v>0</v>
      </c>
      <c r="R44" s="1034"/>
      <c r="S44" s="1852" t="s">
        <v>1041</v>
      </c>
      <c r="T44" s="1853"/>
      <c r="U44" s="1854"/>
      <c r="V44" s="1064"/>
      <c r="W44" s="1005"/>
      <c r="X44" s="1005"/>
      <c r="Y44" s="1005"/>
      <c r="Z44" s="1005"/>
    </row>
    <row r="45" spans="1:26" s="1006" customFormat="1" ht="15.75">
      <c r="A45" s="1077"/>
      <c r="B45" s="1104" t="s">
        <v>1042</v>
      </c>
      <c r="C45" s="1105"/>
      <c r="D45" s="1106"/>
      <c r="E45" s="1007"/>
      <c r="F45" s="1107">
        <f>+IF($P$2=0,$P45,0)</f>
        <v>35000</v>
      </c>
      <c r="G45" s="1108">
        <f>+IF($P$2=0,$Q45,0)</f>
        <v>21087</v>
      </c>
      <c r="H45" s="1007"/>
      <c r="I45" s="1107">
        <f>+IF(OR($P$2=98,$P$2=42,$P$2=96,$P$2=97),$P45,0)</f>
        <v>0</v>
      </c>
      <c r="J45" s="1108">
        <f>+IF(OR($P$2=98,$P$2=42,$P$2=96,$P$2=97),$Q45,0)</f>
        <v>0</v>
      </c>
      <c r="K45" s="1083"/>
      <c r="L45" s="1108">
        <f>+IF($P$2=33,$Q45,0)</f>
        <v>0</v>
      </c>
      <c r="M45" s="1083"/>
      <c r="N45" s="1109">
        <f>+ROUND(+G45+J45+L45,0)</f>
        <v>21087</v>
      </c>
      <c r="O45" s="1085"/>
      <c r="P45" s="1107">
        <f>+ROUND(OTCHET!E137,0)</f>
        <v>35000</v>
      </c>
      <c r="Q45" s="1108">
        <f>+ROUND(OTCHET!L137,0)</f>
        <v>21087</v>
      </c>
      <c r="R45" s="1034"/>
      <c r="S45" s="1873" t="s">
        <v>1043</v>
      </c>
      <c r="T45" s="1874"/>
      <c r="U45" s="1875"/>
      <c r="V45" s="1064"/>
      <c r="W45" s="1005"/>
      <c r="X45" s="1005"/>
      <c r="Y45" s="1005"/>
      <c r="Z45" s="1005"/>
    </row>
    <row r="46" spans="1:26" s="1006" customFormat="1" ht="15.75">
      <c r="A46" s="1077"/>
      <c r="B46" s="1110" t="s">
        <v>1044</v>
      </c>
      <c r="C46" s="1111"/>
      <c r="D46" s="1112"/>
      <c r="E46" s="1007"/>
      <c r="F46" s="1113">
        <f>+ROUND(+SUM(F42:F45),0)</f>
        <v>35000</v>
      </c>
      <c r="G46" s="1114">
        <f>+ROUND(+SUM(G42:G45),0)</f>
        <v>21087</v>
      </c>
      <c r="H46" s="1007"/>
      <c r="I46" s="1113">
        <f>+ROUND(+SUM(I42:I45),0)</f>
        <v>0</v>
      </c>
      <c r="J46" s="1114">
        <f>+ROUND(+SUM(J42:J45),0)</f>
        <v>0</v>
      </c>
      <c r="K46" s="1083"/>
      <c r="L46" s="1114">
        <f>+ROUND(+SUM(L42:L45),0)</f>
        <v>0</v>
      </c>
      <c r="M46" s="1083"/>
      <c r="N46" s="1115">
        <f>+ROUND(+SUM(N42:N45),0)</f>
        <v>21087</v>
      </c>
      <c r="O46" s="1085"/>
      <c r="P46" s="1113">
        <f>+ROUND(+SUM(P42:P45),0)</f>
        <v>35000</v>
      </c>
      <c r="Q46" s="1114">
        <f>+ROUND(+SUM(Q42:Q45),0)</f>
        <v>21087</v>
      </c>
      <c r="R46" s="1034"/>
      <c r="S46" s="1846" t="s">
        <v>1045</v>
      </c>
      <c r="T46" s="1847"/>
      <c r="U46" s="1848"/>
      <c r="V46" s="1064"/>
      <c r="W46" s="1005"/>
      <c r="X46" s="1005"/>
      <c r="Y46" s="1005"/>
      <c r="Z46" s="1005"/>
    </row>
    <row r="47" spans="1:26" s="1006" customFormat="1" ht="6" customHeight="1">
      <c r="A47" s="1077"/>
      <c r="B47" s="1180"/>
      <c r="C47" s="1118"/>
      <c r="D47" s="1119"/>
      <c r="E47" s="1007"/>
      <c r="F47" s="1095"/>
      <c r="G47" s="1096"/>
      <c r="H47" s="1007"/>
      <c r="I47" s="1095"/>
      <c r="J47" s="1096"/>
      <c r="K47" s="1083"/>
      <c r="L47" s="1096"/>
      <c r="M47" s="1083"/>
      <c r="N47" s="1097"/>
      <c r="O47" s="1085"/>
      <c r="P47" s="1095"/>
      <c r="Q47" s="1096"/>
      <c r="R47" s="1034"/>
      <c r="S47" s="1181"/>
      <c r="T47" s="1182"/>
      <c r="U47" s="1183"/>
      <c r="V47" s="1064"/>
      <c r="W47" s="1005"/>
      <c r="X47" s="1005"/>
      <c r="Y47" s="1005"/>
      <c r="Z47" s="1005"/>
    </row>
    <row r="48" spans="1:26" s="1006" customFormat="1" ht="16.5" thickBot="1">
      <c r="A48" s="1077"/>
      <c r="B48" s="1184" t="s">
        <v>1046</v>
      </c>
      <c r="C48" s="1185"/>
      <c r="D48" s="1186"/>
      <c r="E48" s="1007"/>
      <c r="F48" s="1187">
        <f>+ROUND(F23+F28+F35+F40+F46,0)</f>
        <v>3205570</v>
      </c>
      <c r="G48" s="1188">
        <f>+ROUND(G23+G28+G35+G40+G46,0)</f>
        <v>2485297</v>
      </c>
      <c r="H48" s="1007"/>
      <c r="I48" s="1187">
        <f>+ROUND(I23+I28+I35+I40+I46,0)</f>
        <v>0</v>
      </c>
      <c r="J48" s="1188">
        <f>+ROUND(J23+J28+J35+J40+J46,0)</f>
        <v>0</v>
      </c>
      <c r="K48" s="1083"/>
      <c r="L48" s="1188">
        <f>+ROUND(L23+L28+L35+L40+L46,0)</f>
        <v>0</v>
      </c>
      <c r="M48" s="1083"/>
      <c r="N48" s="1189">
        <f>+ROUND(N23+N28+N35+N40+N46,0)</f>
        <v>2485297</v>
      </c>
      <c r="O48" s="1190"/>
      <c r="P48" s="1187">
        <f>+ROUND(P23+P28+P35+P40+P46,0)</f>
        <v>3205570</v>
      </c>
      <c r="Q48" s="1188">
        <f>+ROUND(Q23+Q28+Q35+Q40+Q46,0)</f>
        <v>2485297</v>
      </c>
      <c r="R48" s="1034"/>
      <c r="S48" s="1867" t="s">
        <v>1047</v>
      </c>
      <c r="T48" s="1868"/>
      <c r="U48" s="1869"/>
      <c r="V48" s="1064"/>
      <c r="W48" s="1005"/>
      <c r="X48" s="1005"/>
      <c r="Y48" s="1005"/>
      <c r="Z48" s="1005"/>
    </row>
    <row r="49" spans="1:26" s="1006" customFormat="1" ht="15.75">
      <c r="A49" s="1077"/>
      <c r="B49" s="1078" t="s">
        <v>1048</v>
      </c>
      <c r="C49" s="1079"/>
      <c r="D49" s="1080"/>
      <c r="E49" s="1007"/>
      <c r="F49" s="1089"/>
      <c r="G49" s="1090"/>
      <c r="H49" s="1007"/>
      <c r="I49" s="1089"/>
      <c r="J49" s="1090"/>
      <c r="K49" s="1083"/>
      <c r="L49" s="1090"/>
      <c r="M49" s="1083"/>
      <c r="N49" s="1120"/>
      <c r="O49" s="1085"/>
      <c r="P49" s="1089"/>
      <c r="Q49" s="1090"/>
      <c r="R49" s="1034"/>
      <c r="S49" s="1078" t="s">
        <v>1048</v>
      </c>
      <c r="T49" s="1079"/>
      <c r="U49" s="1080"/>
      <c r="V49" s="1064"/>
      <c r="W49" s="1005"/>
      <c r="X49" s="1005"/>
      <c r="Y49" s="1005"/>
      <c r="Z49" s="1005"/>
    </row>
    <row r="50" spans="1:26" s="1006" customFormat="1" ht="15.75">
      <c r="A50" s="1077"/>
      <c r="B50" s="1086" t="s">
        <v>1049</v>
      </c>
      <c r="C50" s="1087"/>
      <c r="D50" s="1088"/>
      <c r="E50" s="1191"/>
      <c r="F50" s="1089"/>
      <c r="G50" s="1090"/>
      <c r="H50" s="1007"/>
      <c r="I50" s="1089"/>
      <c r="J50" s="1090"/>
      <c r="K50" s="1083"/>
      <c r="L50" s="1090"/>
      <c r="M50" s="1083"/>
      <c r="N50" s="1120"/>
      <c r="O50" s="1085"/>
      <c r="P50" s="1089"/>
      <c r="Q50" s="1090"/>
      <c r="R50" s="1034"/>
      <c r="S50" s="1086" t="s">
        <v>1049</v>
      </c>
      <c r="T50" s="1087"/>
      <c r="U50" s="1088"/>
      <c r="V50" s="1064"/>
      <c r="W50" s="1005"/>
      <c r="X50" s="1005"/>
      <c r="Y50" s="1005"/>
      <c r="Z50" s="1005"/>
    </row>
    <row r="51" spans="1:26" s="1006" customFormat="1" ht="15.75">
      <c r="A51" s="1077"/>
      <c r="B51" s="1092" t="s">
        <v>1050</v>
      </c>
      <c r="C51" s="1093"/>
      <c r="D51" s="1094"/>
      <c r="E51" s="1191"/>
      <c r="F51" s="1089">
        <f>+IF($P$2=0,$P51,0)</f>
        <v>10871874</v>
      </c>
      <c r="G51" s="1090">
        <f>+IF($P$2=0,$Q51,0)</f>
        <v>3000400</v>
      </c>
      <c r="H51" s="1007"/>
      <c r="I51" s="1089">
        <f>+IF(OR($P$2=98,$P$2=42,$P$2=96,$P$2=97),$P51,0)</f>
        <v>0</v>
      </c>
      <c r="J51" s="1090">
        <f>+IF(OR($P$2=98,$P$2=42,$P$2=96,$P$2=97),$Q51,0)</f>
        <v>0</v>
      </c>
      <c r="K51" s="1083"/>
      <c r="L51" s="1090">
        <f>+IF($P$2=33,$Q51,0)</f>
        <v>0</v>
      </c>
      <c r="M51" s="1083"/>
      <c r="N51" s="1120">
        <f>+ROUND(+G51+J51+L51,0)</f>
        <v>3000400</v>
      </c>
      <c r="O51" s="1085"/>
      <c r="P51" s="1089">
        <f>+ROUND(OTCHET!E205-SUM(OTCHET!E217:E219)+OTCHET!E274+IF(+OR(OTCHET!$F$12=5500,OTCHET!$F$12=5600),0,+OTCHET!E300),0)</f>
        <v>10871874</v>
      </c>
      <c r="Q51" s="1090">
        <f>+ROUND(OTCHET!L205-SUM(OTCHET!L217:L219)+OTCHET!L274+IF(+OR(OTCHET!$F$12=5500,OTCHET!$F$12=5600),0,+OTCHET!L300),0)</f>
        <v>3000400</v>
      </c>
      <c r="R51" s="1034"/>
      <c r="S51" s="1849" t="s">
        <v>1051</v>
      </c>
      <c r="T51" s="1850"/>
      <c r="U51" s="1851"/>
      <c r="V51" s="1064"/>
      <c r="W51" s="1005"/>
      <c r="X51" s="1005"/>
      <c r="Y51" s="1005"/>
      <c r="Z51" s="1005"/>
    </row>
    <row r="52" spans="1:26" s="1006" customFormat="1" ht="15.75">
      <c r="A52" s="1077"/>
      <c r="B52" s="1098" t="s">
        <v>1052</v>
      </c>
      <c r="C52" s="1099"/>
      <c r="D52" s="1100"/>
      <c r="E52" s="1007"/>
      <c r="F52" s="1107">
        <f>+IF($P$2=0,$P52,0)</f>
        <v>57550</v>
      </c>
      <c r="G52" s="1108">
        <f>+IF($P$2=0,$Q52,0)</f>
        <v>29349</v>
      </c>
      <c r="H52" s="1007"/>
      <c r="I52" s="1107">
        <f>+IF(OR($P$2=98,$P$2=42,$P$2=96,$P$2=97),$P52,0)</f>
        <v>0</v>
      </c>
      <c r="J52" s="1108">
        <f>+IF(OR($P$2=98,$P$2=42,$P$2=96,$P$2=97),$Q52,0)</f>
        <v>0</v>
      </c>
      <c r="K52" s="1083"/>
      <c r="L52" s="1108">
        <f>+IF($P$2=33,$Q52,0)</f>
        <v>0</v>
      </c>
      <c r="M52" s="1083"/>
      <c r="N52" s="1109">
        <f>+ROUND(+G52+J52+L52,0)</f>
        <v>29349</v>
      </c>
      <c r="O52" s="1085"/>
      <c r="P52" s="1107">
        <f>+ROUND(+SUM(OTCHET!E217:E219),0)</f>
        <v>57550</v>
      </c>
      <c r="Q52" s="1108">
        <f>+ROUND(+SUM(OTCHET!L217:L219),0)</f>
        <v>29349</v>
      </c>
      <c r="R52" s="1034"/>
      <c r="S52" s="1852" t="s">
        <v>1053</v>
      </c>
      <c r="T52" s="1853"/>
      <c r="U52" s="1854"/>
      <c r="V52" s="1064"/>
      <c r="W52" s="1005"/>
      <c r="X52" s="1005"/>
      <c r="Y52" s="1005"/>
      <c r="Z52" s="1005"/>
    </row>
    <row r="53" spans="1:26" s="1006" customFormat="1" ht="15.75">
      <c r="A53" s="1077"/>
      <c r="B53" s="1098" t="s">
        <v>1054</v>
      </c>
      <c r="C53" s="1099"/>
      <c r="D53" s="1100"/>
      <c r="E53" s="1007"/>
      <c r="F53" s="1107">
        <f>+IF($P$2=0,$P53,0)</f>
        <v>92058</v>
      </c>
      <c r="G53" s="1108">
        <f>+IF($P$2=0,$Q53,0)</f>
        <v>61271</v>
      </c>
      <c r="H53" s="1007"/>
      <c r="I53" s="1107">
        <f>+IF(OR($P$2=98,$P$2=42,$P$2=96,$P$2=97),$P53,0)</f>
        <v>0</v>
      </c>
      <c r="J53" s="1108">
        <f>+IF(OR($P$2=98,$P$2=42,$P$2=96,$P$2=97),$Q53,0)</f>
        <v>0</v>
      </c>
      <c r="K53" s="1083"/>
      <c r="L53" s="1108">
        <f>+IF($P$2=33,$Q53,0)</f>
        <v>0</v>
      </c>
      <c r="M53" s="1083"/>
      <c r="N53" s="1109">
        <f>+ROUND(+G53+J53+L53,0)</f>
        <v>61271</v>
      </c>
      <c r="O53" s="1085"/>
      <c r="P53" s="1107">
        <f>+ROUND(OTCHET!E223,0)</f>
        <v>92058</v>
      </c>
      <c r="Q53" s="1108">
        <f>+ROUND(OTCHET!L223,0)</f>
        <v>61271</v>
      </c>
      <c r="R53" s="1034"/>
      <c r="S53" s="1852" t="s">
        <v>1055</v>
      </c>
      <c r="T53" s="1853"/>
      <c r="U53" s="1854"/>
      <c r="V53" s="1064"/>
      <c r="W53" s="1005"/>
      <c r="X53" s="1005"/>
      <c r="Y53" s="1005"/>
      <c r="Z53" s="1005"/>
    </row>
    <row r="54" spans="1:26" s="1006" customFormat="1" ht="15.75">
      <c r="A54" s="1077"/>
      <c r="B54" s="1098" t="s">
        <v>1056</v>
      </c>
      <c r="C54" s="1099"/>
      <c r="D54" s="1100"/>
      <c r="E54" s="1007"/>
      <c r="F54" s="1107">
        <f>+IF($P$2=0,$P54,0)</f>
        <v>12163602</v>
      </c>
      <c r="G54" s="1108">
        <f>+IF($P$2=0,$Q54,0)</f>
        <v>7115234</v>
      </c>
      <c r="H54" s="1007"/>
      <c r="I54" s="1107">
        <f>+IF(OR($P$2=98,$P$2=42,$P$2=96,$P$2=97),$P54,0)</f>
        <v>0</v>
      </c>
      <c r="J54" s="1108">
        <f>+IF(OR($P$2=98,$P$2=42,$P$2=96,$P$2=97),$Q54,0)</f>
        <v>0</v>
      </c>
      <c r="K54" s="1083"/>
      <c r="L54" s="1108">
        <f>+IF($P$2=33,$Q54,0)</f>
        <v>0</v>
      </c>
      <c r="M54" s="1083"/>
      <c r="N54" s="1109">
        <f>+ROUND(+G54+J54+L54,0)</f>
        <v>7115234</v>
      </c>
      <c r="O54" s="1085"/>
      <c r="P54" s="1107">
        <f>+ROUND(OTCHET!E187+OTCHET!E190,0)</f>
        <v>12163602</v>
      </c>
      <c r="Q54" s="1108">
        <f>+ROUND(OTCHET!L187+OTCHET!L190,0)</f>
        <v>7115234</v>
      </c>
      <c r="R54" s="1034"/>
      <c r="S54" s="1852" t="s">
        <v>1057</v>
      </c>
      <c r="T54" s="1853"/>
      <c r="U54" s="1854"/>
      <c r="V54" s="1064"/>
      <c r="W54" s="1005"/>
      <c r="X54" s="1005"/>
      <c r="Y54" s="1005"/>
      <c r="Z54" s="1005"/>
    </row>
    <row r="55" spans="1:26" s="1006" customFormat="1" ht="15.75">
      <c r="A55" s="1077"/>
      <c r="B55" s="1104" t="s">
        <v>1058</v>
      </c>
      <c r="C55" s="1105"/>
      <c r="D55" s="1106"/>
      <c r="E55" s="1007"/>
      <c r="F55" s="1107">
        <f>+IF($P$2=0,$P55,0)</f>
        <v>2533705</v>
      </c>
      <c r="G55" s="1108">
        <f>+IF($P$2=0,$Q55,0)</f>
        <v>1455395</v>
      </c>
      <c r="H55" s="1007"/>
      <c r="I55" s="1107">
        <f>+IF(OR($P$2=98,$P$2=42,$P$2=96,$P$2=97),$P55,0)</f>
        <v>0</v>
      </c>
      <c r="J55" s="1108">
        <f>+IF(OR($P$2=98,$P$2=42,$P$2=96,$P$2=97),$Q55,0)</f>
        <v>0</v>
      </c>
      <c r="K55" s="1083"/>
      <c r="L55" s="1108">
        <f>+IF($P$2=33,$Q55,0)</f>
        <v>0</v>
      </c>
      <c r="M55" s="1083"/>
      <c r="N55" s="1109">
        <f>+ROUND(+G55+J55+L55,0)</f>
        <v>1455395</v>
      </c>
      <c r="O55" s="1085"/>
      <c r="P55" s="1107">
        <f>+ROUND(OTCHET!E196+OTCHET!E204,0)</f>
        <v>2533705</v>
      </c>
      <c r="Q55" s="1108">
        <f>+ROUND(OTCHET!L196+OTCHET!L204,0)</f>
        <v>1455395</v>
      </c>
      <c r="R55" s="1034"/>
      <c r="S55" s="1873" t="s">
        <v>1059</v>
      </c>
      <c r="T55" s="1874"/>
      <c r="U55" s="1875"/>
      <c r="V55" s="1064"/>
      <c r="W55" s="1005"/>
      <c r="X55" s="1005"/>
      <c r="Y55" s="1005"/>
      <c r="Z55" s="1005"/>
    </row>
    <row r="56" spans="1:26" s="1006" customFormat="1" ht="15.75">
      <c r="A56" s="1077"/>
      <c r="B56" s="1192" t="s">
        <v>1060</v>
      </c>
      <c r="C56" s="1193"/>
      <c r="D56" s="1194"/>
      <c r="E56" s="1007"/>
      <c r="F56" s="1195">
        <f>+ROUND(+SUM(F51:F55),0)</f>
        <v>25718789</v>
      </c>
      <c r="G56" s="1196">
        <f>+ROUND(+SUM(G51:G55),0)</f>
        <v>11661649</v>
      </c>
      <c r="H56" s="1007"/>
      <c r="I56" s="1195">
        <f>+ROUND(+SUM(I51:I55),0)</f>
        <v>0</v>
      </c>
      <c r="J56" s="1196">
        <f>+ROUND(+SUM(J51:J55),0)</f>
        <v>0</v>
      </c>
      <c r="K56" s="1083"/>
      <c r="L56" s="1196">
        <f>+ROUND(+SUM(L51:L55),0)</f>
        <v>0</v>
      </c>
      <c r="M56" s="1083"/>
      <c r="N56" s="1197">
        <f>+ROUND(+SUM(N51:N55),0)</f>
        <v>11661649</v>
      </c>
      <c r="O56" s="1085"/>
      <c r="P56" s="1195">
        <f>+ROUND(+SUM(P51:P55),0)</f>
        <v>25718789</v>
      </c>
      <c r="Q56" s="1196">
        <f>+ROUND(+SUM(Q51:Q55),0)</f>
        <v>11661649</v>
      </c>
      <c r="R56" s="1034"/>
      <c r="S56" s="1846" t="s">
        <v>1061</v>
      </c>
      <c r="T56" s="1847"/>
      <c r="U56" s="1848"/>
      <c r="V56" s="1064"/>
      <c r="W56" s="1005"/>
      <c r="X56" s="1005"/>
      <c r="Y56" s="1005"/>
      <c r="Z56" s="1005"/>
    </row>
    <row r="57" spans="1:26" s="1006" customFormat="1" ht="15.75">
      <c r="A57" s="1077"/>
      <c r="B57" s="1086" t="s">
        <v>1062</v>
      </c>
      <c r="C57" s="1087"/>
      <c r="D57" s="1088"/>
      <c r="E57" s="1191"/>
      <c r="F57" s="1089"/>
      <c r="G57" s="1090"/>
      <c r="H57" s="1007"/>
      <c r="I57" s="1089"/>
      <c r="J57" s="1090"/>
      <c r="K57" s="1083"/>
      <c r="L57" s="1090"/>
      <c r="M57" s="1083"/>
      <c r="N57" s="1120"/>
      <c r="O57" s="1085"/>
      <c r="P57" s="1089"/>
      <c r="Q57" s="1090"/>
      <c r="R57" s="1034"/>
      <c r="S57" s="1086" t="s">
        <v>1062</v>
      </c>
      <c r="T57" s="1087"/>
      <c r="U57" s="1088"/>
      <c r="V57" s="1064"/>
      <c r="W57" s="1005"/>
      <c r="X57" s="1005"/>
      <c r="Y57" s="1005"/>
      <c r="Z57" s="1005"/>
    </row>
    <row r="58" spans="1:26" s="1006" customFormat="1" ht="15.75">
      <c r="A58" s="1077"/>
      <c r="B58" s="1092" t="s">
        <v>1063</v>
      </c>
      <c r="C58" s="1093"/>
      <c r="D58" s="1094"/>
      <c r="E58" s="1191"/>
      <c r="F58" s="1089">
        <f>+IF($P$2=0,$P58,0)</f>
        <v>0</v>
      </c>
      <c r="G58" s="1090">
        <f>+IF($P$2=0,$Q58,0)</f>
        <v>0</v>
      </c>
      <c r="H58" s="1007"/>
      <c r="I58" s="1089">
        <f>+IF(OR($P$2=98,$P$2=42,$P$2=96,$P$2=97),$P58,0)</f>
        <v>0</v>
      </c>
      <c r="J58" s="1090">
        <f>+IF(OR($P$2=98,$P$2=42,$P$2=96,$P$2=97),$Q58,0)</f>
        <v>0</v>
      </c>
      <c r="K58" s="1083"/>
      <c r="L58" s="1090">
        <f>+IF($P$2=33,$Q58,0)</f>
        <v>0</v>
      </c>
      <c r="M58" s="1083"/>
      <c r="N58" s="1120">
        <f>+ROUND(+G58+J58+L58,0)</f>
        <v>0</v>
      </c>
      <c r="O58" s="1085"/>
      <c r="P58" s="1089">
        <f>+ROUND(OTCHET!E290,0)</f>
        <v>0</v>
      </c>
      <c r="Q58" s="1090">
        <f>+ROUND(OTCHET!L290,0)</f>
        <v>0</v>
      </c>
      <c r="R58" s="1034"/>
      <c r="S58" s="1849" t="s">
        <v>1064</v>
      </c>
      <c r="T58" s="1850"/>
      <c r="U58" s="1851"/>
      <c r="V58" s="1064"/>
      <c r="W58" s="1005"/>
      <c r="X58" s="1005"/>
      <c r="Y58" s="1005"/>
      <c r="Z58" s="1005"/>
    </row>
    <row r="59" spans="1:26" s="1006" customFormat="1" ht="15.75">
      <c r="A59" s="1077"/>
      <c r="B59" s="1098" t="s">
        <v>1065</v>
      </c>
      <c r="C59" s="1099"/>
      <c r="D59" s="1100"/>
      <c r="E59" s="1007"/>
      <c r="F59" s="1107">
        <f>+IF($P$2=0,$P59,0)</f>
        <v>11264621</v>
      </c>
      <c r="G59" s="1108">
        <f>+IF($P$2=0,$Q59,0)</f>
        <v>2711132</v>
      </c>
      <c r="H59" s="1007"/>
      <c r="I59" s="1107">
        <f>+IF(OR($P$2=98,$P$2=42,$P$2=96,$P$2=97),$P59,0)</f>
        <v>0</v>
      </c>
      <c r="J59" s="1108">
        <f>+IF(OR($P$2=98,$P$2=42,$P$2=96,$P$2=97),$Q59,0)</f>
        <v>0</v>
      </c>
      <c r="K59" s="1083"/>
      <c r="L59" s="1108">
        <f>+IF($P$2=33,$Q59,0)</f>
        <v>0</v>
      </c>
      <c r="M59" s="1083"/>
      <c r="N59" s="1109">
        <f>+ROUND(+G59+J59+L59,0)</f>
        <v>2711132</v>
      </c>
      <c r="O59" s="1085"/>
      <c r="P59" s="1107">
        <f>+ROUND(+OTCHET!E278+OTCHET!E279,0)</f>
        <v>11264621</v>
      </c>
      <c r="Q59" s="1108">
        <f>+ROUND(+OTCHET!L278+OTCHET!L279,0)</f>
        <v>2711132</v>
      </c>
      <c r="R59" s="1034"/>
      <c r="S59" s="1852" t="s">
        <v>1066</v>
      </c>
      <c r="T59" s="1853"/>
      <c r="U59" s="1854"/>
      <c r="V59" s="1064"/>
      <c r="W59" s="1005"/>
      <c r="X59" s="1005"/>
      <c r="Y59" s="1005"/>
      <c r="Z59" s="1005"/>
    </row>
    <row r="60" spans="1:26" s="1006" customFormat="1" ht="15.75">
      <c r="A60" s="1077"/>
      <c r="B60" s="1098" t="s">
        <v>1067</v>
      </c>
      <c r="C60" s="1099"/>
      <c r="D60" s="1100"/>
      <c r="E60" s="1007"/>
      <c r="F60" s="1107">
        <f>+IF($P$2=0,$P60,0)</f>
        <v>41300</v>
      </c>
      <c r="G60" s="1108">
        <f>+IF($P$2=0,$Q60,0)</f>
        <v>0</v>
      </c>
      <c r="H60" s="1007"/>
      <c r="I60" s="1107">
        <f>+IF(OR($P$2=98,$P$2=42,$P$2=96,$P$2=97),$P60,0)</f>
        <v>0</v>
      </c>
      <c r="J60" s="1108">
        <f>+IF(OR($P$2=98,$P$2=42,$P$2=96,$P$2=97),$Q60,0)</f>
        <v>0</v>
      </c>
      <c r="K60" s="1083"/>
      <c r="L60" s="1108">
        <f>+IF($P$2=33,$Q60,0)</f>
        <v>0</v>
      </c>
      <c r="M60" s="1083"/>
      <c r="N60" s="1109">
        <f>+ROUND(+G60+J60+L60,0)</f>
        <v>0</v>
      </c>
      <c r="O60" s="1085"/>
      <c r="P60" s="1107">
        <f>+ROUND(OTCHET!E287,0)</f>
        <v>41300</v>
      </c>
      <c r="Q60" s="1108">
        <f>+ROUND(OTCHET!L287,0)</f>
        <v>0</v>
      </c>
      <c r="R60" s="1034"/>
      <c r="S60" s="1852" t="s">
        <v>1068</v>
      </c>
      <c r="T60" s="1853"/>
      <c r="U60" s="1854"/>
      <c r="V60" s="1064"/>
      <c r="W60" s="1005"/>
      <c r="X60" s="1005"/>
      <c r="Y60" s="1005"/>
      <c r="Z60" s="1005"/>
    </row>
    <row r="61" spans="1:26" s="1006" customFormat="1" ht="15.75">
      <c r="A61" s="1077"/>
      <c r="B61" s="1104" t="s">
        <v>1069</v>
      </c>
      <c r="C61" s="1105"/>
      <c r="D61" s="1106"/>
      <c r="E61" s="1007"/>
      <c r="F61" s="1198">
        <f>+IF($P$2=0,$P61,0)</f>
        <v>0</v>
      </c>
      <c r="G61" s="1199">
        <f>+IF($P$2=0,$Q61,0)</f>
        <v>0</v>
      </c>
      <c r="H61" s="1007"/>
      <c r="I61" s="1198">
        <f>+IF(OR($P$2=98,$P$2=42,$P$2=96,$P$2=97),$P61,0)</f>
        <v>0</v>
      </c>
      <c r="J61" s="1199">
        <f>+IF(OR($P$2=98,$P$2=42,$P$2=96,$P$2=97),$Q61,0)</f>
        <v>0</v>
      </c>
      <c r="K61" s="1083"/>
      <c r="L61" s="1199">
        <f>+IF($P$2=33,$Q61,0)</f>
        <v>0</v>
      </c>
      <c r="M61" s="1083"/>
      <c r="N61" s="1200">
        <f>+ROUND(+G61+J61+L61,0)</f>
        <v>0</v>
      </c>
      <c r="O61" s="1085"/>
      <c r="P61" s="1198">
        <f>+ROUND(OTCHET!E296,0)</f>
        <v>0</v>
      </c>
      <c r="Q61" s="1199">
        <f>+ROUND(OTCHET!L296,0)</f>
        <v>0</v>
      </c>
      <c r="R61" s="1034"/>
      <c r="S61" s="1873" t="s">
        <v>1070</v>
      </c>
      <c r="T61" s="1874"/>
      <c r="U61" s="1875"/>
      <c r="V61" s="1064"/>
      <c r="W61" s="1005"/>
      <c r="X61" s="1005"/>
      <c r="Y61" s="1005"/>
      <c r="Z61" s="1005"/>
    </row>
    <row r="62" spans="1:26" s="1006" customFormat="1" ht="15.75">
      <c r="A62" s="1077"/>
      <c r="B62" s="1201" t="s">
        <v>1071</v>
      </c>
      <c r="C62" s="1202"/>
      <c r="D62" s="1203"/>
      <c r="E62" s="1007"/>
      <c r="F62" s="1204">
        <f>+IF($P$2=0,$P62,0)</f>
        <v>0</v>
      </c>
      <c r="G62" s="1205">
        <f>+IF($P$2=0,$Q62,0)</f>
        <v>0</v>
      </c>
      <c r="H62" s="1007"/>
      <c r="I62" s="1204">
        <f>+IF(OR($P$2=98,$P$2=42,$P$2=96,$P$2=97),$P62,0)</f>
        <v>0</v>
      </c>
      <c r="J62" s="1205">
        <f>+IF(OR($P$2=98,$P$2=42,$P$2=96,$P$2=97),$Q62,0)</f>
        <v>0</v>
      </c>
      <c r="K62" s="1083"/>
      <c r="L62" s="1205">
        <f>+IF($P$2=33,$Q62,0)</f>
        <v>0</v>
      </c>
      <c r="M62" s="1083"/>
      <c r="N62" s="1206">
        <f>+ROUND(+G62+J62+L62,0)</f>
        <v>0</v>
      </c>
      <c r="O62" s="1085"/>
      <c r="P62" s="1204">
        <f>+ROUND(OTCHET!E299,0)</f>
        <v>0</v>
      </c>
      <c r="Q62" s="1205">
        <f>+ROUND(OTCHET!L299,0)</f>
        <v>0</v>
      </c>
      <c r="R62" s="1034"/>
      <c r="S62" s="1207" t="s">
        <v>1072</v>
      </c>
      <c r="T62" s="1208"/>
      <c r="U62" s="1209"/>
      <c r="V62" s="1064"/>
      <c r="W62" s="1005"/>
      <c r="X62" s="1005"/>
      <c r="Y62" s="1005"/>
      <c r="Z62" s="1005"/>
    </row>
    <row r="63" spans="1:26" s="1006" customFormat="1" ht="15.75">
      <c r="A63" s="1077"/>
      <c r="B63" s="1192" t="s">
        <v>1073</v>
      </c>
      <c r="C63" s="1193"/>
      <c r="D63" s="1194"/>
      <c r="E63" s="1007"/>
      <c r="F63" s="1195">
        <f>+ROUND(+SUM(F58:F61),0)</f>
        <v>11305921</v>
      </c>
      <c r="G63" s="1196">
        <f>+ROUND(+SUM(G58:G61),0)</f>
        <v>2711132</v>
      </c>
      <c r="H63" s="1007"/>
      <c r="I63" s="1195">
        <f>+ROUND(+SUM(I58:I61),0)</f>
        <v>0</v>
      </c>
      <c r="J63" s="1196">
        <f>+ROUND(+SUM(J58:J61),0)</f>
        <v>0</v>
      </c>
      <c r="K63" s="1083"/>
      <c r="L63" s="1196">
        <f>+ROUND(+SUM(L58:L61),0)</f>
        <v>0</v>
      </c>
      <c r="M63" s="1083"/>
      <c r="N63" s="1197">
        <f>+ROUND(+SUM(N58:N61),0)</f>
        <v>2711132</v>
      </c>
      <c r="O63" s="1085"/>
      <c r="P63" s="1195">
        <f>+ROUND(+SUM(P58:P61),0)</f>
        <v>11305921</v>
      </c>
      <c r="Q63" s="1196">
        <f>+ROUND(+SUM(Q58:Q61),0)</f>
        <v>2711132</v>
      </c>
      <c r="R63" s="1034"/>
      <c r="S63" s="1846" t="s">
        <v>1074</v>
      </c>
      <c r="T63" s="1847"/>
      <c r="U63" s="1848"/>
      <c r="V63" s="1064"/>
      <c r="W63" s="1005"/>
      <c r="X63" s="1005"/>
      <c r="Y63" s="1005"/>
      <c r="Z63" s="1005"/>
    </row>
    <row r="64" spans="1:26" s="1006" customFormat="1" ht="15.75">
      <c r="A64" s="1077"/>
      <c r="B64" s="1086" t="s">
        <v>1075</v>
      </c>
      <c r="C64" s="1087"/>
      <c r="D64" s="1088"/>
      <c r="E64" s="1191"/>
      <c r="F64" s="1107"/>
      <c r="G64" s="1108"/>
      <c r="H64" s="1007"/>
      <c r="I64" s="1107"/>
      <c r="J64" s="1108"/>
      <c r="K64" s="1083"/>
      <c r="L64" s="1108"/>
      <c r="M64" s="1083"/>
      <c r="N64" s="1109"/>
      <c r="O64" s="1085"/>
      <c r="P64" s="1107"/>
      <c r="Q64" s="1108"/>
      <c r="R64" s="1034"/>
      <c r="S64" s="1086" t="s">
        <v>1075</v>
      </c>
      <c r="T64" s="1087"/>
      <c r="U64" s="1088"/>
      <c r="V64" s="1064"/>
      <c r="W64" s="1005"/>
      <c r="X64" s="1005"/>
      <c r="Y64" s="1005"/>
      <c r="Z64" s="1005"/>
    </row>
    <row r="65" spans="1:26" s="1006" customFormat="1" ht="15.75">
      <c r="A65" s="1077"/>
      <c r="B65" s="1092" t="s">
        <v>1076</v>
      </c>
      <c r="C65" s="1093"/>
      <c r="D65" s="1094"/>
      <c r="E65" s="1191"/>
      <c r="F65" s="1089">
        <f>+IF($P$2=0,$P65,0)</f>
        <v>0</v>
      </c>
      <c r="G65" s="1090">
        <f>+IF($P$2=0,$Q65,0)</f>
        <v>0</v>
      </c>
      <c r="H65" s="1007"/>
      <c r="I65" s="1089">
        <f>+IF(OR($P$2=98,$P$2=42,$P$2=96,$P$2=97),$P65,0)</f>
        <v>0</v>
      </c>
      <c r="J65" s="1090">
        <f>+IF(OR($P$2=98,$P$2=42,$P$2=96,$P$2=97),$Q65,0)</f>
        <v>0</v>
      </c>
      <c r="K65" s="1083"/>
      <c r="L65" s="1090">
        <f>+IF($P$2=33,$Q65,0)</f>
        <v>0</v>
      </c>
      <c r="M65" s="1083"/>
      <c r="N65" s="1120">
        <f>+ROUND(+G65+J65+L65,0)</f>
        <v>0</v>
      </c>
      <c r="O65" s="1085"/>
      <c r="P65" s="1089">
        <f>+ROUND(OTCHET!E227+OTCHET!E233+SUM(OTCHET!E236:E239),0)</f>
        <v>0</v>
      </c>
      <c r="Q65" s="1090">
        <f>+ROUND(OTCHET!L227+OTCHET!L233+SUM(OTCHET!L236:L239),0)</f>
        <v>0</v>
      </c>
      <c r="R65" s="1034"/>
      <c r="S65" s="1849" t="s">
        <v>1077</v>
      </c>
      <c r="T65" s="1850"/>
      <c r="U65" s="1851"/>
      <c r="V65" s="1064"/>
      <c r="W65" s="1005"/>
      <c r="X65" s="1005"/>
      <c r="Y65" s="1005"/>
      <c r="Z65" s="1005"/>
    </row>
    <row r="66" spans="1:26" s="1006" customFormat="1" ht="15.75">
      <c r="A66" s="1077"/>
      <c r="B66" s="1104" t="s">
        <v>1078</v>
      </c>
      <c r="C66" s="1105"/>
      <c r="D66" s="1106"/>
      <c r="E66" s="1007"/>
      <c r="F66" s="1107">
        <f>+IF($P$2=0,$P66,0)</f>
        <v>19714</v>
      </c>
      <c r="G66" s="1108">
        <f>+IF($P$2=0,$Q66,0)</f>
        <v>19714</v>
      </c>
      <c r="H66" s="1007"/>
      <c r="I66" s="1107">
        <f>+IF(OR($P$2=98,$P$2=42,$P$2=96,$P$2=97),$P66,0)</f>
        <v>0</v>
      </c>
      <c r="J66" s="1108">
        <f>+IF(OR($P$2=98,$P$2=42,$P$2=96,$P$2=97),$Q66,0)</f>
        <v>0</v>
      </c>
      <c r="K66" s="1083"/>
      <c r="L66" s="1108">
        <f>+IF($P$2=33,$Q66,0)</f>
        <v>0</v>
      </c>
      <c r="M66" s="1083"/>
      <c r="N66" s="1109">
        <f>+ROUND(+G66+J66+L66,0)</f>
        <v>19714</v>
      </c>
      <c r="O66" s="1085"/>
      <c r="P66" s="1107">
        <f>+ROUND(OTCHET!E243,0)</f>
        <v>19714</v>
      </c>
      <c r="Q66" s="1108">
        <f>+ROUND(OTCHET!L243,0)</f>
        <v>19714</v>
      </c>
      <c r="R66" s="1034"/>
      <c r="S66" s="1852" t="s">
        <v>1079</v>
      </c>
      <c r="T66" s="1853"/>
      <c r="U66" s="1854"/>
      <c r="V66" s="1064"/>
      <c r="W66" s="1005"/>
      <c r="X66" s="1005"/>
      <c r="Y66" s="1005"/>
      <c r="Z66" s="1005"/>
    </row>
    <row r="67" spans="1:26" s="1006" customFormat="1" ht="15.75">
      <c r="A67" s="1077"/>
      <c r="B67" s="1192" t="s">
        <v>1080</v>
      </c>
      <c r="C67" s="1193"/>
      <c r="D67" s="1194"/>
      <c r="E67" s="1007"/>
      <c r="F67" s="1195">
        <f>+ROUND(+SUM(F65:F66),0)</f>
        <v>19714</v>
      </c>
      <c r="G67" s="1196">
        <f>+ROUND(+SUM(G65:G66),0)</f>
        <v>19714</v>
      </c>
      <c r="H67" s="1007"/>
      <c r="I67" s="1195">
        <f>+ROUND(+SUM(I65:I66),0)</f>
        <v>0</v>
      </c>
      <c r="J67" s="1196">
        <f>+ROUND(+SUM(J65:J66),0)</f>
        <v>0</v>
      </c>
      <c r="K67" s="1083"/>
      <c r="L67" s="1196">
        <f>+ROUND(+SUM(L65:L66),0)</f>
        <v>0</v>
      </c>
      <c r="M67" s="1083"/>
      <c r="N67" s="1197">
        <f>+ROUND(+SUM(N65:N66),0)</f>
        <v>19714</v>
      </c>
      <c r="O67" s="1085"/>
      <c r="P67" s="1195">
        <f>+ROUND(+SUM(P65:P66),0)</f>
        <v>19714</v>
      </c>
      <c r="Q67" s="1196">
        <f>+ROUND(+SUM(Q65:Q66),0)</f>
        <v>19714</v>
      </c>
      <c r="R67" s="1034"/>
      <c r="S67" s="1846" t="s">
        <v>1081</v>
      </c>
      <c r="T67" s="1847"/>
      <c r="U67" s="1848"/>
      <c r="V67" s="1064"/>
      <c r="W67" s="1005"/>
      <c r="X67" s="1005"/>
      <c r="Y67" s="1005"/>
      <c r="Z67" s="1005"/>
    </row>
    <row r="68" spans="1:26" s="1006" customFormat="1" ht="15.75">
      <c r="A68" s="1077"/>
      <c r="B68" s="1086" t="s">
        <v>1082</v>
      </c>
      <c r="C68" s="1087"/>
      <c r="D68" s="1088"/>
      <c r="E68" s="1191"/>
      <c r="F68" s="1107"/>
      <c r="G68" s="1108"/>
      <c r="H68" s="1007"/>
      <c r="I68" s="1107"/>
      <c r="J68" s="1108"/>
      <c r="K68" s="1083"/>
      <c r="L68" s="1108"/>
      <c r="M68" s="1083"/>
      <c r="N68" s="1109"/>
      <c r="O68" s="1085"/>
      <c r="P68" s="1107"/>
      <c r="Q68" s="1108"/>
      <c r="R68" s="1034"/>
      <c r="S68" s="1086" t="s">
        <v>1082</v>
      </c>
      <c r="T68" s="1087"/>
      <c r="U68" s="1088"/>
      <c r="V68" s="1064"/>
      <c r="W68" s="1005"/>
      <c r="X68" s="1005"/>
      <c r="Y68" s="1005"/>
      <c r="Z68" s="1005"/>
    </row>
    <row r="69" spans="1:26" s="1006" customFormat="1" ht="15.75">
      <c r="A69" s="1077"/>
      <c r="B69" s="1092" t="s">
        <v>1083</v>
      </c>
      <c r="C69" s="1093"/>
      <c r="D69" s="1094"/>
      <c r="E69" s="1191"/>
      <c r="F69" s="1089">
        <f>+IF($P$2=0,$P69,0)</f>
        <v>153758</v>
      </c>
      <c r="G69" s="1090">
        <f>+IF($P$2=0,$Q69,0)</f>
        <v>72444</v>
      </c>
      <c r="H69" s="1007"/>
      <c r="I69" s="1089">
        <f>+IF(OR($P$2=98,$P$2=42,$P$2=96,$P$2=97),$P69,0)</f>
        <v>0</v>
      </c>
      <c r="J69" s="1090">
        <f>+IF(OR($P$2=98,$P$2=42,$P$2=96,$P$2=97),$Q69,0)</f>
        <v>0</v>
      </c>
      <c r="K69" s="1083"/>
      <c r="L69" s="1090">
        <f>+IF($P$2=33,$Q69,0)</f>
        <v>0</v>
      </c>
      <c r="M69" s="1083"/>
      <c r="N69" s="1120">
        <f>+ROUND(+G69+J69+L69,0)</f>
        <v>72444</v>
      </c>
      <c r="O69" s="1085"/>
      <c r="P69" s="1089">
        <f>+ROUND(+SUM(OTCHET!E258:E261)+IF(+OR(OTCHET!$F$12=5500,OTCHET!$F$12=5600),+OTCHET!E300,0),0)</f>
        <v>153758</v>
      </c>
      <c r="Q69" s="1090">
        <f>+ROUND(+SUM(OTCHET!L258:L261)+IF(+OR(OTCHET!$F$12=5500,OTCHET!$F$12=5600),+OTCHET!L300,0),0)</f>
        <v>72444</v>
      </c>
      <c r="R69" s="1034"/>
      <c r="S69" s="1849" t="s">
        <v>1084</v>
      </c>
      <c r="T69" s="1850"/>
      <c r="U69" s="1851"/>
      <c r="V69" s="1064"/>
      <c r="W69" s="1005"/>
      <c r="X69" s="1005"/>
      <c r="Y69" s="1005"/>
      <c r="Z69" s="1005"/>
    </row>
    <row r="70" spans="1:26" s="1006" customFormat="1" ht="15.75">
      <c r="A70" s="1077"/>
      <c r="B70" s="1104" t="s">
        <v>1085</v>
      </c>
      <c r="C70" s="1105"/>
      <c r="D70" s="1106"/>
      <c r="E70" s="1007"/>
      <c r="F70" s="1107">
        <f>+IF($P$2=0,$P70,0)</f>
        <v>0</v>
      </c>
      <c r="G70" s="1108">
        <f>+IF($P$2=0,$Q70,0)</f>
        <v>0</v>
      </c>
      <c r="H70" s="1007"/>
      <c r="I70" s="1107">
        <f>+IF(OR($P$2=98,$P$2=42,$P$2=96,$P$2=97),$P70,0)</f>
        <v>0</v>
      </c>
      <c r="J70" s="1108">
        <f>+IF(OR($P$2=98,$P$2=42,$P$2=96,$P$2=97),$Q70,0)</f>
        <v>0</v>
      </c>
      <c r="K70" s="1083"/>
      <c r="L70" s="1108">
        <f>+IF($P$2=33,$Q70,0)</f>
        <v>0</v>
      </c>
      <c r="M70" s="1083"/>
      <c r="N70" s="1109">
        <f>+ROUND(+G70+J70+L70,0)</f>
        <v>0</v>
      </c>
      <c r="O70" s="1085"/>
      <c r="P70" s="1107">
        <f>+ROUND(+OTCHET!E295,0)</f>
        <v>0</v>
      </c>
      <c r="Q70" s="1108">
        <f>+ROUND(+OTCHET!L295,0)</f>
        <v>0</v>
      </c>
      <c r="R70" s="1034"/>
      <c r="S70" s="1852" t="s">
        <v>1086</v>
      </c>
      <c r="T70" s="1853"/>
      <c r="U70" s="1854"/>
      <c r="V70" s="1064"/>
      <c r="W70" s="1005"/>
      <c r="X70" s="1005"/>
      <c r="Y70" s="1005"/>
      <c r="Z70" s="1005"/>
    </row>
    <row r="71" spans="1:26" s="1006" customFormat="1" ht="15.75">
      <c r="A71" s="1077"/>
      <c r="B71" s="1192" t="s">
        <v>1087</v>
      </c>
      <c r="C71" s="1193"/>
      <c r="D71" s="1194"/>
      <c r="E71" s="1007"/>
      <c r="F71" s="1195">
        <f>+ROUND(+SUM(F69:F70),0)</f>
        <v>153758</v>
      </c>
      <c r="G71" s="1196">
        <f>+ROUND(+SUM(G69:G70),0)</f>
        <v>72444</v>
      </c>
      <c r="H71" s="1007"/>
      <c r="I71" s="1195">
        <f>+ROUND(+SUM(I69:I70),0)</f>
        <v>0</v>
      </c>
      <c r="J71" s="1196">
        <f>+ROUND(+SUM(J69:J70),0)</f>
        <v>0</v>
      </c>
      <c r="K71" s="1083"/>
      <c r="L71" s="1196">
        <f>+ROUND(+SUM(L69:L70),0)</f>
        <v>0</v>
      </c>
      <c r="M71" s="1083"/>
      <c r="N71" s="1197">
        <f>+ROUND(+SUM(N69:N70),0)</f>
        <v>72444</v>
      </c>
      <c r="O71" s="1085"/>
      <c r="P71" s="1195">
        <f>+ROUND(+SUM(P69:P70),0)</f>
        <v>153758</v>
      </c>
      <c r="Q71" s="1196">
        <f>+ROUND(+SUM(Q69:Q70),0)</f>
        <v>72444</v>
      </c>
      <c r="R71" s="1034"/>
      <c r="S71" s="1846" t="s">
        <v>1088</v>
      </c>
      <c r="T71" s="1847"/>
      <c r="U71" s="1848"/>
      <c r="V71" s="1064"/>
      <c r="W71" s="1005"/>
      <c r="X71" s="1005"/>
      <c r="Y71" s="1005"/>
      <c r="Z71" s="1005"/>
    </row>
    <row r="72" spans="1:26" s="1006" customFormat="1" ht="15.75">
      <c r="A72" s="1077"/>
      <c r="B72" s="1086" t="s">
        <v>1089</v>
      </c>
      <c r="C72" s="1087"/>
      <c r="D72" s="1088"/>
      <c r="E72" s="1191"/>
      <c r="F72" s="1107"/>
      <c r="G72" s="1108"/>
      <c r="H72" s="1007"/>
      <c r="I72" s="1107"/>
      <c r="J72" s="1108"/>
      <c r="K72" s="1083"/>
      <c r="L72" s="1108"/>
      <c r="M72" s="1083"/>
      <c r="N72" s="1109"/>
      <c r="O72" s="1085"/>
      <c r="P72" s="1107"/>
      <c r="Q72" s="1108"/>
      <c r="R72" s="1034"/>
      <c r="S72" s="1086" t="s">
        <v>1089</v>
      </c>
      <c r="T72" s="1087"/>
      <c r="U72" s="1088"/>
      <c r="V72" s="1064"/>
      <c r="W72" s="1005"/>
      <c r="X72" s="1005"/>
      <c r="Y72" s="1005"/>
      <c r="Z72" s="1005"/>
    </row>
    <row r="73" spans="1:26" s="1006" customFormat="1" ht="15.75">
      <c r="A73" s="1077"/>
      <c r="B73" s="1092" t="s">
        <v>1090</v>
      </c>
      <c r="C73" s="1093"/>
      <c r="D73" s="1094"/>
      <c r="E73" s="1191"/>
      <c r="F73" s="1089">
        <f>+IF($P$2=0,$P73,0)</f>
        <v>781631</v>
      </c>
      <c r="G73" s="1090">
        <f>+IF($P$2=0,$Q73,0)</f>
        <v>459965</v>
      </c>
      <c r="H73" s="1007"/>
      <c r="I73" s="1089">
        <f>+IF(OR($P$2=98,$P$2=42,$P$2=96,$P$2=97),$P73,0)</f>
        <v>0</v>
      </c>
      <c r="J73" s="1090">
        <f>+IF(OR($P$2=98,$P$2=42,$P$2=96,$P$2=97),$Q73,0)</f>
        <v>0</v>
      </c>
      <c r="K73" s="1083"/>
      <c r="L73" s="1090">
        <f>+IF($P$2=33,$Q73,0)</f>
        <v>0</v>
      </c>
      <c r="M73" s="1083"/>
      <c r="N73" s="1120">
        <f>+ROUND(+G73+J73+L73,0)</f>
        <v>459965</v>
      </c>
      <c r="O73" s="1085"/>
      <c r="P73" s="1089">
        <f>+ROUND(+OTCHET!E252+OTCHET!E268+OTCHET!E272+OTCHET!E273+OTCHET!E276,0)</f>
        <v>781631</v>
      </c>
      <c r="Q73" s="1090">
        <f>+ROUND(+OTCHET!L252+OTCHET!L268+OTCHET!L272+OTCHET!L273+OTCHET!L276,0)</f>
        <v>459965</v>
      </c>
      <c r="R73" s="1034"/>
      <c r="S73" s="1849" t="s">
        <v>1091</v>
      </c>
      <c r="T73" s="1850"/>
      <c r="U73" s="1851"/>
      <c r="V73" s="1064"/>
      <c r="W73" s="1005"/>
      <c r="X73" s="1005"/>
      <c r="Y73" s="1005"/>
      <c r="Z73" s="1005"/>
    </row>
    <row r="74" spans="1:26" s="1006" customFormat="1" ht="15.75">
      <c r="A74" s="1077"/>
      <c r="B74" s="1104" t="s">
        <v>1092</v>
      </c>
      <c r="C74" s="1105"/>
      <c r="D74" s="1106"/>
      <c r="E74" s="1007"/>
      <c r="F74" s="1107">
        <f>+IF($P$2=0,$P74,0)</f>
        <v>0</v>
      </c>
      <c r="G74" s="1108">
        <f>+IF($P$2=0,$Q74,0)</f>
        <v>0</v>
      </c>
      <c r="H74" s="1007"/>
      <c r="I74" s="1107">
        <f>+IF(OR($P$2=98,$P$2=42,$P$2=96,$P$2=97),$P74,0)</f>
        <v>0</v>
      </c>
      <c r="J74" s="1108">
        <f>+IF(OR($P$2=98,$P$2=42,$P$2=96,$P$2=97),$Q74,0)</f>
        <v>0</v>
      </c>
      <c r="K74" s="1083"/>
      <c r="L74" s="1108">
        <f>+IF($P$2=33,$Q74,0)</f>
        <v>0</v>
      </c>
      <c r="M74" s="1083"/>
      <c r="N74" s="1109">
        <f>+ROUND(+G74+J74+L74,0)</f>
        <v>0</v>
      </c>
      <c r="O74" s="1085"/>
      <c r="P74" s="1107">
        <f>+ROUND(OTCHET!E277+OTCHET!E291-OTCHET!E295,0)</f>
        <v>0</v>
      </c>
      <c r="Q74" s="1108">
        <f>+ROUND(OTCHET!L277+OTCHET!L291-OTCHET!L295,0)</f>
        <v>0</v>
      </c>
      <c r="R74" s="1034"/>
      <c r="S74" s="1852" t="s">
        <v>1093</v>
      </c>
      <c r="T74" s="1853"/>
      <c r="U74" s="1854"/>
      <c r="V74" s="1064"/>
      <c r="W74" s="1005"/>
      <c r="X74" s="1005"/>
      <c r="Y74" s="1005"/>
      <c r="Z74" s="1005"/>
    </row>
    <row r="75" spans="1:26" s="1006" customFormat="1" ht="15.75">
      <c r="A75" s="1077"/>
      <c r="B75" s="1192" t="s">
        <v>1094</v>
      </c>
      <c r="C75" s="1193"/>
      <c r="D75" s="1194"/>
      <c r="E75" s="1007"/>
      <c r="F75" s="1195">
        <f>+ROUND(+SUM(F73:F74),0)</f>
        <v>781631</v>
      </c>
      <c r="G75" s="1196">
        <f>+ROUND(+SUM(G73:G74),0)</f>
        <v>459965</v>
      </c>
      <c r="H75" s="1007"/>
      <c r="I75" s="1195">
        <f>+ROUND(+SUM(I73:I74),0)</f>
        <v>0</v>
      </c>
      <c r="J75" s="1196">
        <f>+ROUND(+SUM(J73:J74),0)</f>
        <v>0</v>
      </c>
      <c r="K75" s="1083"/>
      <c r="L75" s="1196">
        <f>+ROUND(+SUM(L73:L74),0)</f>
        <v>0</v>
      </c>
      <c r="M75" s="1083"/>
      <c r="N75" s="1197">
        <f>+ROUND(+SUM(N73:N74),0)</f>
        <v>459965</v>
      </c>
      <c r="O75" s="1085"/>
      <c r="P75" s="1195">
        <f>+ROUND(+SUM(P73:P74),0)</f>
        <v>781631</v>
      </c>
      <c r="Q75" s="1196">
        <f>+ROUND(+SUM(Q73:Q74),0)</f>
        <v>459965</v>
      </c>
      <c r="R75" s="1034"/>
      <c r="S75" s="1846" t="s">
        <v>1095</v>
      </c>
      <c r="T75" s="1847"/>
      <c r="U75" s="1848"/>
      <c r="V75" s="1064"/>
      <c r="W75" s="1005"/>
      <c r="X75" s="1005"/>
      <c r="Y75" s="1005"/>
      <c r="Z75" s="1005"/>
    </row>
    <row r="76" spans="1:26" s="1006" customFormat="1" ht="6.75" customHeight="1">
      <c r="A76" s="1077"/>
      <c r="B76" s="1210"/>
      <c r="C76" s="1211"/>
      <c r="D76" s="1212"/>
      <c r="E76" s="1007"/>
      <c r="F76" s="1107"/>
      <c r="G76" s="1108"/>
      <c r="H76" s="1007"/>
      <c r="I76" s="1107"/>
      <c r="J76" s="1108"/>
      <c r="K76" s="1083"/>
      <c r="L76" s="1108"/>
      <c r="M76" s="1083"/>
      <c r="N76" s="1109"/>
      <c r="O76" s="1085"/>
      <c r="P76" s="1107"/>
      <c r="Q76" s="1108"/>
      <c r="R76" s="1034"/>
      <c r="S76" s="1213"/>
      <c r="T76" s="1214"/>
      <c r="U76" s="1215"/>
      <c r="V76" s="1064"/>
      <c r="W76" s="1005"/>
      <c r="X76" s="1005"/>
      <c r="Y76" s="1005"/>
      <c r="Z76" s="1005"/>
    </row>
    <row r="77" spans="1:26" s="1006" customFormat="1" ht="16.5" thickBot="1">
      <c r="A77" s="1077"/>
      <c r="B77" s="1216" t="s">
        <v>1096</v>
      </c>
      <c r="C77" s="1217"/>
      <c r="D77" s="1218"/>
      <c r="E77" s="1007"/>
      <c r="F77" s="1219">
        <f>+ROUND(F56+F63+F67+F71+F75,0)</f>
        <v>37979813</v>
      </c>
      <c r="G77" s="1220">
        <f>+ROUND(G56+G63+G67+G71+G75,0)</f>
        <v>14924904</v>
      </c>
      <c r="H77" s="1007"/>
      <c r="I77" s="1219">
        <f>+ROUND(I56+I63+I67+I71+I75,0)</f>
        <v>0</v>
      </c>
      <c r="J77" s="1221">
        <f>+ROUND(J56+J63+J67+J71+J75,0)</f>
        <v>0</v>
      </c>
      <c r="K77" s="1083"/>
      <c r="L77" s="1221">
        <f>+ROUND(L56+L63+L67+L71+L75,0)</f>
        <v>0</v>
      </c>
      <c r="M77" s="1083"/>
      <c r="N77" s="1222">
        <f>+ROUND(N56+N63+N67+N71+N75,0)</f>
        <v>14924904</v>
      </c>
      <c r="O77" s="1085"/>
      <c r="P77" s="1219">
        <f>+ROUND(P56+P63+P67+P71+P75,0)</f>
        <v>37979813</v>
      </c>
      <c r="Q77" s="1220">
        <f>+ROUND(Q56+Q63+Q67+Q71+Q75,0)</f>
        <v>14924904</v>
      </c>
      <c r="R77" s="1034"/>
      <c r="S77" s="1858" t="s">
        <v>1097</v>
      </c>
      <c r="T77" s="1859"/>
      <c r="U77" s="1860"/>
      <c r="V77" s="1223"/>
      <c r="W77" s="1224"/>
      <c r="X77" s="1225"/>
      <c r="Y77" s="1224"/>
      <c r="Z77" s="1224"/>
    </row>
    <row r="78" spans="1:26" s="1006" customFormat="1" ht="15.75">
      <c r="A78" s="1077"/>
      <c r="B78" s="1078" t="s">
        <v>1098</v>
      </c>
      <c r="C78" s="1079"/>
      <c r="D78" s="1080"/>
      <c r="E78" s="1007"/>
      <c r="F78" s="1089"/>
      <c r="G78" s="1090"/>
      <c r="H78" s="1007"/>
      <c r="I78" s="1089"/>
      <c r="J78" s="1090"/>
      <c r="K78" s="1083"/>
      <c r="L78" s="1090"/>
      <c r="M78" s="1083"/>
      <c r="N78" s="1120"/>
      <c r="O78" s="1085"/>
      <c r="P78" s="1089"/>
      <c r="Q78" s="1090"/>
      <c r="R78" s="1034"/>
      <c r="S78" s="1078" t="s">
        <v>1098</v>
      </c>
      <c r="T78" s="1079"/>
      <c r="U78" s="1080"/>
      <c r="V78" s="1064"/>
      <c r="W78" s="1005"/>
      <c r="X78" s="1005"/>
      <c r="Y78" s="1005"/>
      <c r="Z78" s="1005"/>
    </row>
    <row r="79" spans="1:26" s="1006" customFormat="1" ht="15.75">
      <c r="A79" s="1077"/>
      <c r="B79" s="1092" t="s">
        <v>1099</v>
      </c>
      <c r="C79" s="1093"/>
      <c r="D79" s="1094"/>
      <c r="E79" s="1007"/>
      <c r="F79" s="1095">
        <f>+IF($P$2=0,$P79,0)</f>
        <v>22333259</v>
      </c>
      <c r="G79" s="1096">
        <f>+IF($P$2=0,$Q79,0)</f>
        <v>14684695</v>
      </c>
      <c r="H79" s="1007"/>
      <c r="I79" s="1095">
        <f>+IF(OR($P$2=98,$P$2=42,$P$2=96,$P$2=97),$P79,0)</f>
        <v>0</v>
      </c>
      <c r="J79" s="1096">
        <f>+IF(OR($P$2=98,$P$2=42,$P$2=96,$P$2=97),$Q79,0)</f>
        <v>0</v>
      </c>
      <c r="K79" s="1083"/>
      <c r="L79" s="1096">
        <f>+IF($P$2=33,$Q79,0)</f>
        <v>0</v>
      </c>
      <c r="M79" s="1083"/>
      <c r="N79" s="1097">
        <f>+ROUND(+G79+J79+L79,0)</f>
        <v>14684695</v>
      </c>
      <c r="O79" s="1085"/>
      <c r="P79" s="1095">
        <f>+ROUND(OTCHET!E422,0)</f>
        <v>22333259</v>
      </c>
      <c r="Q79" s="1096">
        <f>+ROUND(OTCHET!L422,0)</f>
        <v>14684695</v>
      </c>
      <c r="R79" s="1034"/>
      <c r="S79" s="1849" t="s">
        <v>1100</v>
      </c>
      <c r="T79" s="1850"/>
      <c r="U79" s="1851"/>
      <c r="V79" s="1064"/>
      <c r="W79" s="1005"/>
      <c r="X79" s="1005"/>
      <c r="Y79" s="1005"/>
      <c r="Z79" s="1005"/>
    </row>
    <row r="80" spans="1:26" s="1006" customFormat="1" ht="15.75">
      <c r="A80" s="1077"/>
      <c r="B80" s="1104" t="s">
        <v>1101</v>
      </c>
      <c r="C80" s="1105"/>
      <c r="D80" s="1106"/>
      <c r="E80" s="1007"/>
      <c r="F80" s="1107">
        <f>+IF($P$2=0,$P80,0)</f>
        <v>1027727</v>
      </c>
      <c r="G80" s="1108">
        <f>+IF($P$2=0,$Q80,0)</f>
        <v>919000</v>
      </c>
      <c r="H80" s="1007"/>
      <c r="I80" s="1107">
        <f>+IF(OR($P$2=98,$P$2=42,$P$2=96,$P$2=97),$P80,0)</f>
        <v>0</v>
      </c>
      <c r="J80" s="1108">
        <f>+IF(OR($P$2=98,$P$2=42,$P$2=96,$P$2=97),$Q80,0)</f>
        <v>0</v>
      </c>
      <c r="K80" s="1083"/>
      <c r="L80" s="1108">
        <f>+IF($P$2=33,$Q80,0)</f>
        <v>0</v>
      </c>
      <c r="M80" s="1083"/>
      <c r="N80" s="1109">
        <f>+ROUND(+G80+J80+L80,0)</f>
        <v>919000</v>
      </c>
      <c r="O80" s="1085"/>
      <c r="P80" s="1107">
        <f>+ROUND(OTCHET!E432,0)</f>
        <v>1027727</v>
      </c>
      <c r="Q80" s="1108">
        <f>+ROUND(OTCHET!L432,0)</f>
        <v>919000</v>
      </c>
      <c r="R80" s="1034"/>
      <c r="S80" s="1852" t="s">
        <v>1102</v>
      </c>
      <c r="T80" s="1853"/>
      <c r="U80" s="1854"/>
      <c r="V80" s="1064"/>
      <c r="W80" s="1005"/>
      <c r="X80" s="1005"/>
      <c r="Y80" s="1005"/>
      <c r="Z80" s="1005"/>
    </row>
    <row r="81" spans="1:26" s="1006" customFormat="1" ht="16.5" thickBot="1">
      <c r="A81" s="1077"/>
      <c r="B81" s="1226" t="s">
        <v>1103</v>
      </c>
      <c r="C81" s="1227"/>
      <c r="D81" s="1228"/>
      <c r="E81" s="1007"/>
      <c r="F81" s="1229">
        <f>+ROUND(F79+F80,0)</f>
        <v>23360986</v>
      </c>
      <c r="G81" s="1230">
        <f>+ROUND(G79+G80,0)</f>
        <v>15603695</v>
      </c>
      <c r="H81" s="1007"/>
      <c r="I81" s="1229">
        <f>+ROUND(I79+I80,0)</f>
        <v>0</v>
      </c>
      <c r="J81" s="1230">
        <f>+ROUND(J79+J80,0)</f>
        <v>0</v>
      </c>
      <c r="K81" s="1083"/>
      <c r="L81" s="1230">
        <f>+ROUND(L79+L80,0)</f>
        <v>0</v>
      </c>
      <c r="M81" s="1083"/>
      <c r="N81" s="1231">
        <f>+ROUND(N79+N80,0)</f>
        <v>15603695</v>
      </c>
      <c r="O81" s="1085"/>
      <c r="P81" s="1229">
        <f>+ROUND(P79+P80,0)</f>
        <v>23360986</v>
      </c>
      <c r="Q81" s="1230">
        <f>+ROUND(Q79+Q80,0)</f>
        <v>15603695</v>
      </c>
      <c r="R81" s="1034"/>
      <c r="S81" s="1864" t="s">
        <v>1104</v>
      </c>
      <c r="T81" s="1865"/>
      <c r="U81" s="1866"/>
      <c r="V81" s="1223"/>
      <c r="W81" s="1224"/>
      <c r="X81" s="1225"/>
      <c r="Y81" s="1224"/>
      <c r="Z81" s="1224"/>
    </row>
    <row r="82" spans="1:26" s="1006" customFormat="1" ht="15.75" customHeight="1" thickBot="1">
      <c r="A82" s="1077"/>
      <c r="B82" s="1876">
        <f>+IF(+SUM(F82:N82)=0,0,"Контрола: дефицит/излишък = финансиране с обратен знак (Г. + Д. = 0)")</f>
        <v>0</v>
      </c>
      <c r="C82" s="1877"/>
      <c r="D82" s="1878"/>
      <c r="E82" s="1007"/>
      <c r="F82" s="1232">
        <f>+ROUND(F83,0)+ROUND(F84,0)</f>
        <v>0</v>
      </c>
      <c r="G82" s="1233">
        <f>+ROUND(G83,0)+ROUND(G84,0)</f>
        <v>0</v>
      </c>
      <c r="H82" s="1007"/>
      <c r="I82" s="1232">
        <f>+ROUND(I83,0)+ROUND(I84,0)</f>
        <v>0</v>
      </c>
      <c r="J82" s="1233">
        <f>+ROUND(J83,0)+ROUND(J84,0)</f>
        <v>0</v>
      </c>
      <c r="K82" s="1007"/>
      <c r="L82" s="1233">
        <f>+ROUND(L83,0)+ROUND(L84,0)</f>
        <v>0</v>
      </c>
      <c r="M82" s="1007"/>
      <c r="N82" s="1234">
        <f>+ROUND(N83,0)+ROUND(N84,0)</f>
        <v>0</v>
      </c>
      <c r="O82" s="1235"/>
      <c r="P82" s="1232">
        <f>+ROUND(P83,0)+ROUND(P84,0)</f>
        <v>0</v>
      </c>
      <c r="Q82" s="1233">
        <f>+ROUND(Q83,0)+ROUND(Q84,0)</f>
        <v>0</v>
      </c>
      <c r="R82" s="1034"/>
      <c r="S82" s="1236"/>
      <c r="T82" s="1237"/>
      <c r="U82" s="1238"/>
      <c r="V82" s="1064"/>
      <c r="W82" s="1005"/>
      <c r="X82" s="1005"/>
      <c r="Y82" s="1005"/>
      <c r="Z82" s="1005"/>
    </row>
    <row r="83" spans="1:26" s="1006" customFormat="1" ht="19.5" thickTop="1">
      <c r="A83" s="1077"/>
      <c r="B83" s="1239" t="s">
        <v>1105</v>
      </c>
      <c r="C83" s="1240"/>
      <c r="D83" s="1241"/>
      <c r="E83" s="1007"/>
      <c r="F83" s="1242">
        <f>+ROUND(F48,0)-ROUND(F77,0)+ROUND(F81,0)</f>
        <v>-11413257</v>
      </c>
      <c r="G83" s="1243">
        <f>+ROUND(G48,0)-ROUND(G77,0)+ROUND(G81,0)</f>
        <v>3164088</v>
      </c>
      <c r="H83" s="1007"/>
      <c r="I83" s="1242">
        <f>+ROUND(I48,0)-ROUND(I77,0)+ROUND(I81,0)</f>
        <v>0</v>
      </c>
      <c r="J83" s="1243">
        <f>+ROUND(J48,0)-ROUND(J77,0)+ROUND(J81,0)</f>
        <v>0</v>
      </c>
      <c r="K83" s="1083"/>
      <c r="L83" s="1243">
        <f>+ROUND(L48,0)-ROUND(L77,0)+ROUND(L81,0)</f>
        <v>0</v>
      </c>
      <c r="M83" s="1083"/>
      <c r="N83" s="1244">
        <f>+ROUND(N48,0)-ROUND(N77,0)+ROUND(N81,0)</f>
        <v>3164088</v>
      </c>
      <c r="O83" s="1245"/>
      <c r="P83" s="1242">
        <f>+ROUND(P48,0)-ROUND(P77,0)+ROUND(P81,0)</f>
        <v>-11413257</v>
      </c>
      <c r="Q83" s="1243">
        <f>+ROUND(Q48,0)-ROUND(Q77,0)+ROUND(Q81,0)</f>
        <v>3164088</v>
      </c>
      <c r="R83" s="1034"/>
      <c r="S83" s="1239" t="s">
        <v>1105</v>
      </c>
      <c r="T83" s="1240"/>
      <c r="U83" s="1241"/>
      <c r="V83" s="1223"/>
      <c r="W83" s="1224"/>
      <c r="X83" s="1225"/>
      <c r="Y83" s="1224"/>
      <c r="Z83" s="1224"/>
    </row>
    <row r="84" spans="1:26" s="1006" customFormat="1" ht="19.5" thickBot="1">
      <c r="A84" s="1077"/>
      <c r="B84" s="1246" t="s">
        <v>1106</v>
      </c>
      <c r="C84" s="1247"/>
      <c r="D84" s="1248"/>
      <c r="E84" s="1249"/>
      <c r="F84" s="1250">
        <f>+ROUND(F101,0)+ROUND(F120,0)+ROUND(F127,0)-ROUND(F132,0)</f>
        <v>11413257</v>
      </c>
      <c r="G84" s="1251">
        <f>+ROUND(G101,0)+ROUND(G120,0)+ROUND(G127,0)-ROUND(G132,0)</f>
        <v>-3164088</v>
      </c>
      <c r="H84" s="1007"/>
      <c r="I84" s="1250">
        <f>+ROUND(I101,0)+ROUND(I120,0)+ROUND(I127,0)-ROUND(I132,0)</f>
        <v>0</v>
      </c>
      <c r="J84" s="1251">
        <f>+ROUND(J101,0)+ROUND(J120,0)+ROUND(J127,0)-ROUND(J132,0)</f>
        <v>0</v>
      </c>
      <c r="K84" s="1083"/>
      <c r="L84" s="1251">
        <f>+ROUND(L101,0)+ROUND(L120,0)+ROUND(L127,0)-ROUND(L132,0)</f>
        <v>0</v>
      </c>
      <c r="M84" s="1083"/>
      <c r="N84" s="1252">
        <f>+ROUND(N101,0)+ROUND(N120,0)+ROUND(N127,0)-ROUND(N132,0)</f>
        <v>-3164088</v>
      </c>
      <c r="O84" s="1245"/>
      <c r="P84" s="1250">
        <f>+ROUND(P101,0)+ROUND(P120,0)+ROUND(P127,0)-ROUND(P132,0)</f>
        <v>11413257</v>
      </c>
      <c r="Q84" s="1251">
        <f>+ROUND(Q101,0)+ROUND(Q120,0)+ROUND(Q127,0)-ROUND(Q132,0)</f>
        <v>-3164088</v>
      </c>
      <c r="R84" s="1034"/>
      <c r="S84" s="1246" t="s">
        <v>1106</v>
      </c>
      <c r="T84" s="1247"/>
      <c r="U84" s="1248"/>
      <c r="V84" s="1223"/>
      <c r="W84" s="1224"/>
      <c r="X84" s="1225"/>
      <c r="Y84" s="1224"/>
      <c r="Z84" s="1224"/>
    </row>
    <row r="85" spans="1:26" s="1006" customFormat="1" ht="16.5" thickTop="1">
      <c r="A85" s="1077"/>
      <c r="B85" s="1078" t="s">
        <v>1107</v>
      </c>
      <c r="C85" s="1079"/>
      <c r="D85" s="1080"/>
      <c r="E85" s="1007"/>
      <c r="F85" s="1081"/>
      <c r="G85" s="1082"/>
      <c r="H85" s="1007"/>
      <c r="I85" s="1081"/>
      <c r="J85" s="1082"/>
      <c r="K85" s="1083"/>
      <c r="L85" s="1082"/>
      <c r="M85" s="1083"/>
      <c r="N85" s="1116"/>
      <c r="O85" s="1085"/>
      <c r="P85" s="1081"/>
      <c r="Q85" s="1082"/>
      <c r="R85" s="1034"/>
      <c r="S85" s="1078" t="s">
        <v>1107</v>
      </c>
      <c r="T85" s="1079"/>
      <c r="U85" s="1080"/>
      <c r="V85" s="1064"/>
      <c r="W85" s="1005"/>
      <c r="X85" s="1005"/>
      <c r="Y85" s="1005"/>
      <c r="Z85" s="1005"/>
    </row>
    <row r="86" spans="1:26" s="1006" customFormat="1" ht="15.75">
      <c r="A86" s="1077"/>
      <c r="B86" s="1253" t="s">
        <v>1108</v>
      </c>
      <c r="C86" s="1254"/>
      <c r="D86" s="1255"/>
      <c r="E86" s="1007"/>
      <c r="F86" s="1095"/>
      <c r="G86" s="1096"/>
      <c r="H86" s="1007"/>
      <c r="I86" s="1095"/>
      <c r="J86" s="1096"/>
      <c r="K86" s="1083"/>
      <c r="L86" s="1096"/>
      <c r="M86" s="1083"/>
      <c r="N86" s="1097"/>
      <c r="O86" s="1085"/>
      <c r="P86" s="1095"/>
      <c r="Q86" s="1096"/>
      <c r="R86" s="1034"/>
      <c r="S86" s="1253" t="s">
        <v>1108</v>
      </c>
      <c r="T86" s="1254"/>
      <c r="U86" s="1255"/>
      <c r="V86" s="1064"/>
      <c r="W86" s="1005"/>
      <c r="X86" s="1005"/>
      <c r="Y86" s="1005"/>
      <c r="Z86" s="1005"/>
    </row>
    <row r="87" spans="1:26" s="1006" customFormat="1" ht="15.75">
      <c r="A87" s="1077"/>
      <c r="B87" s="1098" t="s">
        <v>1109</v>
      </c>
      <c r="C87" s="1099"/>
      <c r="D87" s="1100"/>
      <c r="E87" s="1007"/>
      <c r="F87" s="1101">
        <f>+IF($P$2=0,$P87,0)</f>
        <v>0</v>
      </c>
      <c r="G87" s="1102">
        <f>+IF($P$2=0,$Q87,0)</f>
        <v>0</v>
      </c>
      <c r="H87" s="1007"/>
      <c r="I87" s="1101">
        <f>+IF(OR($P$2=98,$P$2=42,$P$2=96,$P$2=97),$P87,0)</f>
        <v>0</v>
      </c>
      <c r="J87" s="1102">
        <f>+IF(OR($P$2=98,$P$2=42,$P$2=96,$P$2=97),$Q87,0)</f>
        <v>0</v>
      </c>
      <c r="K87" s="1083"/>
      <c r="L87" s="1102">
        <f>+IF($P$2=33,$Q87,0)</f>
        <v>0</v>
      </c>
      <c r="M87" s="1083"/>
      <c r="N87" s="1103">
        <f>+ROUND(+G87+J87+L87,0)</f>
        <v>0</v>
      </c>
      <c r="O87" s="1085"/>
      <c r="P87" s="1101">
        <f>+ROUND(+OTCHET!E465+OTCHET!E466,0)</f>
        <v>0</v>
      </c>
      <c r="Q87" s="1102">
        <f>+ROUND(+OTCHET!L465+OTCHET!L466,0)</f>
        <v>0</v>
      </c>
      <c r="R87" s="1034"/>
      <c r="S87" s="1849" t="s">
        <v>1110</v>
      </c>
      <c r="T87" s="1850"/>
      <c r="U87" s="1851"/>
      <c r="V87" s="1064"/>
      <c r="W87" s="1005"/>
      <c r="X87" s="1005"/>
      <c r="Y87" s="1005"/>
      <c r="Z87" s="1005"/>
    </row>
    <row r="88" spans="1:26" s="1006" customFormat="1" ht="15.75">
      <c r="A88" s="1077"/>
      <c r="B88" s="1104" t="s">
        <v>1111</v>
      </c>
      <c r="C88" s="1105"/>
      <c r="D88" s="1106"/>
      <c r="E88" s="1007"/>
      <c r="F88" s="1107">
        <f>+IF($P$2=0,$P88,0)</f>
        <v>0</v>
      </c>
      <c r="G88" s="1108">
        <f>+IF($P$2=0,$Q88,0)</f>
        <v>0</v>
      </c>
      <c r="H88" s="1007"/>
      <c r="I88" s="1107">
        <f>+IF(OR($P$2=98,$P$2=42,$P$2=96,$P$2=97),$P88,0)</f>
        <v>0</v>
      </c>
      <c r="J88" s="1108">
        <f>+IF(OR($P$2=98,$P$2=42,$P$2=96,$P$2=97),$Q88,0)</f>
        <v>0</v>
      </c>
      <c r="K88" s="1083"/>
      <c r="L88" s="1108">
        <f>+IF($P$2=33,$Q88,0)</f>
        <v>0</v>
      </c>
      <c r="M88" s="1083"/>
      <c r="N88" s="1109">
        <f>+ROUND(+G88+J88+L88,0)</f>
        <v>0</v>
      </c>
      <c r="O88" s="1085"/>
      <c r="P88" s="1107">
        <f>+ROUND(OTCHET!E467+OTCHET!E538,0)</f>
        <v>0</v>
      </c>
      <c r="Q88" s="1108">
        <f>+ROUND(OTCHET!L467+OTCHET!L538,0)</f>
        <v>0</v>
      </c>
      <c r="R88" s="1034"/>
      <c r="S88" s="1852" t="s">
        <v>1112</v>
      </c>
      <c r="T88" s="1853"/>
      <c r="U88" s="1854"/>
      <c r="V88" s="1064"/>
      <c r="W88" s="1005"/>
      <c r="X88" s="1005"/>
      <c r="Y88" s="1005"/>
      <c r="Z88" s="1005"/>
    </row>
    <row r="89" spans="1:26" s="1006" customFormat="1" ht="15.75">
      <c r="A89" s="1077"/>
      <c r="B89" s="1110" t="s">
        <v>1113</v>
      </c>
      <c r="C89" s="1111"/>
      <c r="D89" s="1112"/>
      <c r="E89" s="1007"/>
      <c r="F89" s="1113">
        <f>+ROUND(+SUM(F87:F88),0)</f>
        <v>0</v>
      </c>
      <c r="G89" s="1114">
        <f>+ROUND(+SUM(G87:G88),0)</f>
        <v>0</v>
      </c>
      <c r="H89" s="1007"/>
      <c r="I89" s="1113">
        <f>+ROUND(+SUM(I87:I88),0)</f>
        <v>0</v>
      </c>
      <c r="J89" s="1114">
        <f>+ROUND(+SUM(J87:J88),0)</f>
        <v>0</v>
      </c>
      <c r="K89" s="1083"/>
      <c r="L89" s="1114">
        <f>+ROUND(+SUM(L87:L88),0)</f>
        <v>0</v>
      </c>
      <c r="M89" s="1083"/>
      <c r="N89" s="1115">
        <f>+ROUND(+SUM(N87:N88),0)</f>
        <v>0</v>
      </c>
      <c r="O89" s="1085"/>
      <c r="P89" s="1113">
        <f>+ROUND(+SUM(P87:P88),0)</f>
        <v>0</v>
      </c>
      <c r="Q89" s="1114">
        <f>+ROUND(+SUM(Q87:Q88),0)</f>
        <v>0</v>
      </c>
      <c r="R89" s="1034"/>
      <c r="S89" s="1846" t="s">
        <v>1114</v>
      </c>
      <c r="T89" s="1847"/>
      <c r="U89" s="1848"/>
      <c r="V89" s="1064"/>
      <c r="W89" s="1005"/>
      <c r="X89" s="1005"/>
      <c r="Y89" s="1005"/>
      <c r="Z89" s="1005"/>
    </row>
    <row r="90" spans="1:26" s="1006" customFormat="1" ht="15.75">
      <c r="A90" s="1077"/>
      <c r="B90" s="1086" t="s">
        <v>1115</v>
      </c>
      <c r="C90" s="1087"/>
      <c r="D90" s="1088"/>
      <c r="E90" s="1007"/>
      <c r="F90" s="1081"/>
      <c r="G90" s="1082"/>
      <c r="H90" s="1007"/>
      <c r="I90" s="1081"/>
      <c r="J90" s="1082"/>
      <c r="K90" s="1083"/>
      <c r="L90" s="1082"/>
      <c r="M90" s="1083"/>
      <c r="N90" s="1116"/>
      <c r="O90" s="1085"/>
      <c r="P90" s="1081"/>
      <c r="Q90" s="1082"/>
      <c r="R90" s="1034"/>
      <c r="S90" s="1086" t="s">
        <v>1115</v>
      </c>
      <c r="T90" s="1087"/>
      <c r="U90" s="1088"/>
      <c r="V90" s="1064"/>
      <c r="W90" s="1005"/>
      <c r="X90" s="1005"/>
      <c r="Y90" s="1005"/>
      <c r="Z90" s="1005"/>
    </row>
    <row r="91" spans="1:26" s="1006" customFormat="1" ht="15.75">
      <c r="A91" s="1077"/>
      <c r="B91" s="1092" t="s">
        <v>1116</v>
      </c>
      <c r="C91" s="1093"/>
      <c r="D91" s="1094"/>
      <c r="E91" s="1007"/>
      <c r="F91" s="1095">
        <f>+IF($P$2=0,$P91,0)</f>
        <v>0</v>
      </c>
      <c r="G91" s="1096">
        <f>+IF($P$2=0,$Q91,0)</f>
        <v>0</v>
      </c>
      <c r="H91" s="1007"/>
      <c r="I91" s="1095">
        <f>+IF(OR($P$2=98,$P$2=42,$P$2=96,$P$2=97),$P91,0)</f>
        <v>0</v>
      </c>
      <c r="J91" s="1096">
        <f>+IF(OR($P$2=98,$P$2=42,$P$2=96,$P$2=97),$Q91,0)</f>
        <v>0</v>
      </c>
      <c r="K91" s="1083"/>
      <c r="L91" s="1096">
        <f>+IF($P$2=33,$Q91,0)</f>
        <v>0</v>
      </c>
      <c r="M91" s="1083"/>
      <c r="N91" s="1097">
        <f>+ROUND(+G91+J91+L91,0)</f>
        <v>0</v>
      </c>
      <c r="O91" s="1085"/>
      <c r="P91" s="1095">
        <f>+ROUND(OTCHET!E469+OTCHET!E472+OTCHET!E482,0)</f>
        <v>0</v>
      </c>
      <c r="Q91" s="1096">
        <f>+ROUND(OTCHET!L469+OTCHET!L472+OTCHET!L482,0)</f>
        <v>0</v>
      </c>
      <c r="R91" s="1034"/>
      <c r="S91" s="1849" t="s">
        <v>1117</v>
      </c>
      <c r="T91" s="1850"/>
      <c r="U91" s="1851"/>
      <c r="V91" s="1064"/>
      <c r="W91" s="1005"/>
      <c r="X91" s="1005"/>
      <c r="Y91" s="1005"/>
      <c r="Z91" s="1005"/>
    </row>
    <row r="92" spans="1:26" s="1006" customFormat="1" ht="15.75">
      <c r="A92" s="1077"/>
      <c r="B92" s="1098" t="s">
        <v>1118</v>
      </c>
      <c r="C92" s="1099"/>
      <c r="D92" s="1100"/>
      <c r="E92" s="1007"/>
      <c r="F92" s="1107">
        <f>+IF($P$2=0,$P92,0)</f>
        <v>0</v>
      </c>
      <c r="G92" s="1108">
        <f>+IF($P$2=0,$Q92,0)</f>
        <v>25000</v>
      </c>
      <c r="H92" s="1007"/>
      <c r="I92" s="1107">
        <f>+IF(OR($P$2=98,$P$2=42,$P$2=96,$P$2=97),$P92,0)</f>
        <v>0</v>
      </c>
      <c r="J92" s="1108">
        <f>+IF(OR($P$2=98,$P$2=42,$P$2=96,$P$2=97),$Q92,0)</f>
        <v>0</v>
      </c>
      <c r="K92" s="1083"/>
      <c r="L92" s="1108">
        <f>+IF($P$2=33,$Q92,0)</f>
        <v>0</v>
      </c>
      <c r="M92" s="1083"/>
      <c r="N92" s="1109">
        <f>+ROUND(+G92+J92+L92,0)</f>
        <v>25000</v>
      </c>
      <c r="O92" s="1085"/>
      <c r="P92" s="1107">
        <f>+ROUND(OTCHET!E470+OTCHET!E473+OTCHET!E483+OTCHET!E505+IF(+OTCHET!E497&gt;0,+OTCHET!E497,0),0)</f>
        <v>0</v>
      </c>
      <c r="Q92" s="1108">
        <f>+ROUND(OTCHET!L470+OTCHET!L473+OTCHET!L483+OTCHET!L505+IF(+OTCHET!L497&gt;0,+OTCHET!L497,0),0)</f>
        <v>25000</v>
      </c>
      <c r="R92" s="1034"/>
      <c r="S92" s="1852" t="s">
        <v>1119</v>
      </c>
      <c r="T92" s="1853"/>
      <c r="U92" s="1854"/>
      <c r="V92" s="1064"/>
      <c r="W92" s="1005"/>
      <c r="X92" s="1005"/>
      <c r="Y92" s="1005"/>
      <c r="Z92" s="1005"/>
    </row>
    <row r="93" spans="1:26" s="1006" customFormat="1" ht="15.75">
      <c r="A93" s="1077"/>
      <c r="B93" s="1098" t="s">
        <v>1120</v>
      </c>
      <c r="C93" s="1099"/>
      <c r="D93" s="1100"/>
      <c r="E93" s="1007"/>
      <c r="F93" s="1101">
        <f>+IF($P$2=0,$P93,0)</f>
        <v>0</v>
      </c>
      <c r="G93" s="1102">
        <f>+IF($P$2=0,$Q93,0)</f>
        <v>0</v>
      </c>
      <c r="H93" s="1007"/>
      <c r="I93" s="1101">
        <f>+IF(OR($P$2=98,$P$2=42,$P$2=96,$P$2=97),$P93,0)</f>
        <v>0</v>
      </c>
      <c r="J93" s="1102">
        <f>+IF(OR($P$2=98,$P$2=42,$P$2=96,$P$2=97),$Q93,0)</f>
        <v>0</v>
      </c>
      <c r="K93" s="1083"/>
      <c r="L93" s="1102">
        <f>+IF($P$2=33,$Q93,0)</f>
        <v>0</v>
      </c>
      <c r="M93" s="1083"/>
      <c r="N93" s="1103">
        <f>+ROUND(+G93+J93+L93,0)</f>
        <v>0</v>
      </c>
      <c r="O93" s="1085"/>
      <c r="P93" s="1101">
        <f>+ROUND(+SUM(OTCHET!E475:E477),0)</f>
        <v>0</v>
      </c>
      <c r="Q93" s="1102">
        <f>+ROUND(+SUM(OTCHET!L475:L477),0)</f>
        <v>0</v>
      </c>
      <c r="R93" s="1034"/>
      <c r="S93" s="1852" t="s">
        <v>1121</v>
      </c>
      <c r="T93" s="1853"/>
      <c r="U93" s="1854"/>
      <c r="V93" s="1064"/>
      <c r="W93" s="1005"/>
      <c r="X93" s="1005"/>
      <c r="Y93" s="1005"/>
      <c r="Z93" s="1005"/>
    </row>
    <row r="94" spans="1:26" s="1006" customFormat="1" ht="15.75">
      <c r="A94" s="1077"/>
      <c r="B94" s="1256" t="s">
        <v>1122</v>
      </c>
      <c r="C94" s="1257"/>
      <c r="D94" s="1258"/>
      <c r="E94" s="1007"/>
      <c r="F94" s="1089">
        <f>+IF($P$2=0,$P94,0)</f>
        <v>0</v>
      </c>
      <c r="G94" s="1090">
        <f>+IF($P$2=0,$Q94,0)</f>
        <v>0</v>
      </c>
      <c r="H94" s="1007"/>
      <c r="I94" s="1089">
        <f>+IF(OR($P$2=98,$P$2=42,$P$2=96,$P$2=97),$P94,0)</f>
        <v>0</v>
      </c>
      <c r="J94" s="1090">
        <f>+IF(OR($P$2=98,$P$2=42,$P$2=96,$P$2=97),$Q94,0)</f>
        <v>0</v>
      </c>
      <c r="K94" s="1083"/>
      <c r="L94" s="1090">
        <f>+IF($P$2=33,$Q94,0)</f>
        <v>0</v>
      </c>
      <c r="M94" s="1083"/>
      <c r="N94" s="1120">
        <f>+ROUND(+G94+J94+L94,0)</f>
        <v>0</v>
      </c>
      <c r="O94" s="1085"/>
      <c r="P94" s="1089">
        <f>+ROUND(+SUM(OTCHET!E478:E479),0)</f>
        <v>0</v>
      </c>
      <c r="Q94" s="1090">
        <f>+ROUND(+SUM(OTCHET!L478:L479),0)</f>
        <v>0</v>
      </c>
      <c r="R94" s="1034"/>
      <c r="S94" s="1873" t="s">
        <v>1123</v>
      </c>
      <c r="T94" s="1874"/>
      <c r="U94" s="1875"/>
      <c r="V94" s="1064"/>
      <c r="W94" s="1005"/>
      <c r="X94" s="1005"/>
      <c r="Y94" s="1005"/>
      <c r="Z94" s="1005"/>
    </row>
    <row r="95" spans="1:26" s="1006" customFormat="1" ht="15.75">
      <c r="A95" s="1077"/>
      <c r="B95" s="1110" t="s">
        <v>1124</v>
      </c>
      <c r="C95" s="1111"/>
      <c r="D95" s="1112"/>
      <c r="E95" s="1007"/>
      <c r="F95" s="1113">
        <f>+ROUND(+SUM(F91:F94),0)</f>
        <v>0</v>
      </c>
      <c r="G95" s="1114">
        <f>+ROUND(+SUM(G91:G94),0)</f>
        <v>25000</v>
      </c>
      <c r="H95" s="1007"/>
      <c r="I95" s="1113">
        <f>+ROUND(+SUM(I91:I94),0)</f>
        <v>0</v>
      </c>
      <c r="J95" s="1114">
        <f>+ROUND(+SUM(J91:J94),0)</f>
        <v>0</v>
      </c>
      <c r="K95" s="1083"/>
      <c r="L95" s="1114">
        <f>+ROUND(+SUM(L91:L94),0)</f>
        <v>0</v>
      </c>
      <c r="M95" s="1083"/>
      <c r="N95" s="1115">
        <f>+ROUND(+SUM(N91:N94),0)</f>
        <v>25000</v>
      </c>
      <c r="O95" s="1085"/>
      <c r="P95" s="1113">
        <f>+ROUND(+SUM(P91:P94),0)</f>
        <v>0</v>
      </c>
      <c r="Q95" s="1114">
        <f>+ROUND(+SUM(Q91:Q94),0)</f>
        <v>25000</v>
      </c>
      <c r="R95" s="1034"/>
      <c r="S95" s="1846" t="s">
        <v>1125</v>
      </c>
      <c r="T95" s="1847"/>
      <c r="U95" s="1848"/>
      <c r="V95" s="1064"/>
      <c r="W95" s="1005"/>
      <c r="X95" s="1005"/>
      <c r="Y95" s="1005"/>
      <c r="Z95" s="1005"/>
    </row>
    <row r="96" spans="1:26" s="1006" customFormat="1" ht="15.75">
      <c r="A96" s="1077"/>
      <c r="B96" s="1086" t="s">
        <v>1126</v>
      </c>
      <c r="C96" s="1087"/>
      <c r="D96" s="1088"/>
      <c r="E96" s="1007"/>
      <c r="F96" s="1081"/>
      <c r="G96" s="1082"/>
      <c r="H96" s="1007"/>
      <c r="I96" s="1081"/>
      <c r="J96" s="1082"/>
      <c r="K96" s="1083"/>
      <c r="L96" s="1082"/>
      <c r="M96" s="1083"/>
      <c r="N96" s="1116"/>
      <c r="O96" s="1085"/>
      <c r="P96" s="1081"/>
      <c r="Q96" s="1082"/>
      <c r="R96" s="1034"/>
      <c r="S96" s="1086" t="s">
        <v>1126</v>
      </c>
      <c r="T96" s="1087"/>
      <c r="U96" s="1088"/>
      <c r="V96" s="1064"/>
      <c r="W96" s="1005"/>
      <c r="X96" s="1005"/>
      <c r="Y96" s="1005"/>
      <c r="Z96" s="1005"/>
    </row>
    <row r="97" spans="1:26" s="1006" customFormat="1" ht="15.75">
      <c r="A97" s="1077"/>
      <c r="B97" s="1092" t="s">
        <v>1127</v>
      </c>
      <c r="C97" s="1093"/>
      <c r="D97" s="1094"/>
      <c r="E97" s="1007"/>
      <c r="F97" s="1095">
        <f>+IF($P$2=0,$P97,0)</f>
        <v>0</v>
      </c>
      <c r="G97" s="1096">
        <f>+IF($P$2=0,$Q97,0)</f>
        <v>0</v>
      </c>
      <c r="H97" s="1007"/>
      <c r="I97" s="1095">
        <f>+IF(OR($P$2=98,$P$2=42,$P$2=96,$P$2=97),$P97,0)</f>
        <v>0</v>
      </c>
      <c r="J97" s="1096">
        <f>+IF(OR($P$2=98,$P$2=42,$P$2=96,$P$2=97),$Q97,0)</f>
        <v>0</v>
      </c>
      <c r="K97" s="1083"/>
      <c r="L97" s="1096">
        <f>+IF($P$2=33,$Q97,0)</f>
        <v>0</v>
      </c>
      <c r="M97" s="1083"/>
      <c r="N97" s="1097">
        <f>+ROUND(+G97+J97+L97,0)</f>
        <v>0</v>
      </c>
      <c r="O97" s="1085"/>
      <c r="P97" s="1095">
        <f>+ROUND(OTCHET!E539+OTCHET!E544,0)</f>
        <v>0</v>
      </c>
      <c r="Q97" s="1096">
        <f>+ROUND(OTCHET!L539+OTCHET!L544,0)</f>
        <v>0</v>
      </c>
      <c r="R97" s="1034"/>
      <c r="S97" s="1849" t="s">
        <v>1128</v>
      </c>
      <c r="T97" s="1850"/>
      <c r="U97" s="1851"/>
      <c r="V97" s="1064"/>
      <c r="W97" s="1005"/>
      <c r="X97" s="1005"/>
      <c r="Y97" s="1005"/>
      <c r="Z97" s="1005"/>
    </row>
    <row r="98" spans="1:26" s="1006" customFormat="1" ht="15.75">
      <c r="A98" s="1077"/>
      <c r="B98" s="1104" t="s">
        <v>1129</v>
      </c>
      <c r="C98" s="1105"/>
      <c r="D98" s="1106"/>
      <c r="E98" s="1007"/>
      <c r="F98" s="1107">
        <f>+IF($P$2=0,$P98,0)</f>
        <v>0</v>
      </c>
      <c r="G98" s="1108">
        <f>+IF($P$2=0,$Q98,0)</f>
        <v>0</v>
      </c>
      <c r="H98" s="1007"/>
      <c r="I98" s="1107">
        <f>+IF(OR($P$2=98,$P$2=42,$P$2=96,$P$2=97),$P98,0)</f>
        <v>0</v>
      </c>
      <c r="J98" s="1108">
        <f>+IF(OR($P$2=98,$P$2=42,$P$2=96,$P$2=97),$Q98,0)</f>
        <v>0</v>
      </c>
      <c r="K98" s="1083"/>
      <c r="L98" s="1108">
        <f>+IF($P$2=33,$Q98,0)</f>
        <v>0</v>
      </c>
      <c r="M98" s="1083"/>
      <c r="N98" s="1109">
        <f>+ROUND(+G98+J98+L98,0)</f>
        <v>0</v>
      </c>
      <c r="O98" s="1085"/>
      <c r="P98" s="1107">
        <f>+ROUND(+OTCHET!E480+OTCHET!E561+OTCHET!E563,0)</f>
        <v>0</v>
      </c>
      <c r="Q98" s="1108">
        <f>+ROUND(+OTCHET!L480+OTCHET!L561+OTCHET!L563,0)</f>
        <v>0</v>
      </c>
      <c r="R98" s="1034"/>
      <c r="S98" s="1852" t="s">
        <v>1130</v>
      </c>
      <c r="T98" s="1853"/>
      <c r="U98" s="1854"/>
      <c r="V98" s="1064"/>
      <c r="W98" s="1005"/>
      <c r="X98" s="1005"/>
      <c r="Y98" s="1005"/>
      <c r="Z98" s="1005"/>
    </row>
    <row r="99" spans="1:26" s="1006" customFormat="1" ht="15.75">
      <c r="A99" s="1077"/>
      <c r="B99" s="1110" t="s">
        <v>1131</v>
      </c>
      <c r="C99" s="1111"/>
      <c r="D99" s="1112"/>
      <c r="E99" s="1007"/>
      <c r="F99" s="1113">
        <f>+ROUND(+SUM(F97:F98),0)</f>
        <v>0</v>
      </c>
      <c r="G99" s="1114">
        <f>+ROUND(+SUM(G97:G98),0)</f>
        <v>0</v>
      </c>
      <c r="H99" s="1007"/>
      <c r="I99" s="1113">
        <f>+ROUND(+SUM(I97:I98),0)</f>
        <v>0</v>
      </c>
      <c r="J99" s="1114">
        <f>+ROUND(+SUM(J97:J98),0)</f>
        <v>0</v>
      </c>
      <c r="K99" s="1083"/>
      <c r="L99" s="1114">
        <f>+ROUND(+SUM(L97:L98),0)</f>
        <v>0</v>
      </c>
      <c r="M99" s="1083"/>
      <c r="N99" s="1115">
        <f>+ROUND(+SUM(N97:N98),0)</f>
        <v>0</v>
      </c>
      <c r="O99" s="1085"/>
      <c r="P99" s="1113">
        <f>+ROUND(+SUM(P97:P98),0)</f>
        <v>0</v>
      </c>
      <c r="Q99" s="1114">
        <f>+ROUND(+SUM(Q97:Q98),0)</f>
        <v>0</v>
      </c>
      <c r="R99" s="1034"/>
      <c r="S99" s="1846" t="s">
        <v>1132</v>
      </c>
      <c r="T99" s="1847"/>
      <c r="U99" s="1848"/>
      <c r="V99" s="1064"/>
      <c r="W99" s="1005"/>
      <c r="X99" s="1005"/>
      <c r="Y99" s="1005"/>
      <c r="Z99" s="1005"/>
    </row>
    <row r="100" spans="1:26" s="1006" customFormat="1" ht="8.25" customHeight="1">
      <c r="A100" s="1077"/>
      <c r="B100" s="1180"/>
      <c r="C100" s="1118"/>
      <c r="D100" s="1119"/>
      <c r="E100" s="1007"/>
      <c r="F100" s="1095"/>
      <c r="G100" s="1096"/>
      <c r="H100" s="1007"/>
      <c r="I100" s="1095"/>
      <c r="J100" s="1096"/>
      <c r="K100" s="1083"/>
      <c r="L100" s="1096"/>
      <c r="M100" s="1083"/>
      <c r="N100" s="1097"/>
      <c r="O100" s="1085"/>
      <c r="P100" s="1095"/>
      <c r="Q100" s="1096"/>
      <c r="R100" s="1034"/>
      <c r="S100" s="1181"/>
      <c r="T100" s="1182"/>
      <c r="U100" s="1183"/>
      <c r="V100" s="1064"/>
      <c r="W100" s="1005"/>
      <c r="X100" s="1005"/>
      <c r="Y100" s="1005"/>
      <c r="Z100" s="1005"/>
    </row>
    <row r="101" spans="1:26" s="1006" customFormat="1" ht="16.5" thickBot="1">
      <c r="A101" s="1077"/>
      <c r="B101" s="1184" t="s">
        <v>1133</v>
      </c>
      <c r="C101" s="1185"/>
      <c r="D101" s="1186"/>
      <c r="E101" s="1007"/>
      <c r="F101" s="1187">
        <f>+ROUND(F89+F95+F99,0)</f>
        <v>0</v>
      </c>
      <c r="G101" s="1188">
        <f>+ROUND(G89+G95+G99,0)</f>
        <v>25000</v>
      </c>
      <c r="H101" s="1007"/>
      <c r="I101" s="1187">
        <f>+ROUND(I89+I95+I99,0)</f>
        <v>0</v>
      </c>
      <c r="J101" s="1188">
        <f>+ROUND(J89+J95+J99,0)</f>
        <v>0</v>
      </c>
      <c r="K101" s="1083"/>
      <c r="L101" s="1188">
        <f>+ROUND(L89+L95+L99,0)</f>
        <v>0</v>
      </c>
      <c r="M101" s="1083"/>
      <c r="N101" s="1189">
        <f>+ROUND(N89+N95+N99,0)</f>
        <v>25000</v>
      </c>
      <c r="O101" s="1190"/>
      <c r="P101" s="1187">
        <f>+ROUND(P89+P95+P99,0)</f>
        <v>0</v>
      </c>
      <c r="Q101" s="1188">
        <f>+ROUND(Q89+Q95+Q99,0)</f>
        <v>25000</v>
      </c>
      <c r="R101" s="1034"/>
      <c r="S101" s="1867" t="s">
        <v>1134</v>
      </c>
      <c r="T101" s="1868"/>
      <c r="U101" s="1869"/>
      <c r="V101" s="1064"/>
      <c r="W101" s="1005"/>
      <c r="X101" s="1005"/>
      <c r="Y101" s="1005"/>
      <c r="Z101" s="1005"/>
    </row>
    <row r="102" spans="1:26" s="1006" customFormat="1" ht="15.75">
      <c r="A102" s="1077"/>
      <c r="B102" s="1078" t="s">
        <v>1135</v>
      </c>
      <c r="C102" s="1079"/>
      <c r="D102" s="1080"/>
      <c r="E102" s="1007"/>
      <c r="F102" s="1089"/>
      <c r="G102" s="1090"/>
      <c r="H102" s="1007"/>
      <c r="I102" s="1089"/>
      <c r="J102" s="1090"/>
      <c r="K102" s="1083"/>
      <c r="L102" s="1090"/>
      <c r="M102" s="1083"/>
      <c r="N102" s="1120"/>
      <c r="O102" s="1085"/>
      <c r="P102" s="1089"/>
      <c r="Q102" s="1090"/>
      <c r="R102" s="1034"/>
      <c r="S102" s="1259" t="s">
        <v>1135</v>
      </c>
      <c r="T102" s="1260"/>
      <c r="U102" s="1261"/>
      <c r="V102" s="1064"/>
      <c r="W102" s="1005"/>
      <c r="X102" s="1005"/>
      <c r="Y102" s="1005"/>
      <c r="Z102" s="1005"/>
    </row>
    <row r="103" spans="1:26" s="1006" customFormat="1" ht="15.75">
      <c r="A103" s="1077"/>
      <c r="B103" s="1253" t="s">
        <v>1136</v>
      </c>
      <c r="C103" s="1254"/>
      <c r="D103" s="1255"/>
      <c r="E103" s="1007"/>
      <c r="F103" s="1095"/>
      <c r="G103" s="1096"/>
      <c r="H103" s="1007"/>
      <c r="I103" s="1095"/>
      <c r="J103" s="1096"/>
      <c r="K103" s="1083"/>
      <c r="L103" s="1096"/>
      <c r="M103" s="1083"/>
      <c r="N103" s="1097"/>
      <c r="O103" s="1085"/>
      <c r="P103" s="1095"/>
      <c r="Q103" s="1096"/>
      <c r="R103" s="1034"/>
      <c r="S103" s="1262" t="s">
        <v>1136</v>
      </c>
      <c r="T103" s="1263"/>
      <c r="U103" s="1264"/>
      <c r="V103" s="1064"/>
      <c r="W103" s="1005"/>
      <c r="X103" s="1005"/>
      <c r="Y103" s="1005"/>
      <c r="Z103" s="1005"/>
    </row>
    <row r="104" spans="1:26" s="1006" customFormat="1" ht="15.75">
      <c r="A104" s="1077"/>
      <c r="B104" s="1098" t="s">
        <v>1137</v>
      </c>
      <c r="C104" s="1099"/>
      <c r="D104" s="1100"/>
      <c r="E104" s="1007"/>
      <c r="F104" s="1101">
        <f>+IF($P$2=0,$P104,0)</f>
        <v>0</v>
      </c>
      <c r="G104" s="1102">
        <f>+IF($P$2=0,$Q104,0)</f>
        <v>0</v>
      </c>
      <c r="H104" s="1007"/>
      <c r="I104" s="1101">
        <f>+IF(OR($P$2=98,$P$2=42,$P$2=96,$P$2=97),$P104,0)</f>
        <v>0</v>
      </c>
      <c r="J104" s="1102">
        <f>+IF(OR($P$2=98,$P$2=42,$P$2=96,$P$2=97),$Q104,0)</f>
        <v>0</v>
      </c>
      <c r="K104" s="1083"/>
      <c r="L104" s="1102">
        <f>+IF($P$2=33,$Q104,0)</f>
        <v>0</v>
      </c>
      <c r="M104" s="1083"/>
      <c r="N104" s="1103">
        <f>+ROUND(+G104+J104+L104,0)</f>
        <v>0</v>
      </c>
      <c r="O104" s="1085"/>
      <c r="P104" s="1101">
        <f>+ROUND(OTCHET!E501+OTCHET!E502+OTCHET!E515,0)</f>
        <v>0</v>
      </c>
      <c r="Q104" s="1102">
        <f>+ROUND(OTCHET!L501+OTCHET!L502+OTCHET!L515,0)</f>
        <v>0</v>
      </c>
      <c r="R104" s="1034"/>
      <c r="S104" s="1849" t="s">
        <v>1138</v>
      </c>
      <c r="T104" s="1850"/>
      <c r="U104" s="1851"/>
      <c r="V104" s="1064"/>
      <c r="W104" s="1005"/>
      <c r="X104" s="1005"/>
      <c r="Y104" s="1005"/>
      <c r="Z104" s="1005"/>
    </row>
    <row r="105" spans="1:26" s="1006" customFormat="1" ht="15.75">
      <c r="A105" s="1077"/>
      <c r="B105" s="1104" t="s">
        <v>1139</v>
      </c>
      <c r="C105" s="1105"/>
      <c r="D105" s="1106"/>
      <c r="E105" s="1007"/>
      <c r="F105" s="1107">
        <f>+IF($P$2=0,$P105,0)</f>
        <v>0</v>
      </c>
      <c r="G105" s="1108">
        <f>+IF($P$2=0,$Q105,0)</f>
        <v>0</v>
      </c>
      <c r="H105" s="1007"/>
      <c r="I105" s="1107">
        <f>+IF(OR($P$2=98,$P$2=42,$P$2=96,$P$2=97),$P105,0)</f>
        <v>0</v>
      </c>
      <c r="J105" s="1108">
        <f>+IF(OR($P$2=98,$P$2=42,$P$2=96,$P$2=97),$Q105,0)</f>
        <v>0</v>
      </c>
      <c r="K105" s="1083"/>
      <c r="L105" s="1108">
        <f>+IF($P$2=33,$Q105,0)</f>
        <v>0</v>
      </c>
      <c r="M105" s="1083"/>
      <c r="N105" s="1109">
        <f>+ROUND(+G105+J105+L105,0)</f>
        <v>0</v>
      </c>
      <c r="O105" s="1085"/>
      <c r="P105" s="1107">
        <f>+ROUND(OTCHET!E503+OTCHET!E504+OTCHET!E519,0)</f>
        <v>0</v>
      </c>
      <c r="Q105" s="1108">
        <f>+ROUND(OTCHET!L503+OTCHET!L504+OTCHET!L519,0)</f>
        <v>0</v>
      </c>
      <c r="R105" s="1034"/>
      <c r="S105" s="1852" t="s">
        <v>1140</v>
      </c>
      <c r="T105" s="1853"/>
      <c r="U105" s="1854"/>
      <c r="V105" s="1064"/>
      <c r="W105" s="1005"/>
      <c r="X105" s="1005"/>
      <c r="Y105" s="1005"/>
      <c r="Z105" s="1005"/>
    </row>
    <row r="106" spans="1:26" s="1006" customFormat="1" ht="15.75">
      <c r="A106" s="1077"/>
      <c r="B106" s="1192" t="s">
        <v>1141</v>
      </c>
      <c r="C106" s="1193"/>
      <c r="D106" s="1194"/>
      <c r="E106" s="1007"/>
      <c r="F106" s="1195">
        <f>+ROUND(+SUM(F104:F105),0)</f>
        <v>0</v>
      </c>
      <c r="G106" s="1196">
        <f>+ROUND(+SUM(G104:G105),0)</f>
        <v>0</v>
      </c>
      <c r="H106" s="1007"/>
      <c r="I106" s="1195">
        <f>+ROUND(+SUM(I104:I105),0)</f>
        <v>0</v>
      </c>
      <c r="J106" s="1196">
        <f>+ROUND(+SUM(J104:J105),0)</f>
        <v>0</v>
      </c>
      <c r="K106" s="1083"/>
      <c r="L106" s="1196">
        <f>+ROUND(+SUM(L104:L105),0)</f>
        <v>0</v>
      </c>
      <c r="M106" s="1083"/>
      <c r="N106" s="1197">
        <f>+ROUND(+SUM(N104:N105),0)</f>
        <v>0</v>
      </c>
      <c r="O106" s="1085"/>
      <c r="P106" s="1195">
        <f>+ROUND(+SUM(P104:P105),0)</f>
        <v>0</v>
      </c>
      <c r="Q106" s="1196">
        <f>+ROUND(+SUM(Q104:Q105),0)</f>
        <v>0</v>
      </c>
      <c r="R106" s="1034"/>
      <c r="S106" s="1846" t="s">
        <v>1142</v>
      </c>
      <c r="T106" s="1847"/>
      <c r="U106" s="1848"/>
      <c r="V106" s="1064"/>
      <c r="W106" s="1005"/>
      <c r="X106" s="1005"/>
      <c r="Y106" s="1005"/>
      <c r="Z106" s="1005"/>
    </row>
    <row r="107" spans="1:26" s="1006" customFormat="1" ht="15.75">
      <c r="A107" s="1077"/>
      <c r="B107" s="1086" t="s">
        <v>1143</v>
      </c>
      <c r="C107" s="1087"/>
      <c r="D107" s="1088"/>
      <c r="E107" s="1007"/>
      <c r="F107" s="1081"/>
      <c r="G107" s="1082"/>
      <c r="H107" s="1007"/>
      <c r="I107" s="1081"/>
      <c r="J107" s="1082"/>
      <c r="K107" s="1083"/>
      <c r="L107" s="1082"/>
      <c r="M107" s="1083"/>
      <c r="N107" s="1116"/>
      <c r="O107" s="1085"/>
      <c r="P107" s="1081"/>
      <c r="Q107" s="1082"/>
      <c r="R107" s="1034"/>
      <c r="S107" s="1265" t="s">
        <v>1143</v>
      </c>
      <c r="T107" s="1266"/>
      <c r="U107" s="1267"/>
      <c r="V107" s="1064"/>
      <c r="W107" s="1005"/>
      <c r="X107" s="1005"/>
      <c r="Y107" s="1005"/>
      <c r="Z107" s="1005"/>
    </row>
    <row r="108" spans="1:26" s="1006" customFormat="1" ht="15.75">
      <c r="A108" s="1077"/>
      <c r="B108" s="1092" t="s">
        <v>1144</v>
      </c>
      <c r="C108" s="1093"/>
      <c r="D108" s="1094"/>
      <c r="E108" s="1007"/>
      <c r="F108" s="1095">
        <f>+IF($P$2=0,$P108,0)</f>
        <v>0</v>
      </c>
      <c r="G108" s="1096">
        <f>+IF($P$2=0,$Q108,0)</f>
        <v>0</v>
      </c>
      <c r="H108" s="1007"/>
      <c r="I108" s="1095">
        <f>+IF(OR($P$2=98,$P$2=42,$P$2=96,$P$2=97),$P108,0)</f>
        <v>0</v>
      </c>
      <c r="J108" s="1096">
        <f>+IF(OR($P$2=98,$P$2=42,$P$2=96,$P$2=97),$Q108,0)</f>
        <v>0</v>
      </c>
      <c r="K108" s="1083"/>
      <c r="L108" s="1096">
        <f>+IF($P$2=33,$Q108,0)</f>
        <v>0</v>
      </c>
      <c r="M108" s="1083"/>
      <c r="N108" s="1097">
        <f>+ROUND(+G108+J108+L108,0)</f>
        <v>0</v>
      </c>
      <c r="O108" s="1085"/>
      <c r="P108" s="1095">
        <f>+ROUND(OTCHET!E485+OTCHET!E486+OTCHET!E489+OTCHET!E490+OTCHET!E493+OTCHET!E494+OTCHET!E498+OTCHET!E507+OTCHET!E508+OTCHET!E511+OTCHET!E512,0)</f>
        <v>0</v>
      </c>
      <c r="Q108" s="1096">
        <f>+ROUND(OTCHET!L485+OTCHET!L486+OTCHET!L489+OTCHET!L490+OTCHET!L493+OTCHET!L494+OTCHET!L498+OTCHET!L507+OTCHET!L508+OTCHET!L511+OTCHET!L512,0)</f>
        <v>0</v>
      </c>
      <c r="R108" s="1034"/>
      <c r="S108" s="1870" t="s">
        <v>1145</v>
      </c>
      <c r="T108" s="1871"/>
      <c r="U108" s="1872"/>
      <c r="V108" s="1064"/>
      <c r="W108" s="1005"/>
      <c r="X108" s="1005"/>
      <c r="Y108" s="1005"/>
      <c r="Z108" s="1005"/>
    </row>
    <row r="109" spans="1:26" s="1006" customFormat="1" ht="15.75">
      <c r="A109" s="1077"/>
      <c r="B109" s="1104" t="s">
        <v>1146</v>
      </c>
      <c r="C109" s="1105"/>
      <c r="D109" s="1106"/>
      <c r="E109" s="1007"/>
      <c r="F109" s="1107">
        <f>+IF($P$2=0,$P109,0)</f>
        <v>0</v>
      </c>
      <c r="G109" s="1108">
        <f>+IF($P$2=0,$Q109,0)</f>
        <v>0</v>
      </c>
      <c r="H109" s="1007"/>
      <c r="I109" s="1107">
        <f>+IF(OR($P$2=98,$P$2=42,$P$2=96,$P$2=97),$P109,0)</f>
        <v>0</v>
      </c>
      <c r="J109" s="1108">
        <f>+IF(OR($P$2=98,$P$2=42,$P$2=96,$P$2=97),$Q109,0)</f>
        <v>0</v>
      </c>
      <c r="K109" s="1083"/>
      <c r="L109" s="1108">
        <f>+IF($P$2=33,$Q109,0)</f>
        <v>0</v>
      </c>
      <c r="M109" s="1083"/>
      <c r="N109" s="1109">
        <f>+ROUND(+G109+J109+L109,0)</f>
        <v>0</v>
      </c>
      <c r="O109" s="1085"/>
      <c r="P109" s="1107">
        <f>+ROUND(OTCHET!E487+OTCHET!E488+OTCHET!E491+OTCHET!E492+OTCHET!E495+OTCHET!E496+OTCHET!E499+OTCHET!E509+OTCHET!E510+OTCHET!E513+OTCHET!E514+IF(+OTCHET!E497&lt;0,+OTCHET!E497,0),0)</f>
        <v>0</v>
      </c>
      <c r="Q109" s="1108">
        <f>+ROUND(OTCHET!L487+OTCHET!L488+OTCHET!L491+OTCHET!L492+OTCHET!L495+OTCHET!L496+OTCHET!L499+OTCHET!L509+OTCHET!L510+OTCHET!L513+OTCHET!L514+IF(+OTCHET!L497&lt;0,+OTCHET!L497,0),0)</f>
        <v>0</v>
      </c>
      <c r="R109" s="1034"/>
      <c r="S109" s="1843" t="s">
        <v>1147</v>
      </c>
      <c r="T109" s="1844"/>
      <c r="U109" s="1845"/>
      <c r="V109" s="1064"/>
      <c r="W109" s="1005"/>
      <c r="X109" s="1005"/>
      <c r="Y109" s="1005"/>
      <c r="Z109" s="1005"/>
    </row>
    <row r="110" spans="1:26" s="1006" customFormat="1" ht="15.75">
      <c r="A110" s="1077"/>
      <c r="B110" s="1192" t="s">
        <v>1148</v>
      </c>
      <c r="C110" s="1193"/>
      <c r="D110" s="1194"/>
      <c r="E110" s="1007"/>
      <c r="F110" s="1195">
        <f>+ROUND(+SUM(F108:F109),0)</f>
        <v>0</v>
      </c>
      <c r="G110" s="1196">
        <f>+ROUND(+SUM(G108:G109),0)</f>
        <v>0</v>
      </c>
      <c r="H110" s="1007"/>
      <c r="I110" s="1195">
        <f>+ROUND(+SUM(I108:I109),0)</f>
        <v>0</v>
      </c>
      <c r="J110" s="1196">
        <f>+ROUND(+SUM(J108:J109),0)</f>
        <v>0</v>
      </c>
      <c r="K110" s="1083"/>
      <c r="L110" s="1196">
        <f>+ROUND(+SUM(L108:L109),0)</f>
        <v>0</v>
      </c>
      <c r="M110" s="1083"/>
      <c r="N110" s="1197">
        <f>+ROUND(+SUM(N108:N109),0)</f>
        <v>0</v>
      </c>
      <c r="O110" s="1085"/>
      <c r="P110" s="1195">
        <f>+ROUND(+SUM(P108:P109),0)</f>
        <v>0</v>
      </c>
      <c r="Q110" s="1196">
        <f>+ROUND(+SUM(Q108:Q109),0)</f>
        <v>0</v>
      </c>
      <c r="R110" s="1034"/>
      <c r="S110" s="1846" t="s">
        <v>1149</v>
      </c>
      <c r="T110" s="1847"/>
      <c r="U110" s="1848"/>
      <c r="V110" s="1064"/>
      <c r="W110" s="1005"/>
      <c r="X110" s="1005"/>
      <c r="Y110" s="1005"/>
      <c r="Z110" s="1005"/>
    </row>
    <row r="111" spans="1:26" s="1006" customFormat="1" ht="15.75">
      <c r="A111" s="1077"/>
      <c r="B111" s="1086" t="s">
        <v>1150</v>
      </c>
      <c r="C111" s="1087"/>
      <c r="D111" s="1088"/>
      <c r="E111" s="1007"/>
      <c r="F111" s="1081"/>
      <c r="G111" s="1082"/>
      <c r="H111" s="1007"/>
      <c r="I111" s="1081"/>
      <c r="J111" s="1082"/>
      <c r="K111" s="1083"/>
      <c r="L111" s="1082"/>
      <c r="M111" s="1083"/>
      <c r="N111" s="1116"/>
      <c r="O111" s="1085"/>
      <c r="P111" s="1081"/>
      <c r="Q111" s="1082"/>
      <c r="R111" s="1034"/>
      <c r="S111" s="1265" t="s">
        <v>1150</v>
      </c>
      <c r="T111" s="1266"/>
      <c r="U111" s="1267"/>
      <c r="V111" s="1064"/>
      <c r="W111" s="1005"/>
      <c r="X111" s="1005"/>
      <c r="Y111" s="1005"/>
      <c r="Z111" s="1005"/>
    </row>
    <row r="112" spans="1:26" s="1006" customFormat="1" ht="15.75">
      <c r="A112" s="1077"/>
      <c r="B112" s="1092" t="s">
        <v>1151</v>
      </c>
      <c r="C112" s="1093"/>
      <c r="D112" s="1094"/>
      <c r="E112" s="1007"/>
      <c r="F112" s="1095">
        <f>+IF($P$2=0,$P112,0)</f>
        <v>0</v>
      </c>
      <c r="G112" s="1096">
        <f>+IF($P$2=0,$Q112,0)</f>
        <v>0</v>
      </c>
      <c r="H112" s="1007"/>
      <c r="I112" s="1095">
        <f>+IF(OR($P$2=98,$P$2=42,$P$2=96,$P$2=97),$P112,0)</f>
        <v>0</v>
      </c>
      <c r="J112" s="1096">
        <f>+IF(OR($P$2=98,$P$2=42,$P$2=96,$P$2=97),$Q112,0)</f>
        <v>0</v>
      </c>
      <c r="K112" s="1083"/>
      <c r="L112" s="1096">
        <f>+IF($P$2=33,$Q112,0)</f>
        <v>0</v>
      </c>
      <c r="M112" s="1083"/>
      <c r="N112" s="1097">
        <f>+ROUND(+G112+J112+L112,0)</f>
        <v>0</v>
      </c>
      <c r="O112" s="1085"/>
      <c r="P112" s="1095">
        <f>+ROUND(OTCHET!E550,0)</f>
        <v>0</v>
      </c>
      <c r="Q112" s="1096">
        <f>+ROUND(OTCHET!L550,0)</f>
        <v>0</v>
      </c>
      <c r="R112" s="1034"/>
      <c r="S112" s="1849" t="s">
        <v>1152</v>
      </c>
      <c r="T112" s="1850"/>
      <c r="U112" s="1851"/>
      <c r="V112" s="1064"/>
      <c r="W112" s="1005"/>
      <c r="X112" s="1005"/>
      <c r="Y112" s="1005"/>
      <c r="Z112" s="1005"/>
    </row>
    <row r="113" spans="1:26" s="1006" customFormat="1" ht="15.75">
      <c r="A113" s="1077"/>
      <c r="B113" s="1104" t="s">
        <v>1153</v>
      </c>
      <c r="C113" s="1105"/>
      <c r="D113" s="1106"/>
      <c r="E113" s="1007"/>
      <c r="F113" s="1107">
        <f>+IF($P$2=0,$P113,0)</f>
        <v>0</v>
      </c>
      <c r="G113" s="1108">
        <f>+IF($P$2=0,$Q113,0)</f>
        <v>0</v>
      </c>
      <c r="H113" s="1007"/>
      <c r="I113" s="1107">
        <f>+IF(OR($P$2=98,$P$2=42,$P$2=96,$P$2=97),$P113,0)</f>
        <v>0</v>
      </c>
      <c r="J113" s="1108">
        <f>+IF(OR($P$2=98,$P$2=42,$P$2=96,$P$2=97),$Q113,0)</f>
        <v>0</v>
      </c>
      <c r="K113" s="1083"/>
      <c r="L113" s="1108">
        <f>+IF($P$2=33,$Q113,0)</f>
        <v>0</v>
      </c>
      <c r="M113" s="1083"/>
      <c r="N113" s="1109">
        <f>+ROUND(+G113+J113+L113,0)</f>
        <v>0</v>
      </c>
      <c r="O113" s="1085"/>
      <c r="P113" s="1107">
        <f>+ROUND(OTCHET!E551,0)</f>
        <v>0</v>
      </c>
      <c r="Q113" s="1108">
        <f>+ROUND(OTCHET!L551,0)</f>
        <v>0</v>
      </c>
      <c r="R113" s="1034"/>
      <c r="S113" s="1852" t="s">
        <v>1154</v>
      </c>
      <c r="T113" s="1853"/>
      <c r="U113" s="1854"/>
      <c r="V113" s="1064"/>
      <c r="W113" s="1005"/>
      <c r="X113" s="1005"/>
      <c r="Y113" s="1005"/>
      <c r="Z113" s="1005"/>
    </row>
    <row r="114" spans="1:26" s="1006" customFormat="1" ht="15.75">
      <c r="A114" s="1077"/>
      <c r="B114" s="1192" t="s">
        <v>1155</v>
      </c>
      <c r="C114" s="1193"/>
      <c r="D114" s="1194"/>
      <c r="E114" s="1007"/>
      <c r="F114" s="1195">
        <f>+ROUND(+SUM(F112:F113),0)</f>
        <v>0</v>
      </c>
      <c r="G114" s="1196">
        <f>+ROUND(+SUM(G112:G113),0)</f>
        <v>0</v>
      </c>
      <c r="H114" s="1007"/>
      <c r="I114" s="1195">
        <f>+ROUND(+SUM(I112:I113),0)</f>
        <v>0</v>
      </c>
      <c r="J114" s="1196">
        <f>+ROUND(+SUM(J112:J113),0)</f>
        <v>0</v>
      </c>
      <c r="K114" s="1083"/>
      <c r="L114" s="1196">
        <f>+ROUND(+SUM(L112:L113),0)</f>
        <v>0</v>
      </c>
      <c r="M114" s="1083"/>
      <c r="N114" s="1197">
        <f>+ROUND(+SUM(N112:N113),0)</f>
        <v>0</v>
      </c>
      <c r="O114" s="1085"/>
      <c r="P114" s="1195">
        <f>+ROUND(+SUM(P112:P113),0)</f>
        <v>0</v>
      </c>
      <c r="Q114" s="1196">
        <f>+ROUND(+SUM(Q112:Q113),0)</f>
        <v>0</v>
      </c>
      <c r="R114" s="1034"/>
      <c r="S114" s="1846" t="s">
        <v>1156</v>
      </c>
      <c r="T114" s="1847"/>
      <c r="U114" s="1848"/>
      <c r="V114" s="1064"/>
      <c r="W114" s="1005"/>
      <c r="X114" s="1005"/>
      <c r="Y114" s="1005"/>
      <c r="Z114" s="1005"/>
    </row>
    <row r="115" spans="1:26" s="1006" customFormat="1" ht="15.75">
      <c r="A115" s="1077"/>
      <c r="B115" s="1086" t="s">
        <v>1157</v>
      </c>
      <c r="C115" s="1087"/>
      <c r="D115" s="1088"/>
      <c r="E115" s="1191"/>
      <c r="F115" s="1089"/>
      <c r="G115" s="1090"/>
      <c r="H115" s="1007"/>
      <c r="I115" s="1089"/>
      <c r="J115" s="1090"/>
      <c r="K115" s="1083"/>
      <c r="L115" s="1090"/>
      <c r="M115" s="1083"/>
      <c r="N115" s="1120"/>
      <c r="O115" s="1085"/>
      <c r="P115" s="1089"/>
      <c r="Q115" s="1090"/>
      <c r="R115" s="1034"/>
      <c r="S115" s="1265" t="s">
        <v>1157</v>
      </c>
      <c r="T115" s="1266"/>
      <c r="U115" s="1267"/>
      <c r="V115" s="1064"/>
      <c r="W115" s="1005"/>
      <c r="X115" s="1005"/>
      <c r="Y115" s="1005"/>
      <c r="Z115" s="1005"/>
    </row>
    <row r="116" spans="1:26" s="1006" customFormat="1" ht="15.75">
      <c r="A116" s="1077"/>
      <c r="B116" s="1092" t="s">
        <v>1158</v>
      </c>
      <c r="C116" s="1093"/>
      <c r="D116" s="1094"/>
      <c r="E116" s="1191"/>
      <c r="F116" s="1089">
        <f>+IF($P$2=0,$P116,0)</f>
        <v>0</v>
      </c>
      <c r="G116" s="1090">
        <f>+IF($P$2=0,$Q116,0)</f>
        <v>1317</v>
      </c>
      <c r="H116" s="1007"/>
      <c r="I116" s="1089">
        <f>+IF(OR($P$2=98,$P$2=42,$P$2=96,$P$2=97),$P116,0)</f>
        <v>0</v>
      </c>
      <c r="J116" s="1090">
        <f>+IF(OR($P$2=98,$P$2=42,$P$2=96,$P$2=97),$Q116,0)</f>
        <v>0</v>
      </c>
      <c r="K116" s="1083"/>
      <c r="L116" s="1090">
        <f>+IF($P$2=33,$Q116,0)</f>
        <v>0</v>
      </c>
      <c r="M116" s="1083"/>
      <c r="N116" s="1120">
        <f>+ROUND(+G116+J116+L116,0)</f>
        <v>1317</v>
      </c>
      <c r="O116" s="1085"/>
      <c r="P116" s="1089">
        <f>+ROUND(OTCHET!E548+OTCHET!E549+OTCHET!E565+OTCHET!E566,0)</f>
        <v>0</v>
      </c>
      <c r="Q116" s="1090">
        <f>+ROUND(OTCHET!L548+OTCHET!L549+OTCHET!L565+OTCHET!L566,0)</f>
        <v>1317</v>
      </c>
      <c r="R116" s="1034"/>
      <c r="S116" s="1849" t="s">
        <v>1159</v>
      </c>
      <c r="T116" s="1850"/>
      <c r="U116" s="1851"/>
      <c r="V116" s="1064"/>
      <c r="W116" s="1005"/>
      <c r="X116" s="1005"/>
      <c r="Y116" s="1005"/>
      <c r="Z116" s="1005"/>
    </row>
    <row r="117" spans="1:26" s="1006" customFormat="1" ht="15.75">
      <c r="A117" s="1077"/>
      <c r="B117" s="1104" t="s">
        <v>1160</v>
      </c>
      <c r="C117" s="1105"/>
      <c r="D117" s="1106"/>
      <c r="E117" s="1007"/>
      <c r="F117" s="1107">
        <f>+IF($P$2=0,$P117,0)</f>
        <v>0</v>
      </c>
      <c r="G117" s="1108">
        <f>+IF($P$2=0,$Q117,0)</f>
        <v>0</v>
      </c>
      <c r="H117" s="1007"/>
      <c r="I117" s="1107">
        <f>+IF(OR($P$2=98,$P$2=42,$P$2=96,$P$2=97),$P117,0)</f>
        <v>0</v>
      </c>
      <c r="J117" s="1108">
        <f>+IF(OR($P$2=98,$P$2=42,$P$2=96,$P$2=97),$Q117,0)</f>
        <v>0</v>
      </c>
      <c r="K117" s="1083"/>
      <c r="L117" s="1108">
        <f>+IF($P$2=33,$Q117,0)</f>
        <v>0</v>
      </c>
      <c r="M117" s="1083"/>
      <c r="N117" s="1109">
        <f>+ROUND(+G117+J117+L117,0)</f>
        <v>0</v>
      </c>
      <c r="O117" s="1085"/>
      <c r="P117" s="1107">
        <f>+ROUND(OTCHET!E562+OTCHET!E564,0)</f>
        <v>0</v>
      </c>
      <c r="Q117" s="1108">
        <f>+ROUND(OTCHET!L562+OTCHET!L564,0)</f>
        <v>0</v>
      </c>
      <c r="R117" s="1034"/>
      <c r="S117" s="1852" t="s">
        <v>1161</v>
      </c>
      <c r="T117" s="1853"/>
      <c r="U117" s="1854"/>
      <c r="V117" s="1064"/>
      <c r="W117" s="1005"/>
      <c r="X117" s="1005"/>
      <c r="Y117" s="1005"/>
      <c r="Z117" s="1005"/>
    </row>
    <row r="118" spans="1:26" s="1006" customFormat="1" ht="15.75">
      <c r="A118" s="1077"/>
      <c r="B118" s="1192" t="s">
        <v>1162</v>
      </c>
      <c r="C118" s="1193"/>
      <c r="D118" s="1194"/>
      <c r="E118" s="1007"/>
      <c r="F118" s="1195">
        <f>+ROUND(+SUM(F116:F117),0)</f>
        <v>0</v>
      </c>
      <c r="G118" s="1196">
        <f>+ROUND(+SUM(G116:G117),0)</f>
        <v>1317</v>
      </c>
      <c r="H118" s="1007"/>
      <c r="I118" s="1195">
        <f>+ROUND(+SUM(I116:I117),0)</f>
        <v>0</v>
      </c>
      <c r="J118" s="1196">
        <f>+ROUND(+SUM(J116:J117),0)</f>
        <v>0</v>
      </c>
      <c r="K118" s="1083"/>
      <c r="L118" s="1196">
        <f>+ROUND(+SUM(L116:L117),0)</f>
        <v>0</v>
      </c>
      <c r="M118" s="1083"/>
      <c r="N118" s="1197">
        <f>+ROUND(+SUM(N116:N117),0)</f>
        <v>1317</v>
      </c>
      <c r="O118" s="1085"/>
      <c r="P118" s="1195">
        <f>+ROUND(+SUM(P116:P117),0)</f>
        <v>0</v>
      </c>
      <c r="Q118" s="1196">
        <f>+ROUND(+SUM(Q116:Q117),0)</f>
        <v>1317</v>
      </c>
      <c r="R118" s="1034"/>
      <c r="S118" s="1846" t="s">
        <v>1163</v>
      </c>
      <c r="T118" s="1847"/>
      <c r="U118" s="1848"/>
      <c r="V118" s="1064"/>
      <c r="W118" s="1005"/>
      <c r="X118" s="1005"/>
      <c r="Y118" s="1005"/>
      <c r="Z118" s="1005"/>
    </row>
    <row r="119" spans="1:26" s="1006" customFormat="1" ht="8.25" customHeight="1">
      <c r="A119" s="1077"/>
      <c r="B119" s="1210"/>
      <c r="C119" s="1211"/>
      <c r="D119" s="1212"/>
      <c r="E119" s="1007"/>
      <c r="F119" s="1107"/>
      <c r="G119" s="1108"/>
      <c r="H119" s="1007"/>
      <c r="I119" s="1107"/>
      <c r="J119" s="1108"/>
      <c r="K119" s="1083"/>
      <c r="L119" s="1108"/>
      <c r="M119" s="1083"/>
      <c r="N119" s="1109"/>
      <c r="O119" s="1085"/>
      <c r="P119" s="1107"/>
      <c r="Q119" s="1108"/>
      <c r="R119" s="1034"/>
      <c r="S119" s="1213"/>
      <c r="T119" s="1214"/>
      <c r="U119" s="1215"/>
      <c r="V119" s="1064"/>
      <c r="W119" s="1005"/>
      <c r="X119" s="1005"/>
      <c r="Y119" s="1005"/>
      <c r="Z119" s="1005"/>
    </row>
    <row r="120" spans="1:26" s="1006" customFormat="1" ht="16.5" thickBot="1">
      <c r="A120" s="1077"/>
      <c r="B120" s="1216" t="s">
        <v>1164</v>
      </c>
      <c r="C120" s="1217"/>
      <c r="D120" s="1218"/>
      <c r="E120" s="1007"/>
      <c r="F120" s="1268">
        <f>+ROUND(F106+F110+F114+F118,0)</f>
        <v>0</v>
      </c>
      <c r="G120" s="1221">
        <f>+ROUND(G106+G110+G114+G118,0)</f>
        <v>1317</v>
      </c>
      <c r="H120" s="1007"/>
      <c r="I120" s="1268">
        <f>+ROUND(I106+I110+I114+I118,0)</f>
        <v>0</v>
      </c>
      <c r="J120" s="1221">
        <f>+ROUND(J106+J110+J114+J118,0)</f>
        <v>0</v>
      </c>
      <c r="K120" s="1083"/>
      <c r="L120" s="1221">
        <f>+ROUND(L106+L110+L114+L118,0)</f>
        <v>0</v>
      </c>
      <c r="M120" s="1083"/>
      <c r="N120" s="1222">
        <f>+ROUND(N106+N110+N114+N118,0)</f>
        <v>1317</v>
      </c>
      <c r="O120" s="1085"/>
      <c r="P120" s="1268">
        <f>+ROUND(P106+P110+P114+P118,0)</f>
        <v>0</v>
      </c>
      <c r="Q120" s="1221">
        <f>+ROUND(Q106+Q110+Q114+Q118,0)</f>
        <v>1317</v>
      </c>
      <c r="R120" s="1034"/>
      <c r="S120" s="1858" t="s">
        <v>1165</v>
      </c>
      <c r="T120" s="1859"/>
      <c r="U120" s="1860"/>
      <c r="V120" s="1223"/>
      <c r="W120" s="1224"/>
      <c r="X120" s="1225"/>
      <c r="Y120" s="1224"/>
      <c r="Z120" s="1224"/>
    </row>
    <row r="121" spans="1:26" s="1006" customFormat="1" ht="15.75">
      <c r="A121" s="1077"/>
      <c r="B121" s="1078" t="s">
        <v>1166</v>
      </c>
      <c r="C121" s="1079"/>
      <c r="D121" s="1080"/>
      <c r="E121" s="1007"/>
      <c r="F121" s="1089"/>
      <c r="G121" s="1090"/>
      <c r="H121" s="1007"/>
      <c r="I121" s="1089"/>
      <c r="J121" s="1090"/>
      <c r="K121" s="1083"/>
      <c r="L121" s="1090"/>
      <c r="M121" s="1083"/>
      <c r="N121" s="1120"/>
      <c r="O121" s="1085"/>
      <c r="P121" s="1089"/>
      <c r="Q121" s="1090"/>
      <c r="R121" s="1034"/>
      <c r="S121" s="1259" t="s">
        <v>1166</v>
      </c>
      <c r="T121" s="1260"/>
      <c r="U121" s="1261"/>
      <c r="V121" s="1064"/>
      <c r="W121" s="1005"/>
      <c r="X121" s="1005"/>
      <c r="Y121" s="1005"/>
      <c r="Z121" s="1005"/>
    </row>
    <row r="122" spans="1:26" s="1006" customFormat="1" ht="15.75">
      <c r="A122" s="1077"/>
      <c r="B122" s="1092" t="s">
        <v>1167</v>
      </c>
      <c r="C122" s="1093"/>
      <c r="D122" s="1094"/>
      <c r="E122" s="1007"/>
      <c r="F122" s="1095">
        <f>+IF($P$2=0,$P122,0)</f>
        <v>0</v>
      </c>
      <c r="G122" s="1096">
        <f>+IF($P$2=0,$Q122,0)</f>
        <v>0</v>
      </c>
      <c r="H122" s="1007"/>
      <c r="I122" s="1095">
        <f>+IF(OR($P$2=98,$P$2=42,$P$2=96,$P$2=97),$P122,0)</f>
        <v>0</v>
      </c>
      <c r="J122" s="1096">
        <f>+IF(OR($P$2=98,$P$2=42,$P$2=96,$P$2=97),$Q122,0)</f>
        <v>0</v>
      </c>
      <c r="K122" s="1083"/>
      <c r="L122" s="1096">
        <f>+IF($P$2=33,$Q122,0)</f>
        <v>0</v>
      </c>
      <c r="M122" s="1083"/>
      <c r="N122" s="1097">
        <f>+ROUND(+G122+J122+L122,0)</f>
        <v>0</v>
      </c>
      <c r="O122" s="1085"/>
      <c r="P122" s="1095">
        <f>+ROUND(+SUM(OTCHET!E552:E559),0)</f>
        <v>0</v>
      </c>
      <c r="Q122" s="1096">
        <f>+ROUND(+SUM(OTCHET!L552:L559),0)</f>
        <v>0</v>
      </c>
      <c r="R122" s="1034"/>
      <c r="S122" s="1849" t="s">
        <v>1168</v>
      </c>
      <c r="T122" s="1850"/>
      <c r="U122" s="1851"/>
      <c r="V122" s="1064"/>
      <c r="W122" s="1005"/>
      <c r="X122" s="1005"/>
      <c r="Y122" s="1005"/>
      <c r="Z122" s="1005"/>
    </row>
    <row r="123" spans="1:26" s="1006" customFormat="1" ht="15.75">
      <c r="A123" s="1077"/>
      <c r="B123" s="1098" t="s">
        <v>1169</v>
      </c>
      <c r="C123" s="1099"/>
      <c r="D123" s="1100"/>
      <c r="E123" s="1007"/>
      <c r="F123" s="1107">
        <f>+IF($P$2=0,$P123,0)</f>
        <v>0</v>
      </c>
      <c r="G123" s="1108">
        <f>+IF($P$2=0,$Q123,0)</f>
        <v>45859</v>
      </c>
      <c r="H123" s="1007"/>
      <c r="I123" s="1107">
        <f>+IF(OR($P$2=98,$P$2=42,$P$2=96,$P$2=97),$P123,0)</f>
        <v>0</v>
      </c>
      <c r="J123" s="1108">
        <f>+IF(OR($P$2=98,$P$2=42,$P$2=96,$P$2=97),$Q123,0)</f>
        <v>0</v>
      </c>
      <c r="K123" s="1083"/>
      <c r="L123" s="1108">
        <f>+IF($P$2=33,$Q123,0)</f>
        <v>0</v>
      </c>
      <c r="M123" s="1083"/>
      <c r="N123" s="1109">
        <f>+ROUND(+G123+J123+L123,0)</f>
        <v>45859</v>
      </c>
      <c r="O123" s="1085"/>
      <c r="P123" s="1107">
        <f>+ROUND(OTCHET!E527,0)</f>
        <v>0</v>
      </c>
      <c r="Q123" s="1108">
        <f>+ROUND(OTCHET!L527,0)</f>
        <v>45859</v>
      </c>
      <c r="R123" s="1034"/>
      <c r="S123" s="1359" t="s">
        <v>1170</v>
      </c>
      <c r="T123" s="1360"/>
      <c r="U123" s="1361"/>
      <c r="V123" s="1064"/>
      <c r="W123" s="1005"/>
      <c r="X123" s="1005"/>
      <c r="Y123" s="1005"/>
      <c r="Z123" s="1005"/>
    </row>
    <row r="124" spans="1:26" s="1006" customFormat="1" ht="15.75">
      <c r="A124" s="1077"/>
      <c r="B124" s="1098" t="s">
        <v>1171</v>
      </c>
      <c r="C124" s="1099"/>
      <c r="D124" s="1100"/>
      <c r="E124" s="1007"/>
      <c r="F124" s="1107">
        <f>+IF($P$2=0,$P124,0)</f>
        <v>0</v>
      </c>
      <c r="G124" s="1108">
        <f>+IF($P$2=0,$Q124,0)</f>
        <v>0</v>
      </c>
      <c r="H124" s="1007"/>
      <c r="I124" s="1107">
        <f>+IF(OR($P$2=98,$P$2=42,$P$2=96,$P$2=97),$P124,0)</f>
        <v>0</v>
      </c>
      <c r="J124" s="1108">
        <f>+IF(OR($P$2=98,$P$2=42,$P$2=96,$P$2=97),$Q124,0)</f>
        <v>0</v>
      </c>
      <c r="K124" s="1083"/>
      <c r="L124" s="1108">
        <f>+IF($P$2=33,$Q124,0)</f>
        <v>0</v>
      </c>
      <c r="M124" s="1083"/>
      <c r="N124" s="1109">
        <f>+ROUND(+G124+J124+L124,0)</f>
        <v>0</v>
      </c>
      <c r="O124" s="1085"/>
      <c r="P124" s="1107">
        <f>+ROUND(+OTCHET!E524+OTCHET!E534+OTCHET!E560+OTCHET!E567+OTCHET!E568+OTCHET!E582+OTCHET!E594+IF(AND(OTCHET!$F$12=9900,+OTCHET!$E$15=0),+OTCHET!E589,0),0)</f>
        <v>0</v>
      </c>
      <c r="Q124" s="1108">
        <f>+ROUND(+OTCHET!L524+OTCHET!L534+OTCHET!L560+OTCHET!L567+OTCHET!L568+OTCHET!L582+OTCHET!L594+IF(AND(OTCHET!$F$12=9900,+OTCHET!$E$15=0),+OTCHET!L589,0),0)</f>
        <v>0</v>
      </c>
      <c r="R124" s="1034"/>
      <c r="S124" s="1852" t="s">
        <v>1172</v>
      </c>
      <c r="T124" s="1853"/>
      <c r="U124" s="1854"/>
      <c r="V124" s="1064"/>
      <c r="W124" s="1005"/>
      <c r="X124" s="1005"/>
      <c r="Y124" s="1005"/>
      <c r="Z124" s="1005"/>
    </row>
    <row r="125" spans="1:26" s="1006" customFormat="1" ht="4.5" customHeight="1">
      <c r="A125" s="1077"/>
      <c r="B125" s="1689" t="s">
        <v>2030</v>
      </c>
      <c r="C125" s="1690"/>
      <c r="D125" s="1691"/>
      <c r="E125" s="1007"/>
      <c r="F125" s="1692">
        <f>+IF($P$2=0,$P125,0)</f>
        <v>0</v>
      </c>
      <c r="G125" s="1693">
        <f>+IF($P$2=0,$Q125,0)</f>
        <v>0</v>
      </c>
      <c r="H125" s="1007"/>
      <c r="I125" s="1692"/>
      <c r="J125" s="1693"/>
      <c r="K125" s="1083"/>
      <c r="L125" s="1693"/>
      <c r="M125" s="1083"/>
      <c r="N125" s="1694">
        <f>+ROUND(+G125+J125+L125,0)</f>
        <v>0</v>
      </c>
      <c r="O125" s="1085"/>
      <c r="P125" s="1692">
        <f>+ROUND(+IF(AND(OTCHET!$F$12="9900",+OTCHET!$E$15=0,+(OTCHET!E592+OTCHET!E593)&gt;0,+(OTCHET!E590+OTCHET!E591)&lt;0),+OTCHET!E589,0),0)</f>
        <v>0</v>
      </c>
      <c r="Q125" s="1693">
        <f>+ROUND(+IF(AND(OTCHET!$F$12="9900",+OTCHET!$E$15=0,+(OTCHET!L592+OTCHET!L593)&gt;=0,+(OTCHET!L590+OTCHET!L591)&lt;=0),+OTCHET!L589,0),0)</f>
        <v>0</v>
      </c>
      <c r="R125" s="1034"/>
      <c r="S125" s="1695" t="s">
        <v>2031</v>
      </c>
      <c r="T125" s="1696"/>
      <c r="U125" s="1697"/>
      <c r="V125" s="1064"/>
      <c r="W125" s="1005"/>
      <c r="X125" s="1005"/>
      <c r="Y125" s="1005"/>
      <c r="Z125" s="1005"/>
    </row>
    <row r="126" spans="1:26" s="1006" customFormat="1" ht="15.75">
      <c r="A126" s="1077"/>
      <c r="B126" s="1269" t="s">
        <v>1173</v>
      </c>
      <c r="C126" s="1270"/>
      <c r="D126" s="1271"/>
      <c r="E126" s="1007"/>
      <c r="F126" s="1272"/>
      <c r="G126" s="1273"/>
      <c r="H126" s="1007"/>
      <c r="I126" s="1272"/>
      <c r="J126" s="1273"/>
      <c r="K126" s="1083"/>
      <c r="L126" s="1273"/>
      <c r="M126" s="1083"/>
      <c r="N126" s="1274">
        <f>+ROUND(+G126+J126+L126,0)</f>
        <v>0</v>
      </c>
      <c r="O126" s="1085"/>
      <c r="P126" s="1272"/>
      <c r="Q126" s="1273"/>
      <c r="R126" s="1034"/>
      <c r="S126" s="1861" t="s">
        <v>1174</v>
      </c>
      <c r="T126" s="1862"/>
      <c r="U126" s="1863"/>
      <c r="V126" s="1064"/>
      <c r="W126" s="1005"/>
      <c r="X126" s="1005"/>
      <c r="Y126" s="1005"/>
      <c r="Z126" s="1005"/>
    </row>
    <row r="127" spans="1:26" s="1006" customFormat="1" ht="16.5" thickBot="1">
      <c r="A127" s="1077"/>
      <c r="B127" s="1275" t="s">
        <v>1175</v>
      </c>
      <c r="C127" s="1227"/>
      <c r="D127" s="1228"/>
      <c r="E127" s="1007"/>
      <c r="F127" s="1229">
        <f>+ROUND(+SUM(F122:F126),0)</f>
        <v>0</v>
      </c>
      <c r="G127" s="1230">
        <f>+ROUND(+SUM(G122:G126),0)</f>
        <v>45859</v>
      </c>
      <c r="H127" s="1007"/>
      <c r="I127" s="1229">
        <f>+ROUND(+SUM(I122:I126),0)</f>
        <v>0</v>
      </c>
      <c r="J127" s="1230">
        <f>+ROUND(+SUM(J122:J126),0)</f>
        <v>0</v>
      </c>
      <c r="K127" s="1083"/>
      <c r="L127" s="1230">
        <f>+ROUND(+SUM(L122:L126),0)</f>
        <v>0</v>
      </c>
      <c r="M127" s="1083"/>
      <c r="N127" s="1231">
        <f>+ROUND(+SUM(N122:N126),0)</f>
        <v>45859</v>
      </c>
      <c r="O127" s="1085"/>
      <c r="P127" s="1229">
        <f>+ROUND(+SUM(P122:P126),0)</f>
        <v>0</v>
      </c>
      <c r="Q127" s="1230">
        <f>+ROUND(+SUM(Q122:Q126),0)</f>
        <v>45859</v>
      </c>
      <c r="R127" s="1034"/>
      <c r="S127" s="1864" t="s">
        <v>1176</v>
      </c>
      <c r="T127" s="1865"/>
      <c r="U127" s="1866"/>
      <c r="V127" s="1223"/>
      <c r="W127" s="1224"/>
      <c r="X127" s="1225"/>
      <c r="Y127" s="1224"/>
      <c r="Z127" s="1224"/>
    </row>
    <row r="128" spans="1:26" s="1006" customFormat="1" ht="15.75">
      <c r="A128" s="1077"/>
      <c r="B128" s="1078" t="s">
        <v>1177</v>
      </c>
      <c r="C128" s="1079"/>
      <c r="D128" s="1080"/>
      <c r="E128" s="1191"/>
      <c r="F128" s="1089"/>
      <c r="G128" s="1090"/>
      <c r="H128" s="1007"/>
      <c r="I128" s="1089"/>
      <c r="J128" s="1090"/>
      <c r="K128" s="1083"/>
      <c r="L128" s="1090"/>
      <c r="M128" s="1083"/>
      <c r="N128" s="1120"/>
      <c r="O128" s="1085"/>
      <c r="P128" s="1089"/>
      <c r="Q128" s="1090"/>
      <c r="R128" s="1034"/>
      <c r="S128" s="1259" t="s">
        <v>1177</v>
      </c>
      <c r="T128" s="1260"/>
      <c r="U128" s="1261"/>
      <c r="V128" s="1064"/>
      <c r="W128" s="1005"/>
      <c r="X128" s="1005"/>
      <c r="Y128" s="1005"/>
      <c r="Z128" s="1005"/>
    </row>
    <row r="129" spans="1:26" s="1006" customFormat="1" ht="15.75">
      <c r="A129" s="1077"/>
      <c r="B129" s="1092" t="s">
        <v>1178</v>
      </c>
      <c r="C129" s="1093"/>
      <c r="D129" s="1094"/>
      <c r="E129" s="1007"/>
      <c r="F129" s="1095">
        <f>+IF($P$2=0,$P129,0)</f>
        <v>11413257</v>
      </c>
      <c r="G129" s="1096">
        <f>+IF($P$2=0,$Q129,0)</f>
        <v>11413257</v>
      </c>
      <c r="H129" s="1007"/>
      <c r="I129" s="1095">
        <f>+IF(OR($P$2=98,$P$2=42,$P$2=96,$P$2=97),$P129,0)</f>
        <v>0</v>
      </c>
      <c r="J129" s="1096">
        <f>+IF(OR($P$2=98,$P$2=42,$P$2=96,$P$2=97),$Q129,0)</f>
        <v>0</v>
      </c>
      <c r="K129" s="1083"/>
      <c r="L129" s="1096">
        <f>+IF($P$2=33,$Q129,0)</f>
        <v>0</v>
      </c>
      <c r="M129" s="1083"/>
      <c r="N129" s="1097">
        <f>+ROUND(+G129+J129+L129,0)</f>
        <v>11413257</v>
      </c>
      <c r="O129" s="1085"/>
      <c r="P129" s="1095">
        <f>+ROUND(+SUM(OTCHET!E570:E575)+SUM(OTCHET!E584:E585)+IF(AND(OTCHET!$F$12=9900,+OTCHET!$E$15=0),0,SUM(OTCHET!E590:E591)),0)</f>
        <v>11413257</v>
      </c>
      <c r="Q129" s="1096">
        <f>+ROUND(+SUM(OTCHET!L570:L575)+SUM(OTCHET!L584:L585)+IF(AND(OTCHET!$F$12=9900,+OTCHET!$E$15=0),0,SUM(OTCHET!L590:L591)),0)</f>
        <v>11413257</v>
      </c>
      <c r="R129" s="1034"/>
      <c r="S129" s="1849" t="s">
        <v>1179</v>
      </c>
      <c r="T129" s="1850"/>
      <c r="U129" s="1851"/>
      <c r="V129" s="1064"/>
      <c r="W129" s="1005"/>
      <c r="X129" s="1005"/>
      <c r="Y129" s="1005"/>
      <c r="Z129" s="1005"/>
    </row>
    <row r="130" spans="1:26" s="1006" customFormat="1" ht="15.75">
      <c r="A130" s="1077"/>
      <c r="B130" s="1098" t="s">
        <v>1180</v>
      </c>
      <c r="C130" s="1099"/>
      <c r="D130" s="1100"/>
      <c r="E130" s="1007"/>
      <c r="F130" s="1107">
        <f>+IF($P$2=0,$P130,0)</f>
        <v>0</v>
      </c>
      <c r="G130" s="1108">
        <f>+IF($P$2=0,$Q130,0)</f>
        <v>0</v>
      </c>
      <c r="H130" s="1007"/>
      <c r="I130" s="1107">
        <f>+IF(OR($P$2=98,$P$2=42,$P$2=96,$P$2=97),$P130,0)</f>
        <v>0</v>
      </c>
      <c r="J130" s="1108">
        <f>+IF(OR($P$2=98,$P$2=42,$P$2=96,$P$2=97),$Q130,0)</f>
        <v>0</v>
      </c>
      <c r="K130" s="1083"/>
      <c r="L130" s="1108">
        <f>+IF($P$2=33,$Q130,0)</f>
        <v>0</v>
      </c>
      <c r="M130" s="1083"/>
      <c r="N130" s="1109">
        <f>+ROUND(+G130+J130+L130,0)</f>
        <v>0</v>
      </c>
      <c r="O130" s="1085"/>
      <c r="P130" s="1107">
        <f>+ROUND(OTCHET!E583+OTCHET!E588,0)</f>
        <v>0</v>
      </c>
      <c r="Q130" s="1108">
        <f>+ROUND(OTCHET!L583+OTCHET!L588,0)</f>
        <v>0</v>
      </c>
      <c r="R130" s="1034"/>
      <c r="S130" s="1852" t="s">
        <v>1181</v>
      </c>
      <c r="T130" s="1853"/>
      <c r="U130" s="1854"/>
      <c r="V130" s="1064"/>
      <c r="W130" s="1005"/>
      <c r="X130" s="1005"/>
      <c r="Y130" s="1005"/>
      <c r="Z130" s="1005"/>
    </row>
    <row r="131" spans="1:26" s="1006" customFormat="1" ht="15.75">
      <c r="A131" s="1077"/>
      <c r="B131" s="1276" t="s">
        <v>1182</v>
      </c>
      <c r="C131" s="1277"/>
      <c r="D131" s="1278"/>
      <c r="E131" s="1007"/>
      <c r="F131" s="1107">
        <f>+IF($P$2=0,$P131,0)</f>
        <v>0</v>
      </c>
      <c r="G131" s="1108">
        <f>+IF($P$2=0,$Q131,0)</f>
        <v>14649521</v>
      </c>
      <c r="H131" s="1007"/>
      <c r="I131" s="1107">
        <f>+IF(OR($P$2=98,$P$2=42,$P$2=96,$P$2=97),$P131,0)</f>
        <v>0</v>
      </c>
      <c r="J131" s="1108">
        <f>+IF(OR($P$2=98,$P$2=42,$P$2=96,$P$2=97),$Q131,0)</f>
        <v>0</v>
      </c>
      <c r="K131" s="1083"/>
      <c r="L131" s="1108">
        <f>+IF($P$2=33,$Q131,0)</f>
        <v>0</v>
      </c>
      <c r="M131" s="1083"/>
      <c r="N131" s="1109">
        <f>+ROUND(+G131+J131+L131,0)</f>
        <v>14649521</v>
      </c>
      <c r="O131" s="1085"/>
      <c r="P131" s="1107">
        <f>+ROUND(-SUM(OTCHET!E576:E581)-SUM(OTCHET!E586:E587)-IF(AND(OTCHET!$F$12=9900,+OTCHET!$E$15=0),0,SUM(OTCHET!E592:E593)),0)</f>
        <v>0</v>
      </c>
      <c r="Q131" s="1108">
        <f>+ROUND(-SUM(OTCHET!L576:L581)-SUM(OTCHET!L586:L587)-IF(AND(OTCHET!$F$12=9900,+OTCHET!$E$15=0),0,SUM(OTCHET!L592:L593)),0)</f>
        <v>14649521</v>
      </c>
      <c r="R131" s="1034"/>
      <c r="S131" s="1855" t="s">
        <v>1183</v>
      </c>
      <c r="T131" s="1856"/>
      <c r="U131" s="1857"/>
      <c r="V131" s="1064"/>
      <c r="W131" s="1005"/>
      <c r="X131" s="1005"/>
      <c r="Y131" s="1005"/>
      <c r="Z131" s="1005"/>
    </row>
    <row r="132" spans="1:26" s="1006" customFormat="1" ht="16.5" thickBot="1">
      <c r="A132" s="1077"/>
      <c r="B132" s="1279" t="s">
        <v>1184</v>
      </c>
      <c r="C132" s="1280"/>
      <c r="D132" s="1281"/>
      <c r="E132" s="1007"/>
      <c r="F132" s="1282">
        <f>+ROUND(+F131-F129-F130,0)</f>
        <v>-11413257</v>
      </c>
      <c r="G132" s="1283">
        <f>+ROUND(+G131-G129-G130,0)</f>
        <v>3236264</v>
      </c>
      <c r="H132" s="1007"/>
      <c r="I132" s="1282">
        <f>+ROUND(+I131-I129-I130,0)</f>
        <v>0</v>
      </c>
      <c r="J132" s="1283">
        <f>+ROUND(+J131-J129-J130,0)</f>
        <v>0</v>
      </c>
      <c r="K132" s="1083"/>
      <c r="L132" s="1283">
        <f>+ROUND(+L131-L129-L130,0)</f>
        <v>0</v>
      </c>
      <c r="M132" s="1083"/>
      <c r="N132" s="1284">
        <f>+ROUND(+N131-N129-N130,0)</f>
        <v>3236264</v>
      </c>
      <c r="O132" s="1085"/>
      <c r="P132" s="1282">
        <f>+ROUND(+P131-P129-P130,0)</f>
        <v>-11413257</v>
      </c>
      <c r="Q132" s="1283">
        <f>+ROUND(+Q131-Q129-Q130,0)</f>
        <v>3236264</v>
      </c>
      <c r="R132" s="1034"/>
      <c r="S132" s="1837" t="s">
        <v>1185</v>
      </c>
      <c r="T132" s="1838"/>
      <c r="U132" s="1839"/>
      <c r="V132" s="1223"/>
      <c r="W132" s="1224"/>
      <c r="X132" s="1225"/>
      <c r="Y132" s="1224"/>
      <c r="Z132" s="1224"/>
    </row>
    <row r="133" spans="1:26" s="1006" customFormat="1" ht="16.5" customHeight="1" thickTop="1">
      <c r="A133" s="996"/>
      <c r="B133" s="1840">
        <f>+IF(+SUM(F133:N133)=0,0,"Контрола: дефицит/излишък = финансиране с обратен знак (Г. + Д. = 0)")</f>
        <v>0</v>
      </c>
      <c r="C133" s="1840"/>
      <c r="D133" s="1840"/>
      <c r="E133" s="1007"/>
      <c r="F133" s="1285">
        <f>+ROUND(F83,0)+ROUND(F84,0)</f>
        <v>0</v>
      </c>
      <c r="G133" s="1285">
        <f>+ROUND(G83,0)+ROUND(G84,0)</f>
        <v>0</v>
      </c>
      <c r="H133" s="1007"/>
      <c r="I133" s="1285">
        <f>+ROUND(I83,0)+ROUND(I84,0)</f>
        <v>0</v>
      </c>
      <c r="J133" s="1285">
        <f>+ROUND(J83,0)+ROUND(J84,0)</f>
        <v>0</v>
      </c>
      <c r="K133" s="1007"/>
      <c r="L133" s="1285">
        <f>+ROUND(L83,0)+ROUND(L84,0)</f>
        <v>0</v>
      </c>
      <c r="M133" s="1007"/>
      <c r="N133" s="1286">
        <f>+ROUND(N83,0)+ROUND(N84,0)</f>
        <v>0</v>
      </c>
      <c r="O133" s="1287"/>
      <c r="P133" s="1288">
        <f>+ROUND(P83,0)+ROUND(P84,0)</f>
        <v>0</v>
      </c>
      <c r="Q133" s="1288">
        <f>+ROUND(Q83,0)+ROUND(Q84,0)</f>
        <v>0</v>
      </c>
      <c r="R133" s="1034"/>
      <c r="S133" s="1289"/>
      <c r="T133" s="1289"/>
      <c r="U133" s="1289"/>
      <c r="V133" s="1223"/>
      <c r="W133" s="1224"/>
      <c r="X133" s="1225"/>
      <c r="Y133" s="1224"/>
      <c r="Z133" s="1224"/>
    </row>
    <row r="134" spans="1:26" s="1006" customFormat="1" ht="17.25" hidden="1" customHeight="1">
      <c r="A134" s="996"/>
      <c r="B134" s="1290" t="s">
        <v>1186</v>
      </c>
      <c r="C134" s="1291">
        <f>+OTCHET!B608</f>
        <v>0</v>
      </c>
      <c r="D134" s="1235" t="s">
        <v>1187</v>
      </c>
      <c r="E134" s="1007"/>
      <c r="F134" s="1841"/>
      <c r="G134" s="1841"/>
      <c r="H134" s="1007"/>
      <c r="I134" s="1292" t="s">
        <v>1188</v>
      </c>
      <c r="J134" s="1293"/>
      <c r="K134" s="1007"/>
      <c r="L134" s="1841"/>
      <c r="M134" s="1841"/>
      <c r="N134" s="1841"/>
      <c r="O134" s="1287"/>
      <c r="P134" s="1842"/>
      <c r="Q134" s="1842"/>
      <c r="R134" s="1294"/>
      <c r="S134" s="1295"/>
      <c r="T134" s="1295"/>
      <c r="U134" s="1295"/>
      <c r="V134" s="1296"/>
      <c r="W134" s="1224"/>
      <c r="X134" s="1225"/>
      <c r="Y134" s="1224"/>
      <c r="Z134" s="1224"/>
    </row>
    <row r="135" spans="1:26" s="1006" customFormat="1" ht="21" hidden="1" customHeight="1">
      <c r="A135" s="996"/>
      <c r="B135" s="1290"/>
      <c r="C135" s="1235"/>
      <c r="D135" s="1235"/>
      <c r="E135" s="1007"/>
      <c r="F135" s="1297"/>
      <c r="G135" s="1297"/>
      <c r="H135" s="1007"/>
      <c r="I135" s="1292"/>
      <c r="J135" s="1293"/>
      <c r="K135" s="1007"/>
      <c r="L135" s="1297"/>
      <c r="M135" s="1297"/>
      <c r="N135" s="1297"/>
      <c r="O135" s="1287"/>
      <c r="P135" s="1298"/>
      <c r="Q135" s="1298"/>
      <c r="R135" s="1294"/>
      <c r="S135" s="1295"/>
      <c r="T135" s="1295"/>
      <c r="U135" s="1295"/>
      <c r="V135" s="1296"/>
      <c r="W135" s="1224"/>
      <c r="X135" s="1225"/>
      <c r="Y135" s="1224"/>
      <c r="Z135" s="1224"/>
    </row>
    <row r="136" spans="1:26" s="1006" customFormat="1" ht="23.25" customHeight="1" thickBot="1">
      <c r="A136" s="1296"/>
      <c r="B136" s="1296"/>
      <c r="C136" s="1296"/>
      <c r="D136" s="1296"/>
      <c r="E136" s="1299"/>
      <c r="F136" s="1299"/>
      <c r="G136" s="1299"/>
      <c r="H136" s="1299"/>
      <c r="I136" s="1299"/>
      <c r="J136" s="1299"/>
      <c r="K136" s="1299"/>
      <c r="L136" s="1299"/>
      <c r="M136" s="1299"/>
      <c r="N136" s="1299"/>
      <c r="O136" s="1296"/>
      <c r="P136" s="1300"/>
      <c r="Q136" s="1300"/>
      <c r="R136" s="1295"/>
      <c r="S136" s="1295"/>
      <c r="T136" s="1295"/>
      <c r="U136" s="1295"/>
      <c r="V136" s="1295"/>
      <c r="X136" s="1301"/>
    </row>
    <row r="137" spans="1:26" s="1006" customFormat="1" ht="15.75" customHeight="1">
      <c r="A137" s="1296"/>
      <c r="B137" s="1302" t="s">
        <v>1189</v>
      </c>
      <c r="C137" s="1303"/>
      <c r="D137" s="1304"/>
      <c r="E137" s="1299"/>
      <c r="F137" s="1305" t="str">
        <f>+IF(+ROUND(F140,2)=0,"O K","НЕРАВНЕНИЕ!")</f>
        <v>O K</v>
      </c>
      <c r="G137" s="1306" t="str">
        <f>+IF(+ROUND(G140,2)=0,"O K","НЕРАВНЕНИЕ!")</f>
        <v>O K</v>
      </c>
      <c r="H137" s="1307"/>
      <c r="I137" s="1308" t="str">
        <f>+IF(+ROUND(I140,2)=0,"O K","НЕРАВНЕНИЕ!")</f>
        <v>O K</v>
      </c>
      <c r="J137" s="1309" t="str">
        <f>+IF(+ROUND(J140,2)=0,"O K","НЕРАВНЕНИЕ!")</f>
        <v>O K</v>
      </c>
      <c r="K137" s="1310"/>
      <c r="L137" s="1311" t="str">
        <f>+IF(+ROUND(L140,2)=0,"O K","НЕРАВНЕНИЕ!")</f>
        <v>O K</v>
      </c>
      <c r="M137" s="1312"/>
      <c r="N137" s="1313" t="str">
        <f>+IF(+ROUND(N140,2)=0,"O K","НЕРАВНЕНИЕ!")</f>
        <v>O K</v>
      </c>
      <c r="O137" s="1296"/>
      <c r="P137" s="1314" t="str">
        <f>+IF(+ROUND(P140,2)=0,"O K","НЕРАВНЕНИЕ!")</f>
        <v>O K</v>
      </c>
      <c r="Q137" s="1315" t="str">
        <f>+IF(+ROUND(Q140,2)=0,"O K","НЕРАВНЕНИЕ!")</f>
        <v>O K</v>
      </c>
      <c r="R137" s="1316"/>
      <c r="S137" s="1317"/>
      <c r="T137" s="1317"/>
      <c r="U137" s="1317"/>
      <c r="V137" s="1296"/>
      <c r="X137" s="1301"/>
    </row>
    <row r="138" spans="1:26" s="1006" customFormat="1" ht="15.75" customHeight="1" thickBot="1">
      <c r="A138" s="1296"/>
      <c r="B138" s="1318" t="s">
        <v>1190</v>
      </c>
      <c r="C138" s="1319"/>
      <c r="D138" s="1320"/>
      <c r="E138" s="1299"/>
      <c r="F138" s="1321" t="str">
        <f>+IF(+ROUND(F141,0)=0,"O K","НЕРАВНЕНИЕ!")</f>
        <v>O K</v>
      </c>
      <c r="G138" s="1322" t="str">
        <f>+IF(+ROUND(G141,0)=0,"O K","НЕРАВНЕНИЕ!")</f>
        <v>O K</v>
      </c>
      <c r="H138" s="1307"/>
      <c r="I138" s="1323" t="str">
        <f>+IF(+ROUND(I141,0)=0,"O K","НЕРАВНЕНИЕ!")</f>
        <v>O K</v>
      </c>
      <c r="J138" s="1324" t="str">
        <f>+IF(+ROUND(J141,0)=0,"O K","НЕРАВНЕНИЕ!")</f>
        <v>O K</v>
      </c>
      <c r="K138" s="1310"/>
      <c r="L138" s="1325" t="str">
        <f>+IF(+ROUND(L141,0)=0,"O K","НЕРАВНЕНИЕ!")</f>
        <v>O K</v>
      </c>
      <c r="M138" s="1312"/>
      <c r="N138" s="1326" t="str">
        <f>+IF(+ROUND(N141,0)=0,"O K","НЕРАВНЕНИЕ!")</f>
        <v>O K</v>
      </c>
      <c r="O138" s="1296"/>
      <c r="P138" s="1327" t="str">
        <f>+IF(+ROUND(P141,0)=0,"O K","НЕРАВНЕНИЕ!")</f>
        <v>O K</v>
      </c>
      <c r="Q138" s="1328" t="str">
        <f>+IF(+ROUND(Q141,0)=0,"O K","НЕРАВНЕНИЕ!")</f>
        <v>O K</v>
      </c>
      <c r="R138" s="1316"/>
      <c r="S138" s="1317"/>
      <c r="T138" s="1317"/>
      <c r="U138" s="1317"/>
      <c r="V138" s="1296"/>
      <c r="X138" s="1301"/>
    </row>
    <row r="139" spans="1:26" s="1006" customFormat="1" ht="13.5" thickBot="1">
      <c r="A139" s="1296"/>
      <c r="B139" s="1296"/>
      <c r="C139" s="1296"/>
      <c r="D139" s="1296"/>
      <c r="E139" s="1299"/>
      <c r="F139" s="1312"/>
      <c r="G139" s="1312"/>
      <c r="H139" s="1312"/>
      <c r="I139" s="1329"/>
      <c r="J139" s="1312"/>
      <c r="K139" s="1312"/>
      <c r="L139" s="1329"/>
      <c r="M139" s="1312"/>
      <c r="N139" s="1312"/>
      <c r="O139" s="1296"/>
      <c r="P139" s="1300"/>
      <c r="Q139" s="1300"/>
      <c r="R139" s="1316"/>
      <c r="S139" s="1295"/>
      <c r="T139" s="1295"/>
      <c r="U139" s="1295"/>
      <c r="V139" s="1296"/>
      <c r="X139" s="1301"/>
    </row>
    <row r="140" spans="1:26" s="1006" customFormat="1" ht="15.75">
      <c r="A140" s="1296"/>
      <c r="B140" s="1302" t="s">
        <v>1191</v>
      </c>
      <c r="C140" s="1303"/>
      <c r="D140" s="1304"/>
      <c r="E140" s="1299"/>
      <c r="F140" s="1330">
        <f>+ROUND(F83,0)+ROUND(F84,0)</f>
        <v>0</v>
      </c>
      <c r="G140" s="1331">
        <f>+ROUND(G83,0)+ROUND(G84,0)</f>
        <v>0</v>
      </c>
      <c r="H140" s="1307"/>
      <c r="I140" s="1332">
        <f>+ROUND(I83,0)+ROUND(I84,0)</f>
        <v>0</v>
      </c>
      <c r="J140" s="1333">
        <f>+ROUND(J83,0)+ROUND(J84,0)</f>
        <v>0</v>
      </c>
      <c r="K140" s="1310"/>
      <c r="L140" s="1334">
        <f>+ROUND(L83,0)+ROUND(L84,0)</f>
        <v>0</v>
      </c>
      <c r="M140" s="1312"/>
      <c r="N140" s="1335">
        <f>+ROUND(N83,0)+ROUND(N84,0)</f>
        <v>0</v>
      </c>
      <c r="O140" s="1296"/>
      <c r="P140" s="1336">
        <f>+ROUND(P83,0)+ROUND(P84,0)</f>
        <v>0</v>
      </c>
      <c r="Q140" s="1337">
        <f>+ROUND(Q83,0)+ROUND(Q84,0)</f>
        <v>0</v>
      </c>
      <c r="R140" s="1316"/>
      <c r="S140" s="1295"/>
      <c r="T140" s="1295"/>
      <c r="U140" s="1295"/>
      <c r="V140" s="1296"/>
      <c r="X140" s="1301"/>
    </row>
    <row r="141" spans="1:26" s="1006" customFormat="1" ht="16.5" thickBot="1">
      <c r="A141" s="1296"/>
      <c r="B141" s="1318" t="s">
        <v>1192</v>
      </c>
      <c r="C141" s="1319"/>
      <c r="D141" s="1320"/>
      <c r="E141" s="1299"/>
      <c r="F141" s="1338">
        <f>SUM(+ROUND(F83,0)+ROUND(F101,0)+ROUND(F120,0)+ROUND(F127,0)+ROUND(F129,0)+ROUND(F130,0))-ROUND(F131,0)</f>
        <v>0</v>
      </c>
      <c r="G141" s="1339">
        <f>SUM(+ROUND(G83,0)+ROUND(G101,0)+ROUND(G120,0)+ROUND(G127,0)+ROUND(G129,0)+ROUND(G130,0))-ROUND(G131,0)</f>
        <v>0</v>
      </c>
      <c r="H141" s="1307"/>
      <c r="I141" s="1340">
        <f>SUM(+ROUND(I83,0)+ROUND(I101,0)+ROUND(I120,0)+ROUND(I127,0)+ROUND(I129,0)+ROUND(I130,0))-ROUND(I131,0)</f>
        <v>0</v>
      </c>
      <c r="J141" s="1341">
        <f>SUM(+ROUND(J83,0)+ROUND(J101,0)+ROUND(J120,0)+ROUND(J127,0)+ROUND(J129,0)+ROUND(J130,0))-ROUND(J131,0)</f>
        <v>0</v>
      </c>
      <c r="K141" s="1310"/>
      <c r="L141" s="1342">
        <f>SUM(+ROUND(L83,0)+ROUND(L101,0)+ROUND(L120,0)+ROUND(L127,0)+ROUND(L129,0)+ROUND(L130,0))-ROUND(L131,0)</f>
        <v>0</v>
      </c>
      <c r="M141" s="1312"/>
      <c r="N141" s="1343">
        <f>SUM(+ROUND(N83,0)+ROUND(N101,0)+ROUND(N120,0)+ROUND(N127,0)+ROUND(N129,0)+ROUND(N130,0))-ROUND(N131,0)</f>
        <v>0</v>
      </c>
      <c r="O141" s="1296"/>
      <c r="P141" s="1344">
        <f>SUM(+ROUND(P83,0)+ROUND(P101,0)+ROUND(P120,0)+ROUND(P127,0)+ROUND(P129,0)+ROUND(P130,0))-ROUND(P131,0)</f>
        <v>0</v>
      </c>
      <c r="Q141" s="1345">
        <f>SUM(+ROUND(Q83,0)+ROUND(Q101,0)+ROUND(Q120,0)+ROUND(Q127,0)+ROUND(Q129,0)+ROUND(Q130,0))-ROUND(Q131,0)</f>
        <v>0</v>
      </c>
      <c r="R141" s="1316"/>
      <c r="S141" s="1295"/>
      <c r="T141" s="1295"/>
      <c r="U141" s="1295"/>
      <c r="V141" s="1296"/>
      <c r="X141" s="1301"/>
    </row>
    <row r="142" spans="1:26" s="1006" customFormat="1" ht="12.75">
      <c r="A142" s="1296"/>
      <c r="B142" s="1296"/>
      <c r="C142" s="1296"/>
      <c r="D142" s="1296"/>
      <c r="E142" s="1296"/>
      <c r="F142" s="1299"/>
      <c r="G142" s="1299"/>
      <c r="H142" s="1299"/>
      <c r="I142" s="1299"/>
      <c r="J142" s="1299"/>
      <c r="K142" s="1299"/>
      <c r="L142" s="1299"/>
      <c r="M142" s="1299"/>
      <c r="N142" s="1299"/>
      <c r="O142" s="1296"/>
      <c r="P142" s="1300"/>
      <c r="Q142" s="1300"/>
      <c r="R142" s="1316"/>
      <c r="S142" s="1295"/>
      <c r="T142" s="1295"/>
      <c r="U142" s="1295"/>
      <c r="V142" s="1296"/>
      <c r="X142" s="1301"/>
    </row>
    <row r="143" spans="1:26" s="1006" customFormat="1" ht="12.75">
      <c r="A143" s="1296"/>
      <c r="B143" s="1296"/>
      <c r="C143" s="1296"/>
      <c r="D143" s="1296"/>
      <c r="E143" s="1299"/>
      <c r="F143" s="1299"/>
      <c r="G143" s="1299"/>
      <c r="H143" s="1299"/>
      <c r="I143" s="1299"/>
      <c r="J143" s="1299"/>
      <c r="K143" s="1299"/>
      <c r="L143" s="1299"/>
      <c r="M143" s="1299"/>
      <c r="N143" s="1299"/>
      <c r="O143" s="1296"/>
      <c r="P143" s="1300"/>
      <c r="Q143" s="1300"/>
      <c r="R143" s="1316"/>
      <c r="S143" s="1295"/>
      <c r="T143" s="1295"/>
      <c r="U143" s="1295"/>
      <c r="V143" s="1296"/>
      <c r="X143" s="1301"/>
    </row>
    <row r="144" spans="1:26" s="1006" customFormat="1" ht="12.75">
      <c r="A144" s="1296"/>
      <c r="B144" s="1296"/>
      <c r="C144" s="1296"/>
      <c r="D144" s="1296"/>
      <c r="E144" s="1299"/>
      <c r="F144" s="1299"/>
      <c r="G144" s="1299"/>
      <c r="H144" s="1299"/>
      <c r="I144" s="1299"/>
      <c r="J144" s="1299"/>
      <c r="K144" s="1299"/>
      <c r="L144" s="1299"/>
      <c r="M144" s="1299"/>
      <c r="N144" s="1299"/>
      <c r="O144" s="1296"/>
      <c r="P144" s="1300"/>
      <c r="Q144" s="1300"/>
      <c r="R144" s="1316"/>
      <c r="S144" s="1295"/>
      <c r="T144" s="1295"/>
      <c r="U144" s="1295"/>
      <c r="V144" s="1296"/>
      <c r="X144" s="1301"/>
    </row>
    <row r="145" spans="1:24" s="1006" customFormat="1" ht="12.75">
      <c r="A145" s="1296"/>
      <c r="B145" s="1296"/>
      <c r="C145" s="1296"/>
      <c r="D145" s="1296"/>
      <c r="E145" s="1299"/>
      <c r="F145" s="1299"/>
      <c r="G145" s="1299"/>
      <c r="H145" s="1299"/>
      <c r="I145" s="1299"/>
      <c r="J145" s="1299"/>
      <c r="K145" s="1299"/>
      <c r="L145" s="1299"/>
      <c r="M145" s="1299"/>
      <c r="N145" s="1299"/>
      <c r="O145" s="1296"/>
      <c r="P145" s="1300"/>
      <c r="Q145" s="1300"/>
      <c r="R145" s="1316"/>
      <c r="S145" s="1295"/>
      <c r="T145" s="1295"/>
      <c r="U145" s="1295"/>
      <c r="V145" s="1296"/>
      <c r="X145" s="1301"/>
    </row>
    <row r="146" spans="1:24" s="1006" customFormat="1" ht="12.75">
      <c r="A146" s="1296"/>
      <c r="B146" s="1296"/>
      <c r="C146" s="1296"/>
      <c r="D146" s="1296"/>
      <c r="E146" s="1299"/>
      <c r="F146" s="1299"/>
      <c r="G146" s="1299"/>
      <c r="H146" s="1299"/>
      <c r="I146" s="1299"/>
      <c r="J146" s="1299"/>
      <c r="K146" s="1299"/>
      <c r="L146" s="1299"/>
      <c r="M146" s="1299"/>
      <c r="N146" s="1299"/>
      <c r="O146" s="1296"/>
      <c r="P146" s="1300"/>
      <c r="Q146" s="1300"/>
      <c r="R146" s="1316"/>
      <c r="S146" s="1295"/>
      <c r="T146" s="1295"/>
      <c r="U146" s="1295"/>
      <c r="V146" s="1296"/>
      <c r="X146" s="1301"/>
    </row>
    <row r="147" spans="1:24" s="1006" customFormat="1" ht="12.75">
      <c r="A147" s="1296"/>
      <c r="B147" s="1296"/>
      <c r="C147" s="1296"/>
      <c r="D147" s="1296"/>
      <c r="E147" s="1299"/>
      <c r="F147" s="1299"/>
      <c r="G147" s="1299"/>
      <c r="H147" s="1299"/>
      <c r="I147" s="1299"/>
      <c r="J147" s="1299"/>
      <c r="K147" s="1299"/>
      <c r="L147" s="1299"/>
      <c r="M147" s="1299"/>
      <c r="N147" s="1299"/>
      <c r="O147" s="1296"/>
      <c r="P147" s="1300"/>
      <c r="Q147" s="1300"/>
      <c r="R147" s="1316"/>
      <c r="S147" s="1295"/>
      <c r="T147" s="1295"/>
      <c r="U147" s="1295"/>
      <c r="V147" s="1296"/>
      <c r="X147" s="1301"/>
    </row>
    <row r="148" spans="1:24" s="1006" customFormat="1" ht="12.75">
      <c r="A148" s="1296"/>
      <c r="B148" s="1296"/>
      <c r="C148" s="1296"/>
      <c r="D148" s="1296"/>
      <c r="E148" s="1299"/>
      <c r="F148" s="1299"/>
      <c r="G148" s="1299"/>
      <c r="H148" s="1299"/>
      <c r="I148" s="1299"/>
      <c r="J148" s="1299"/>
      <c r="K148" s="1299"/>
      <c r="L148" s="1299"/>
      <c r="M148" s="1299"/>
      <c r="N148" s="1299"/>
      <c r="O148" s="1296"/>
      <c r="P148" s="1300"/>
      <c r="Q148" s="1300"/>
      <c r="R148" s="1316"/>
      <c r="S148" s="1295"/>
      <c r="T148" s="1295"/>
      <c r="U148" s="1295"/>
      <c r="V148" s="1296"/>
      <c r="X148" s="1301"/>
    </row>
    <row r="149" spans="1:24" s="1006" customFormat="1" ht="12.75">
      <c r="A149" s="1296"/>
      <c r="B149" s="1296"/>
      <c r="C149" s="1296"/>
      <c r="D149" s="1296"/>
      <c r="E149" s="1299"/>
      <c r="F149" s="1299"/>
      <c r="G149" s="1299"/>
      <c r="H149" s="1299"/>
      <c r="I149" s="1299"/>
      <c r="J149" s="1299"/>
      <c r="K149" s="1299"/>
      <c r="L149" s="1299"/>
      <c r="M149" s="1299"/>
      <c r="N149" s="1299"/>
      <c r="O149" s="1296"/>
      <c r="P149" s="1300"/>
      <c r="Q149" s="1300"/>
      <c r="R149" s="1316"/>
      <c r="S149" s="1295"/>
      <c r="T149" s="1295"/>
      <c r="U149" s="1295"/>
      <c r="V149" s="1296"/>
      <c r="X149" s="1301"/>
    </row>
    <row r="150" spans="1:24" s="1006" customFormat="1" ht="12.75">
      <c r="A150" s="1296"/>
      <c r="B150" s="1296"/>
      <c r="C150" s="1296"/>
      <c r="D150" s="1296"/>
      <c r="E150" s="1299"/>
      <c r="F150" s="1299"/>
      <c r="G150" s="1299"/>
      <c r="H150" s="1299"/>
      <c r="I150" s="1299"/>
      <c r="J150" s="1299"/>
      <c r="K150" s="1299"/>
      <c r="L150" s="1299"/>
      <c r="M150" s="1299"/>
      <c r="N150" s="1299"/>
      <c r="O150" s="1296"/>
      <c r="P150" s="1300"/>
      <c r="Q150" s="1300"/>
      <c r="R150" s="1316"/>
      <c r="S150" s="1295"/>
      <c r="T150" s="1295"/>
      <c r="U150" s="1295"/>
      <c r="V150" s="1296"/>
      <c r="X150" s="1301"/>
    </row>
    <row r="151" spans="1:24" s="1006" customFormat="1" ht="12.75">
      <c r="A151" s="1296"/>
      <c r="B151" s="1296"/>
      <c r="C151" s="1296"/>
      <c r="D151" s="1296"/>
      <c r="E151" s="1299"/>
      <c r="F151" s="1299"/>
      <c r="G151" s="1299"/>
      <c r="H151" s="1299"/>
      <c r="I151" s="1299"/>
      <c r="J151" s="1299"/>
      <c r="K151" s="1299"/>
      <c r="L151" s="1299"/>
      <c r="M151" s="1299"/>
      <c r="N151" s="1299"/>
      <c r="O151" s="1296"/>
      <c r="P151" s="1300"/>
      <c r="Q151" s="1300"/>
      <c r="R151" s="1316"/>
      <c r="S151" s="1295"/>
      <c r="T151" s="1295"/>
      <c r="U151" s="1295"/>
      <c r="V151" s="1296"/>
      <c r="X151" s="1301"/>
    </row>
    <row r="152" spans="1:24" s="1006" customFormat="1" ht="12.75">
      <c r="A152" s="1296"/>
      <c r="B152" s="1296"/>
      <c r="C152" s="1296"/>
      <c r="D152" s="1296"/>
      <c r="E152" s="1299"/>
      <c r="F152" s="1299"/>
      <c r="G152" s="1299"/>
      <c r="H152" s="1299"/>
      <c r="I152" s="1299"/>
      <c r="J152" s="1299"/>
      <c r="K152" s="1299"/>
      <c r="L152" s="1299"/>
      <c r="M152" s="1299"/>
      <c r="N152" s="1299"/>
      <c r="O152" s="1296"/>
      <c r="P152" s="1300"/>
      <c r="Q152" s="1300"/>
      <c r="R152" s="1316"/>
      <c r="S152" s="1295"/>
      <c r="T152" s="1295"/>
      <c r="U152" s="1295"/>
      <c r="V152" s="1296"/>
      <c r="X152" s="1301"/>
    </row>
    <row r="153" spans="1:24" s="1006" customFormat="1" ht="12.75">
      <c r="A153" s="1296"/>
      <c r="B153" s="1296"/>
      <c r="C153" s="1296"/>
      <c r="D153" s="1296"/>
      <c r="E153" s="1299"/>
      <c r="F153" s="1299"/>
      <c r="G153" s="1299"/>
      <c r="H153" s="1299"/>
      <c r="I153" s="1299"/>
      <c r="J153" s="1299"/>
      <c r="K153" s="1299"/>
      <c r="L153" s="1299"/>
      <c r="M153" s="1299"/>
      <c r="N153" s="1299"/>
      <c r="O153" s="1296"/>
      <c r="P153" s="1300"/>
      <c r="Q153" s="1300"/>
      <c r="R153" s="1316"/>
      <c r="S153" s="1295"/>
      <c r="T153" s="1295"/>
      <c r="U153" s="1295"/>
      <c r="V153" s="1296"/>
      <c r="X153" s="1301"/>
    </row>
    <row r="154" spans="1:24" s="1006" customFormat="1" ht="12.75">
      <c r="A154" s="1296"/>
      <c r="B154" s="1296"/>
      <c r="C154" s="1296"/>
      <c r="D154" s="1296"/>
      <c r="E154" s="1299"/>
      <c r="F154" s="1299"/>
      <c r="G154" s="1299"/>
      <c r="H154" s="1299"/>
      <c r="I154" s="1299"/>
      <c r="J154" s="1299"/>
      <c r="K154" s="1299"/>
      <c r="L154" s="1299"/>
      <c r="M154" s="1299"/>
      <c r="N154" s="1299"/>
      <c r="O154" s="1296"/>
      <c r="P154" s="1300"/>
      <c r="Q154" s="1300"/>
      <c r="R154" s="1316"/>
      <c r="S154" s="1295"/>
      <c r="T154" s="1295"/>
      <c r="U154" s="1295"/>
      <c r="V154" s="1296"/>
      <c r="X154" s="1301"/>
    </row>
    <row r="155" spans="1:24" s="1006" customFormat="1" ht="12.75">
      <c r="A155" s="1296"/>
      <c r="B155" s="1296"/>
      <c r="C155" s="1296"/>
      <c r="D155" s="1296"/>
      <c r="E155" s="1299"/>
      <c r="F155" s="1299"/>
      <c r="G155" s="1299"/>
      <c r="H155" s="1299"/>
      <c r="I155" s="1299"/>
      <c r="J155" s="1299"/>
      <c r="K155" s="1299"/>
      <c r="L155" s="1299"/>
      <c r="M155" s="1299"/>
      <c r="N155" s="1299"/>
      <c r="O155" s="1296"/>
      <c r="P155" s="1300"/>
      <c r="Q155" s="1300"/>
      <c r="R155" s="1316"/>
      <c r="S155" s="1295"/>
      <c r="T155" s="1295"/>
      <c r="U155" s="1295"/>
      <c r="V155" s="1296"/>
      <c r="X155" s="1301"/>
    </row>
    <row r="156" spans="1:24" s="1006" customFormat="1" ht="12.75">
      <c r="A156" s="1296"/>
      <c r="B156" s="1296"/>
      <c r="C156" s="1296"/>
      <c r="D156" s="1296"/>
      <c r="E156" s="1299"/>
      <c r="F156" s="1299"/>
      <c r="G156" s="1299"/>
      <c r="H156" s="1299"/>
      <c r="I156" s="1299"/>
      <c r="J156" s="1299"/>
      <c r="K156" s="1299"/>
      <c r="L156" s="1299"/>
      <c r="M156" s="1299"/>
      <c r="N156" s="1299"/>
      <c r="O156" s="1296"/>
      <c r="P156" s="1300"/>
      <c r="Q156" s="1300"/>
      <c r="R156" s="1316"/>
      <c r="S156" s="1295"/>
      <c r="T156" s="1295"/>
      <c r="U156" s="1295"/>
      <c r="V156" s="1296"/>
      <c r="X156" s="1301"/>
    </row>
    <row r="157" spans="1:24" s="1006" customFormat="1" ht="12.75">
      <c r="A157" s="1296"/>
      <c r="B157" s="1296"/>
      <c r="C157" s="1296"/>
      <c r="D157" s="1296"/>
      <c r="E157" s="1299"/>
      <c r="F157" s="1299"/>
      <c r="G157" s="1299"/>
      <c r="H157" s="1299"/>
      <c r="I157" s="1299"/>
      <c r="J157" s="1299"/>
      <c r="K157" s="1299"/>
      <c r="L157" s="1299"/>
      <c r="M157" s="1299"/>
      <c r="N157" s="1299"/>
      <c r="O157" s="1296"/>
      <c r="P157" s="1300"/>
      <c r="Q157" s="1300"/>
      <c r="R157" s="1316"/>
      <c r="S157" s="1295"/>
      <c r="T157" s="1295"/>
      <c r="U157" s="1295"/>
      <c r="V157" s="1296"/>
      <c r="X157" s="1301"/>
    </row>
    <row r="158" spans="1:24" s="1006" customFormat="1" ht="12.75">
      <c r="A158" s="1296"/>
      <c r="B158" s="1296"/>
      <c r="C158" s="1296"/>
      <c r="D158" s="1296"/>
      <c r="E158" s="1299"/>
      <c r="F158" s="1299"/>
      <c r="G158" s="1299"/>
      <c r="H158" s="1299"/>
      <c r="I158" s="1299"/>
      <c r="J158" s="1299"/>
      <c r="K158" s="1299"/>
      <c r="L158" s="1299"/>
      <c r="M158" s="1299"/>
      <c r="N158" s="1299"/>
      <c r="O158" s="1296"/>
      <c r="P158" s="1300"/>
      <c r="Q158" s="1300"/>
      <c r="R158" s="1316"/>
      <c r="S158" s="1295"/>
      <c r="T158" s="1295"/>
      <c r="U158" s="1295"/>
      <c r="V158" s="1296"/>
      <c r="X158" s="1301"/>
    </row>
    <row r="159" spans="1:24" s="1006" customFormat="1" ht="12.75">
      <c r="A159" s="1296"/>
      <c r="B159" s="1296"/>
      <c r="C159" s="1296"/>
      <c r="D159" s="1296"/>
      <c r="E159" s="1299"/>
      <c r="F159" s="1299"/>
      <c r="G159" s="1299"/>
      <c r="H159" s="1299"/>
      <c r="I159" s="1299"/>
      <c r="J159" s="1299"/>
      <c r="K159" s="1299"/>
      <c r="L159" s="1299"/>
      <c r="M159" s="1299"/>
      <c r="N159" s="1299"/>
      <c r="O159" s="1296"/>
      <c r="P159" s="1300"/>
      <c r="Q159" s="1300"/>
      <c r="R159" s="1316"/>
      <c r="S159" s="1295"/>
      <c r="T159" s="1295"/>
      <c r="U159" s="1295"/>
      <c r="V159" s="1296"/>
      <c r="X159" s="1301"/>
    </row>
    <row r="160" spans="1:24" s="1006" customFormat="1" ht="12.75">
      <c r="A160" s="1296"/>
      <c r="B160" s="1296"/>
      <c r="C160" s="1296"/>
      <c r="D160" s="1296"/>
      <c r="E160" s="1299"/>
      <c r="F160" s="1299"/>
      <c r="G160" s="1299"/>
      <c r="H160" s="1299"/>
      <c r="I160" s="1299"/>
      <c r="J160" s="1299"/>
      <c r="K160" s="1299"/>
      <c r="L160" s="1299"/>
      <c r="M160" s="1299"/>
      <c r="N160" s="1299"/>
      <c r="O160" s="1296"/>
      <c r="P160" s="1300"/>
      <c r="Q160" s="1300"/>
      <c r="R160" s="1316"/>
      <c r="S160" s="1295"/>
      <c r="T160" s="1295"/>
      <c r="U160" s="1295"/>
      <c r="V160" s="1296"/>
      <c r="X160" s="1301"/>
    </row>
    <row r="161" spans="1:24" s="1006" customFormat="1" ht="12.75">
      <c r="A161" s="1296"/>
      <c r="B161" s="1296"/>
      <c r="C161" s="1296"/>
      <c r="D161" s="1296"/>
      <c r="E161" s="1299"/>
      <c r="F161" s="1299"/>
      <c r="G161" s="1299"/>
      <c r="H161" s="1299"/>
      <c r="I161" s="1299"/>
      <c r="J161" s="1299"/>
      <c r="K161" s="1299"/>
      <c r="L161" s="1299"/>
      <c r="M161" s="1299"/>
      <c r="N161" s="1299"/>
      <c r="O161" s="1296"/>
      <c r="P161" s="1300"/>
      <c r="Q161" s="1300"/>
      <c r="R161" s="1316"/>
      <c r="S161" s="1295"/>
      <c r="T161" s="1295"/>
      <c r="U161" s="1295"/>
      <c r="V161" s="1296"/>
      <c r="X161" s="1301"/>
    </row>
    <row r="162" spans="1:24" s="1006" customFormat="1" ht="12.75">
      <c r="A162" s="1296"/>
      <c r="B162" s="1296"/>
      <c r="C162" s="1296"/>
      <c r="D162" s="1296"/>
      <c r="E162" s="1299"/>
      <c r="F162" s="1299"/>
      <c r="G162" s="1299"/>
      <c r="H162" s="1299"/>
      <c r="I162" s="1299"/>
      <c r="J162" s="1299"/>
      <c r="K162" s="1299"/>
      <c r="L162" s="1299"/>
      <c r="M162" s="1299"/>
      <c r="N162" s="1299"/>
      <c r="O162" s="1296"/>
      <c r="P162" s="1300"/>
      <c r="Q162" s="1300"/>
      <c r="R162" s="1316"/>
      <c r="S162" s="1295"/>
      <c r="T162" s="1295"/>
      <c r="U162" s="1295"/>
      <c r="V162" s="1296"/>
      <c r="X162" s="1301"/>
    </row>
    <row r="163" spans="1:24" s="1006" customFormat="1" ht="12.75">
      <c r="A163" s="1296"/>
      <c r="B163" s="1296"/>
      <c r="C163" s="1296"/>
      <c r="D163" s="1296"/>
      <c r="E163" s="1299"/>
      <c r="F163" s="1299"/>
      <c r="G163" s="1299"/>
      <c r="H163" s="1299"/>
      <c r="I163" s="1299"/>
      <c r="J163" s="1299"/>
      <c r="K163" s="1299"/>
      <c r="L163" s="1299"/>
      <c r="M163" s="1299"/>
      <c r="N163" s="1299"/>
      <c r="O163" s="1296"/>
      <c r="P163" s="1300"/>
      <c r="Q163" s="1300"/>
      <c r="R163" s="1316"/>
      <c r="S163" s="1295"/>
      <c r="T163" s="1295"/>
      <c r="U163" s="1295"/>
      <c r="V163" s="1296"/>
      <c r="X163" s="1301"/>
    </row>
    <row r="164" spans="1:24" s="1006" customFormat="1" ht="12.75">
      <c r="A164" s="1296"/>
      <c r="B164" s="1296"/>
      <c r="C164" s="1296"/>
      <c r="D164" s="1296"/>
      <c r="E164" s="1299"/>
      <c r="F164" s="1299"/>
      <c r="G164" s="1299"/>
      <c r="H164" s="1299"/>
      <c r="I164" s="1299"/>
      <c r="J164" s="1299"/>
      <c r="K164" s="1299"/>
      <c r="L164" s="1299"/>
      <c r="M164" s="1299"/>
      <c r="N164" s="1299"/>
      <c r="O164" s="1296"/>
      <c r="P164" s="1300"/>
      <c r="Q164" s="1300"/>
      <c r="R164" s="1316"/>
      <c r="S164" s="1295"/>
      <c r="T164" s="1295"/>
      <c r="U164" s="1295"/>
      <c r="V164" s="1296"/>
      <c r="X164" s="1301"/>
    </row>
    <row r="165" spans="1:24" s="1006" customFormat="1" ht="12.75">
      <c r="A165" s="1296"/>
      <c r="B165" s="1296"/>
      <c r="C165" s="1296"/>
      <c r="D165" s="1296"/>
      <c r="E165" s="1299"/>
      <c r="F165" s="1299"/>
      <c r="G165" s="1299"/>
      <c r="H165" s="1299"/>
      <c r="I165" s="1299"/>
      <c r="J165" s="1299"/>
      <c r="K165" s="1299"/>
      <c r="L165" s="1299"/>
      <c r="M165" s="1299"/>
      <c r="N165" s="1299"/>
      <c r="O165" s="1296"/>
      <c r="P165" s="1300"/>
      <c r="Q165" s="1300"/>
      <c r="R165" s="1316"/>
      <c r="S165" s="1295"/>
      <c r="T165" s="1295"/>
      <c r="U165" s="1295"/>
      <c r="V165" s="1296"/>
      <c r="X165" s="1301"/>
    </row>
    <row r="166" spans="1:24" s="1006" customFormat="1" ht="12.75">
      <c r="A166" s="1296"/>
      <c r="B166" s="1296"/>
      <c r="C166" s="1296"/>
      <c r="D166" s="1296"/>
      <c r="E166" s="1299"/>
      <c r="F166" s="1299"/>
      <c r="G166" s="1299"/>
      <c r="H166" s="1299"/>
      <c r="I166" s="1299"/>
      <c r="J166" s="1299"/>
      <c r="K166" s="1299"/>
      <c r="L166" s="1299"/>
      <c r="M166" s="1299"/>
      <c r="N166" s="1299"/>
      <c r="O166" s="1296"/>
      <c r="P166" s="1300"/>
      <c r="Q166" s="1300"/>
      <c r="R166" s="1316"/>
      <c r="S166" s="1295"/>
      <c r="T166" s="1295"/>
      <c r="U166" s="1295"/>
      <c r="V166" s="1296"/>
      <c r="X166" s="1301"/>
    </row>
    <row r="167" spans="1:24" s="1006" customFormat="1" ht="12.75">
      <c r="A167" s="1296"/>
      <c r="B167" s="1296"/>
      <c r="C167" s="1296"/>
      <c r="D167" s="1296"/>
      <c r="E167" s="1299"/>
      <c r="F167" s="1299"/>
      <c r="G167" s="1299"/>
      <c r="H167" s="1299"/>
      <c r="I167" s="1299"/>
      <c r="J167" s="1299"/>
      <c r="K167" s="1299"/>
      <c r="L167" s="1299"/>
      <c r="M167" s="1299"/>
      <c r="N167" s="1299"/>
      <c r="O167" s="1296"/>
      <c r="P167" s="1300"/>
      <c r="Q167" s="1300"/>
      <c r="R167" s="1316"/>
      <c r="S167" s="1295"/>
      <c r="T167" s="1295"/>
      <c r="U167" s="1295"/>
      <c r="V167" s="1296"/>
      <c r="X167" s="1301"/>
    </row>
    <row r="168" spans="1:24" s="1006" customFormat="1" ht="12.75">
      <c r="A168" s="1296"/>
      <c r="B168" s="1296"/>
      <c r="C168" s="1296"/>
      <c r="D168" s="1296"/>
      <c r="E168" s="1299"/>
      <c r="F168" s="1299"/>
      <c r="G168" s="1299"/>
      <c r="H168" s="1299"/>
      <c r="I168" s="1299"/>
      <c r="J168" s="1299"/>
      <c r="K168" s="1299"/>
      <c r="L168" s="1299"/>
      <c r="M168" s="1299"/>
      <c r="N168" s="1299"/>
      <c r="O168" s="1296"/>
      <c r="P168" s="1300"/>
      <c r="Q168" s="1300"/>
      <c r="R168" s="1316"/>
      <c r="S168" s="1295"/>
      <c r="T168" s="1295"/>
      <c r="U168" s="1295"/>
      <c r="V168" s="1296"/>
      <c r="X168" s="1301"/>
    </row>
    <row r="169" spans="1:24" s="1006" customFormat="1" ht="12.75">
      <c r="A169" s="1296"/>
      <c r="B169" s="1296"/>
      <c r="C169" s="1296"/>
      <c r="D169" s="1296"/>
      <c r="E169" s="1299"/>
      <c r="F169" s="1299"/>
      <c r="G169" s="1299"/>
      <c r="H169" s="1299"/>
      <c r="I169" s="1299"/>
      <c r="J169" s="1299"/>
      <c r="K169" s="1299"/>
      <c r="L169" s="1299"/>
      <c r="M169" s="1299"/>
      <c r="N169" s="1299"/>
      <c r="O169" s="1296"/>
      <c r="P169" s="1300"/>
      <c r="Q169" s="1300"/>
      <c r="R169" s="1316"/>
      <c r="S169" s="1295"/>
      <c r="T169" s="1295"/>
      <c r="U169" s="1295"/>
      <c r="V169" s="1296"/>
      <c r="X169" s="1301"/>
    </row>
    <row r="170" spans="1:24" s="1006" customFormat="1" ht="12.75">
      <c r="A170" s="1296"/>
      <c r="B170" s="1296"/>
      <c r="C170" s="1296"/>
      <c r="D170" s="1296"/>
      <c r="E170" s="1299"/>
      <c r="F170" s="1299"/>
      <c r="G170" s="1299"/>
      <c r="H170" s="1299"/>
      <c r="I170" s="1299"/>
      <c r="J170" s="1299"/>
      <c r="K170" s="1299"/>
      <c r="L170" s="1299"/>
      <c r="M170" s="1299"/>
      <c r="N170" s="1299"/>
      <c r="O170" s="1296"/>
      <c r="P170" s="1300"/>
      <c r="Q170" s="1300"/>
      <c r="R170" s="1316"/>
      <c r="S170" s="1295"/>
      <c r="T170" s="1295"/>
      <c r="U170" s="1295"/>
      <c r="V170" s="1296"/>
      <c r="X170" s="1301"/>
    </row>
    <row r="171" spans="1:24" s="1006" customFormat="1" ht="12.75">
      <c r="A171" s="1296"/>
      <c r="B171" s="1296"/>
      <c r="C171" s="1296"/>
      <c r="D171" s="1296"/>
      <c r="E171" s="1299"/>
      <c r="F171" s="1299"/>
      <c r="G171" s="1299"/>
      <c r="H171" s="1299"/>
      <c r="I171" s="1299"/>
      <c r="J171" s="1299"/>
      <c r="K171" s="1299"/>
      <c r="L171" s="1299"/>
      <c r="M171" s="1299"/>
      <c r="N171" s="1299"/>
      <c r="O171" s="1296"/>
      <c r="P171" s="1300"/>
      <c r="Q171" s="1300"/>
      <c r="R171" s="1316"/>
      <c r="S171" s="1295"/>
      <c r="T171" s="1295"/>
      <c r="U171" s="1295"/>
      <c r="V171" s="1296"/>
      <c r="X171" s="1301"/>
    </row>
    <row r="172" spans="1:24" s="1006" customFormat="1" ht="12.75">
      <c r="A172" s="1296"/>
      <c r="B172" s="1296"/>
      <c r="C172" s="1296"/>
      <c r="D172" s="1296"/>
      <c r="E172" s="1299"/>
      <c r="F172" s="1299"/>
      <c r="G172" s="1299"/>
      <c r="H172" s="1299"/>
      <c r="I172" s="1299"/>
      <c r="J172" s="1299"/>
      <c r="K172" s="1299"/>
      <c r="L172" s="1299"/>
      <c r="M172" s="1299"/>
      <c r="N172" s="1299"/>
      <c r="O172" s="1296"/>
      <c r="P172" s="1300"/>
      <c r="Q172" s="1300"/>
      <c r="R172" s="1316"/>
      <c r="S172" s="1295"/>
      <c r="T172" s="1295"/>
      <c r="U172" s="1295"/>
      <c r="V172" s="1296"/>
      <c r="X172" s="1301"/>
    </row>
    <row r="173" spans="1:24" s="1006" customFormat="1" ht="12.75">
      <c r="A173" s="1296"/>
      <c r="B173" s="1296"/>
      <c r="C173" s="1296"/>
      <c r="D173" s="1296"/>
      <c r="E173" s="1299"/>
      <c r="F173" s="1299"/>
      <c r="G173" s="1299"/>
      <c r="H173" s="1299"/>
      <c r="I173" s="1299"/>
      <c r="J173" s="1299"/>
      <c r="K173" s="1299"/>
      <c r="L173" s="1299"/>
      <c r="M173" s="1299"/>
      <c r="N173" s="1299"/>
      <c r="O173" s="1296"/>
      <c r="P173" s="1300"/>
      <c r="Q173" s="1300"/>
      <c r="R173" s="1316"/>
      <c r="S173" s="1295"/>
      <c r="T173" s="1295"/>
      <c r="U173" s="1295"/>
      <c r="V173" s="1296"/>
      <c r="X173" s="1301"/>
    </row>
    <row r="174" spans="1:24" s="1006" customFormat="1" ht="12.75">
      <c r="A174" s="1296"/>
      <c r="B174" s="1296"/>
      <c r="C174" s="1296"/>
      <c r="D174" s="1296"/>
      <c r="E174" s="1299"/>
      <c r="F174" s="1299"/>
      <c r="G174" s="1299"/>
      <c r="H174" s="1299"/>
      <c r="I174" s="1299"/>
      <c r="J174" s="1299"/>
      <c r="K174" s="1299"/>
      <c r="L174" s="1299"/>
      <c r="M174" s="1299"/>
      <c r="N174" s="1299"/>
      <c r="O174" s="1296"/>
      <c r="P174" s="1300"/>
      <c r="Q174" s="1300"/>
      <c r="R174" s="1316"/>
      <c r="S174" s="1295"/>
      <c r="T174" s="1295"/>
      <c r="U174" s="1295"/>
      <c r="V174" s="1296"/>
      <c r="X174" s="1301"/>
    </row>
    <row r="175" spans="1:24" s="1006" customFormat="1" ht="12.75">
      <c r="A175" s="1296"/>
      <c r="B175" s="1296"/>
      <c r="C175" s="1296"/>
      <c r="D175" s="1296"/>
      <c r="E175" s="1299"/>
      <c r="F175" s="1299"/>
      <c r="G175" s="1299"/>
      <c r="H175" s="1299"/>
      <c r="I175" s="1299"/>
      <c r="J175" s="1299"/>
      <c r="K175" s="1299"/>
      <c r="L175" s="1299"/>
      <c r="M175" s="1299"/>
      <c r="N175" s="1299"/>
      <c r="O175" s="1296"/>
      <c r="P175" s="1300"/>
      <c r="Q175" s="1300"/>
      <c r="R175" s="1316"/>
      <c r="S175" s="1295"/>
      <c r="T175" s="1295"/>
      <c r="U175" s="1295"/>
      <c r="V175" s="1296"/>
      <c r="X175" s="1301"/>
    </row>
    <row r="176" spans="1:24" s="1006" customFormat="1" ht="12.75">
      <c r="A176" s="1296"/>
      <c r="B176" s="1296"/>
      <c r="C176" s="1296"/>
      <c r="D176" s="1296"/>
      <c r="E176" s="1299"/>
      <c r="F176" s="1299"/>
      <c r="G176" s="1299"/>
      <c r="H176" s="1299"/>
      <c r="I176" s="1299"/>
      <c r="J176" s="1299"/>
      <c r="K176" s="1299"/>
      <c r="L176" s="1299"/>
      <c r="M176" s="1299"/>
      <c r="N176" s="1299"/>
      <c r="O176" s="1296"/>
      <c r="P176" s="1300"/>
      <c r="Q176" s="1300"/>
      <c r="R176" s="1316"/>
      <c r="S176" s="1295"/>
      <c r="T176" s="1295"/>
      <c r="U176" s="1295"/>
      <c r="V176" s="1296"/>
      <c r="X176" s="1301"/>
    </row>
    <row r="177" spans="1:24" s="1006" customFormat="1" ht="12.75">
      <c r="A177" s="1296"/>
      <c r="B177" s="1296"/>
      <c r="C177" s="1296"/>
      <c r="D177" s="1296"/>
      <c r="E177" s="1299"/>
      <c r="F177" s="1299"/>
      <c r="G177" s="1299"/>
      <c r="H177" s="1299"/>
      <c r="I177" s="1299"/>
      <c r="J177" s="1299"/>
      <c r="K177" s="1299"/>
      <c r="L177" s="1299"/>
      <c r="M177" s="1299"/>
      <c r="N177" s="1299"/>
      <c r="O177" s="1296"/>
      <c r="P177" s="1300"/>
      <c r="Q177" s="1300"/>
      <c r="R177" s="1316"/>
      <c r="S177" s="1295"/>
      <c r="T177" s="1295"/>
      <c r="U177" s="1295"/>
      <c r="V177" s="1296"/>
      <c r="X177" s="1301"/>
    </row>
    <row r="178" spans="1:24" s="1006" customFormat="1" ht="12.75">
      <c r="A178" s="1296"/>
      <c r="B178" s="1296"/>
      <c r="C178" s="1296"/>
      <c r="D178" s="1296"/>
      <c r="E178" s="1299"/>
      <c r="F178" s="1299"/>
      <c r="G178" s="1299"/>
      <c r="H178" s="1299"/>
      <c r="I178" s="1299"/>
      <c r="J178" s="1299"/>
      <c r="K178" s="1299"/>
      <c r="L178" s="1299"/>
      <c r="M178" s="1299"/>
      <c r="N178" s="1299"/>
      <c r="O178" s="1296"/>
      <c r="P178" s="1300"/>
      <c r="Q178" s="1300"/>
      <c r="R178" s="1316"/>
      <c r="S178" s="1295"/>
      <c r="T178" s="1295"/>
      <c r="U178" s="1295"/>
      <c r="V178" s="1296"/>
      <c r="X178" s="1301"/>
    </row>
    <row r="179" spans="1:24" s="1006" customFormat="1" ht="12.75">
      <c r="A179" s="1296"/>
      <c r="B179" s="1296"/>
      <c r="C179" s="1296"/>
      <c r="D179" s="1296"/>
      <c r="E179" s="1299"/>
      <c r="F179" s="1299"/>
      <c r="G179" s="1299"/>
      <c r="H179" s="1299"/>
      <c r="I179" s="1299"/>
      <c r="J179" s="1299"/>
      <c r="K179" s="1299"/>
      <c r="L179" s="1299"/>
      <c r="M179" s="1299"/>
      <c r="N179" s="1299"/>
      <c r="O179" s="1296"/>
      <c r="P179" s="1300"/>
      <c r="Q179" s="1300"/>
      <c r="R179" s="1316"/>
      <c r="S179" s="1295"/>
      <c r="T179" s="1295"/>
      <c r="U179" s="1295"/>
      <c r="V179" s="1296"/>
      <c r="X179" s="1301"/>
    </row>
    <row r="180" spans="1:24" s="1006" customFormat="1" ht="12.75">
      <c r="A180" s="1296"/>
      <c r="B180" s="1296"/>
      <c r="C180" s="1296"/>
      <c r="D180" s="1296"/>
      <c r="E180" s="1299"/>
      <c r="F180" s="1299"/>
      <c r="G180" s="1299"/>
      <c r="H180" s="1299"/>
      <c r="I180" s="1299"/>
      <c r="J180" s="1299"/>
      <c r="K180" s="1299"/>
      <c r="L180" s="1299"/>
      <c r="M180" s="1299"/>
      <c r="N180" s="1299"/>
      <c r="O180" s="1296"/>
      <c r="P180" s="1300"/>
      <c r="Q180" s="1300"/>
      <c r="R180" s="1316"/>
      <c r="S180" s="1295"/>
      <c r="T180" s="1295"/>
      <c r="U180" s="1295"/>
      <c r="V180" s="1296"/>
      <c r="X180" s="1301"/>
    </row>
    <row r="181" spans="1:24" s="1006" customFormat="1" ht="12.75">
      <c r="A181" s="1296"/>
      <c r="B181" s="1296"/>
      <c r="C181" s="1296"/>
      <c r="D181" s="1296"/>
      <c r="E181" s="1299"/>
      <c r="F181" s="1299"/>
      <c r="G181" s="1299"/>
      <c r="H181" s="1299"/>
      <c r="I181" s="1299"/>
      <c r="J181" s="1299"/>
      <c r="K181" s="1299"/>
      <c r="L181" s="1299"/>
      <c r="M181" s="1299"/>
      <c r="N181" s="1299"/>
      <c r="O181" s="1296"/>
      <c r="P181" s="1300"/>
      <c r="Q181" s="1300"/>
      <c r="R181" s="1316"/>
      <c r="S181" s="1295"/>
      <c r="T181" s="1295"/>
      <c r="U181" s="1295"/>
      <c r="V181" s="1296"/>
      <c r="X181" s="1301"/>
    </row>
    <row r="182" spans="1:24" s="1006" customFormat="1" ht="12.75">
      <c r="A182" s="1296"/>
      <c r="B182" s="1296"/>
      <c r="C182" s="1296"/>
      <c r="D182" s="1296"/>
      <c r="E182" s="1299"/>
      <c r="F182" s="1299"/>
      <c r="G182" s="1299"/>
      <c r="H182" s="1299"/>
      <c r="I182" s="1299"/>
      <c r="J182" s="1299"/>
      <c r="K182" s="1299"/>
      <c r="L182" s="1299"/>
      <c r="M182" s="1299"/>
      <c r="N182" s="1299"/>
      <c r="O182" s="1296"/>
      <c r="P182" s="1300"/>
      <c r="Q182" s="1300"/>
      <c r="R182" s="1316"/>
      <c r="S182" s="1295"/>
      <c r="T182" s="1295"/>
      <c r="U182" s="1295"/>
      <c r="V182" s="1296"/>
      <c r="X182" s="1301"/>
    </row>
    <row r="183" spans="1:24" s="1006" customFormat="1" ht="12.75">
      <c r="A183" s="1296"/>
      <c r="B183" s="1296"/>
      <c r="C183" s="1296"/>
      <c r="D183" s="1296"/>
      <c r="E183" s="1299"/>
      <c r="F183" s="1299"/>
      <c r="G183" s="1299"/>
      <c r="H183" s="1299"/>
      <c r="I183" s="1299"/>
      <c r="J183" s="1299"/>
      <c r="K183" s="1299"/>
      <c r="L183" s="1299"/>
      <c r="M183" s="1299"/>
      <c r="N183" s="1299"/>
      <c r="O183" s="1296"/>
      <c r="P183" s="1300"/>
      <c r="Q183" s="1300"/>
      <c r="R183" s="1316"/>
      <c r="S183" s="1295"/>
      <c r="T183" s="1295"/>
      <c r="U183" s="1295"/>
      <c r="V183" s="1296"/>
      <c r="X183" s="1301"/>
    </row>
    <row r="184" spans="1:24" s="1006" customFormat="1" ht="12.75">
      <c r="A184" s="1296"/>
      <c r="B184" s="1296"/>
      <c r="C184" s="1296"/>
      <c r="D184" s="1296"/>
      <c r="E184" s="1299"/>
      <c r="F184" s="1299"/>
      <c r="G184" s="1299"/>
      <c r="H184" s="1299"/>
      <c r="I184" s="1299"/>
      <c r="J184" s="1299"/>
      <c r="K184" s="1299"/>
      <c r="L184" s="1299"/>
      <c r="M184" s="1299"/>
      <c r="N184" s="1299"/>
      <c r="O184" s="1296"/>
      <c r="P184" s="1300"/>
      <c r="Q184" s="1300"/>
      <c r="R184" s="1316"/>
      <c r="S184" s="1295"/>
      <c r="T184" s="1295"/>
      <c r="U184" s="1295"/>
      <c r="V184" s="1296"/>
      <c r="X184" s="1301"/>
    </row>
    <row r="185" spans="1:24" s="1006" customFormat="1" ht="12.75">
      <c r="A185" s="1296"/>
      <c r="B185" s="1296"/>
      <c r="C185" s="1296"/>
      <c r="D185" s="1296"/>
      <c r="E185" s="1299"/>
      <c r="F185" s="1299"/>
      <c r="G185" s="1299"/>
      <c r="H185" s="1299"/>
      <c r="I185" s="1299"/>
      <c r="J185" s="1299"/>
      <c r="K185" s="1299"/>
      <c r="L185" s="1299"/>
      <c r="M185" s="1299"/>
      <c r="N185" s="1299"/>
      <c r="O185" s="1296"/>
      <c r="P185" s="1300"/>
      <c r="Q185" s="1300"/>
      <c r="R185" s="1316"/>
      <c r="S185" s="1295"/>
      <c r="T185" s="1295"/>
      <c r="U185" s="1295"/>
      <c r="V185" s="1296"/>
      <c r="X185" s="1301"/>
    </row>
    <row r="186" spans="1:24" s="1006" customFormat="1" ht="12.75">
      <c r="A186" s="1296"/>
      <c r="B186" s="1296"/>
      <c r="C186" s="1296"/>
      <c r="D186" s="1296"/>
      <c r="E186" s="1299"/>
      <c r="F186" s="1299"/>
      <c r="G186" s="1299"/>
      <c r="H186" s="1299"/>
      <c r="I186" s="1299"/>
      <c r="J186" s="1299"/>
      <c r="K186" s="1299"/>
      <c r="L186" s="1299"/>
      <c r="M186" s="1299"/>
      <c r="N186" s="1299"/>
      <c r="O186" s="1296"/>
      <c r="P186" s="1300"/>
      <c r="Q186" s="1300"/>
      <c r="R186" s="1316"/>
      <c r="S186" s="1296"/>
      <c r="T186" s="1296"/>
      <c r="U186" s="1296"/>
      <c r="V186" s="1296"/>
      <c r="X186" s="1301"/>
    </row>
    <row r="187" spans="1:24" s="1006" customFormat="1" ht="12.75">
      <c r="A187" s="1296"/>
      <c r="B187" s="1296"/>
      <c r="C187" s="1296"/>
      <c r="D187" s="1296"/>
      <c r="E187" s="1299"/>
      <c r="F187" s="1299"/>
      <c r="G187" s="1299"/>
      <c r="H187" s="1299"/>
      <c r="I187" s="1299"/>
      <c r="J187" s="1299"/>
      <c r="K187" s="1299"/>
      <c r="L187" s="1299"/>
      <c r="M187" s="1299"/>
      <c r="N187" s="1299"/>
      <c r="O187" s="1296"/>
      <c r="P187" s="1300"/>
      <c r="Q187" s="1300"/>
      <c r="R187" s="1316"/>
      <c r="S187" s="1296"/>
      <c r="T187" s="1296"/>
      <c r="U187" s="1296"/>
      <c r="V187" s="1296"/>
      <c r="X187" s="1301"/>
    </row>
    <row r="188" spans="1:24" s="1006" customFormat="1" ht="12.75">
      <c r="A188" s="1296"/>
      <c r="B188" s="1296"/>
      <c r="C188" s="1296"/>
      <c r="D188" s="1296"/>
      <c r="E188" s="1299"/>
      <c r="F188" s="1299"/>
      <c r="G188" s="1299"/>
      <c r="H188" s="1299"/>
      <c r="I188" s="1299"/>
      <c r="J188" s="1299"/>
      <c r="K188" s="1299"/>
      <c r="L188" s="1299"/>
      <c r="M188" s="1299"/>
      <c r="N188" s="1299"/>
      <c r="O188" s="1296"/>
      <c r="P188" s="1300"/>
      <c r="Q188" s="1300"/>
      <c r="R188" s="1316"/>
      <c r="S188" s="1296"/>
      <c r="T188" s="1296"/>
      <c r="U188" s="1296"/>
      <c r="V188" s="1296"/>
      <c r="X188" s="1301"/>
    </row>
    <row r="189" spans="1:24" s="1006" customFormat="1" ht="12.75">
      <c r="A189" s="1296"/>
      <c r="B189" s="1296"/>
      <c r="C189" s="1296"/>
      <c r="D189" s="1296"/>
      <c r="E189" s="1299"/>
      <c r="F189" s="1299"/>
      <c r="G189" s="1299"/>
      <c r="H189" s="1299"/>
      <c r="I189" s="1299"/>
      <c r="J189" s="1299"/>
      <c r="K189" s="1299"/>
      <c r="L189" s="1299"/>
      <c r="M189" s="1299"/>
      <c r="N189" s="1299"/>
      <c r="O189" s="1296"/>
      <c r="P189" s="1300"/>
      <c r="Q189" s="1300"/>
      <c r="R189" s="1316"/>
      <c r="S189" s="1296"/>
      <c r="T189" s="1296"/>
      <c r="U189" s="1296"/>
      <c r="V189" s="1296"/>
      <c r="X189" s="1301"/>
    </row>
    <row r="190" spans="1:24" s="1006" customFormat="1" ht="12.75">
      <c r="A190" s="1296"/>
      <c r="B190" s="1296"/>
      <c r="C190" s="1296"/>
      <c r="D190" s="1296"/>
      <c r="E190" s="1299"/>
      <c r="F190" s="1299"/>
      <c r="G190" s="1299"/>
      <c r="H190" s="1299"/>
      <c r="I190" s="1299"/>
      <c r="J190" s="1299"/>
      <c r="K190" s="1299"/>
      <c r="L190" s="1299"/>
      <c r="M190" s="1299"/>
      <c r="N190" s="1299"/>
      <c r="O190" s="1296"/>
      <c r="P190" s="1300"/>
      <c r="Q190" s="1300"/>
      <c r="R190" s="1316"/>
      <c r="S190" s="1296"/>
      <c r="T190" s="1296"/>
      <c r="U190" s="1296"/>
      <c r="V190" s="1296"/>
      <c r="X190" s="1301"/>
    </row>
    <row r="191" spans="1:24" s="1006" customFormat="1" ht="12.75">
      <c r="A191" s="1296"/>
      <c r="B191" s="1296"/>
      <c r="C191" s="1296"/>
      <c r="D191" s="1296"/>
      <c r="E191" s="1299"/>
      <c r="F191" s="1299"/>
      <c r="G191" s="1299"/>
      <c r="H191" s="1299"/>
      <c r="I191" s="1299"/>
      <c r="J191" s="1299"/>
      <c r="K191" s="1299"/>
      <c r="L191" s="1299"/>
      <c r="M191" s="1299"/>
      <c r="N191" s="1299"/>
      <c r="O191" s="1296"/>
      <c r="P191" s="1300"/>
      <c r="Q191" s="1300"/>
      <c r="R191" s="1316"/>
      <c r="S191" s="1296"/>
      <c r="T191" s="1296"/>
      <c r="U191" s="1296"/>
      <c r="V191" s="1296"/>
      <c r="X191" s="1301"/>
    </row>
    <row r="192" spans="1:24" s="1006" customFormat="1" ht="12.75">
      <c r="A192" s="1296"/>
      <c r="B192" s="1296"/>
      <c r="C192" s="1296"/>
      <c r="D192" s="1296"/>
      <c r="E192" s="1299"/>
      <c r="F192" s="1299"/>
      <c r="G192" s="1299"/>
      <c r="H192" s="1299"/>
      <c r="I192" s="1299"/>
      <c r="J192" s="1299"/>
      <c r="K192" s="1299"/>
      <c r="L192" s="1299"/>
      <c r="M192" s="1299"/>
      <c r="N192" s="1299"/>
      <c r="O192" s="1296"/>
      <c r="P192" s="1300"/>
      <c r="Q192" s="1300"/>
      <c r="R192" s="1316"/>
      <c r="S192" s="1296"/>
      <c r="T192" s="1296"/>
      <c r="U192" s="1296"/>
      <c r="V192" s="1296"/>
      <c r="X192" s="1301"/>
    </row>
    <row r="193" spans="1:24" s="1006" customFormat="1" ht="12.75">
      <c r="A193" s="1296"/>
      <c r="B193" s="1296"/>
      <c r="C193" s="1296"/>
      <c r="D193" s="1296"/>
      <c r="E193" s="1299"/>
      <c r="F193" s="1299"/>
      <c r="G193" s="1299"/>
      <c r="H193" s="1299"/>
      <c r="I193" s="1299"/>
      <c r="J193" s="1299"/>
      <c r="K193" s="1299"/>
      <c r="L193" s="1299"/>
      <c r="M193" s="1299"/>
      <c r="N193" s="1299"/>
      <c r="O193" s="1296"/>
      <c r="P193" s="1300"/>
      <c r="Q193" s="1300"/>
      <c r="R193" s="1316"/>
      <c r="S193" s="1296"/>
      <c r="T193" s="1296"/>
      <c r="U193" s="1296"/>
      <c r="V193" s="1296"/>
      <c r="X193" s="1301"/>
    </row>
    <row r="194" spans="1:24" s="1006" customFormat="1" ht="12.75">
      <c r="A194" s="1296"/>
      <c r="B194" s="1296"/>
      <c r="C194" s="1296"/>
      <c r="D194" s="1296"/>
      <c r="E194" s="1299"/>
      <c r="F194" s="1299"/>
      <c r="G194" s="1299"/>
      <c r="H194" s="1299"/>
      <c r="I194" s="1299"/>
      <c r="J194" s="1299"/>
      <c r="K194" s="1299"/>
      <c r="L194" s="1299"/>
      <c r="M194" s="1299"/>
      <c r="N194" s="1299"/>
      <c r="O194" s="1296"/>
      <c r="P194" s="1300"/>
      <c r="Q194" s="1300"/>
      <c r="R194" s="1316"/>
      <c r="S194" s="1296"/>
      <c r="T194" s="1296"/>
      <c r="U194" s="1296"/>
      <c r="V194" s="1296"/>
      <c r="X194" s="1301"/>
    </row>
    <row r="195" spans="1:24" s="1006" customFormat="1" ht="12.75">
      <c r="A195" s="1296"/>
      <c r="B195" s="1296"/>
      <c r="C195" s="1296"/>
      <c r="D195" s="1296"/>
      <c r="E195" s="1299"/>
      <c r="F195" s="1299"/>
      <c r="G195" s="1299"/>
      <c r="H195" s="1299"/>
      <c r="I195" s="1299"/>
      <c r="J195" s="1299"/>
      <c r="K195" s="1299"/>
      <c r="L195" s="1299"/>
      <c r="M195" s="1299"/>
      <c r="N195" s="1299"/>
      <c r="O195" s="1296"/>
      <c r="P195" s="1300"/>
      <c r="Q195" s="1300"/>
      <c r="R195" s="1316"/>
      <c r="S195" s="1296"/>
      <c r="T195" s="1296"/>
      <c r="U195" s="1296"/>
      <c r="V195" s="1296"/>
      <c r="X195" s="1301"/>
    </row>
    <row r="196" spans="1:24" s="1006" customFormat="1" ht="12.75">
      <c r="A196" s="1296"/>
      <c r="B196" s="1296"/>
      <c r="C196" s="1296"/>
      <c r="D196" s="1296"/>
      <c r="E196" s="1299"/>
      <c r="F196" s="1299"/>
      <c r="G196" s="1299"/>
      <c r="H196" s="1299"/>
      <c r="I196" s="1299"/>
      <c r="J196" s="1299"/>
      <c r="K196" s="1299"/>
      <c r="L196" s="1299"/>
      <c r="M196" s="1299"/>
      <c r="N196" s="1299"/>
      <c r="O196" s="1296"/>
      <c r="P196" s="1300"/>
      <c r="Q196" s="1300"/>
      <c r="R196" s="1316"/>
      <c r="S196" s="1296"/>
      <c r="T196" s="1296"/>
      <c r="U196" s="1296"/>
      <c r="V196" s="1296"/>
      <c r="X196" s="1301"/>
    </row>
    <row r="197" spans="1:24" s="1006" customFormat="1" ht="12.75">
      <c r="A197" s="1296"/>
      <c r="B197" s="1296"/>
      <c r="C197" s="1296"/>
      <c r="D197" s="1296"/>
      <c r="E197" s="1299"/>
      <c r="F197" s="1299"/>
      <c r="G197" s="1299"/>
      <c r="H197" s="1299"/>
      <c r="I197" s="1299"/>
      <c r="J197" s="1299"/>
      <c r="K197" s="1299"/>
      <c r="L197" s="1299"/>
      <c r="M197" s="1299"/>
      <c r="N197" s="1299"/>
      <c r="O197" s="1296"/>
      <c r="P197" s="1300"/>
      <c r="Q197" s="1300"/>
      <c r="R197" s="1316"/>
      <c r="S197" s="1296"/>
      <c r="T197" s="1296"/>
      <c r="U197" s="1296"/>
      <c r="V197" s="1296"/>
      <c r="X197" s="1301"/>
    </row>
    <row r="198" spans="1:24" s="1006" customFormat="1" ht="12.75">
      <c r="A198" s="1296"/>
      <c r="B198" s="1296"/>
      <c r="C198" s="1296"/>
      <c r="D198" s="1296"/>
      <c r="E198" s="1299"/>
      <c r="F198" s="1299"/>
      <c r="G198" s="1299"/>
      <c r="H198" s="1299"/>
      <c r="I198" s="1299"/>
      <c r="J198" s="1299"/>
      <c r="K198" s="1299"/>
      <c r="L198" s="1299"/>
      <c r="M198" s="1299"/>
      <c r="N198" s="1299"/>
      <c r="O198" s="1296"/>
      <c r="P198" s="1300"/>
      <c r="Q198" s="1300"/>
      <c r="R198" s="1316"/>
      <c r="S198" s="1296"/>
      <c r="T198" s="1296"/>
      <c r="U198" s="1296"/>
      <c r="V198" s="1296"/>
      <c r="X198" s="1301"/>
    </row>
    <row r="199" spans="1:24" s="1006" customFormat="1" ht="12.75">
      <c r="A199" s="1296"/>
      <c r="B199" s="1296"/>
      <c r="C199" s="1296"/>
      <c r="D199" s="1296"/>
      <c r="E199" s="1299"/>
      <c r="F199" s="1299"/>
      <c r="G199" s="1299"/>
      <c r="H199" s="1299"/>
      <c r="I199" s="1299"/>
      <c r="J199" s="1299"/>
      <c r="K199" s="1299"/>
      <c r="L199" s="1299"/>
      <c r="M199" s="1299"/>
      <c r="N199" s="1299"/>
      <c r="O199" s="1296"/>
      <c r="P199" s="1300"/>
      <c r="Q199" s="1300"/>
      <c r="R199" s="1316"/>
      <c r="S199" s="1296"/>
      <c r="T199" s="1296"/>
      <c r="U199" s="1296"/>
      <c r="V199" s="1296"/>
      <c r="X199" s="1301"/>
    </row>
    <row r="200" spans="1:24" s="1006" customFormat="1" ht="12.75">
      <c r="A200" s="1296"/>
      <c r="B200" s="1296"/>
      <c r="C200" s="1296"/>
      <c r="D200" s="1296"/>
      <c r="E200" s="1299"/>
      <c r="F200" s="1299"/>
      <c r="G200" s="1299"/>
      <c r="H200" s="1299"/>
      <c r="I200" s="1299"/>
      <c r="J200" s="1299"/>
      <c r="K200" s="1299"/>
      <c r="L200" s="1299"/>
      <c r="M200" s="1299"/>
      <c r="N200" s="1299"/>
      <c r="O200" s="1296"/>
      <c r="P200" s="1300"/>
      <c r="Q200" s="1300"/>
      <c r="R200" s="1316"/>
      <c r="S200" s="1296"/>
      <c r="T200" s="1296"/>
      <c r="U200" s="1296"/>
      <c r="V200" s="1296"/>
      <c r="X200" s="1301"/>
    </row>
    <row r="201" spans="1:24" s="1006" customFormat="1" ht="12.75">
      <c r="A201" s="1296"/>
      <c r="B201" s="1296"/>
      <c r="C201" s="1296"/>
      <c r="D201" s="1296"/>
      <c r="E201" s="1299"/>
      <c r="F201" s="1299"/>
      <c r="G201" s="1299"/>
      <c r="H201" s="1299"/>
      <c r="I201" s="1299"/>
      <c r="J201" s="1299"/>
      <c r="K201" s="1299"/>
      <c r="L201" s="1299"/>
      <c r="M201" s="1299"/>
      <c r="N201" s="1299"/>
      <c r="O201" s="1296"/>
      <c r="P201" s="1300"/>
      <c r="Q201" s="1300"/>
      <c r="R201" s="1316"/>
      <c r="S201" s="1296"/>
      <c r="T201" s="1296"/>
      <c r="U201" s="1296"/>
      <c r="V201" s="1296"/>
      <c r="X201" s="1301"/>
    </row>
    <row r="202" spans="1:24" s="1006" customFormat="1" ht="12.75">
      <c r="A202" s="1296"/>
      <c r="B202" s="1296"/>
      <c r="C202" s="1296"/>
      <c r="D202" s="1296"/>
      <c r="E202" s="1299"/>
      <c r="F202" s="1299"/>
      <c r="G202" s="1299"/>
      <c r="H202" s="1299"/>
      <c r="I202" s="1299"/>
      <c r="J202" s="1299"/>
      <c r="K202" s="1299"/>
      <c r="L202" s="1299"/>
      <c r="M202" s="1299"/>
      <c r="N202" s="1299"/>
      <c r="O202" s="1296"/>
      <c r="P202" s="1300"/>
      <c r="Q202" s="1300"/>
      <c r="R202" s="1316"/>
      <c r="S202" s="1296"/>
      <c r="T202" s="1296"/>
      <c r="U202" s="1296"/>
      <c r="V202" s="1296"/>
      <c r="X202" s="1301"/>
    </row>
    <row r="203" spans="1:24" s="1006" customFormat="1" ht="12.75">
      <c r="A203" s="1296"/>
      <c r="B203" s="1296"/>
      <c r="C203" s="1296"/>
      <c r="D203" s="1296"/>
      <c r="E203" s="1299"/>
      <c r="F203" s="1299"/>
      <c r="G203" s="1299"/>
      <c r="H203" s="1299"/>
      <c r="I203" s="1299"/>
      <c r="J203" s="1299"/>
      <c r="K203" s="1299"/>
      <c r="L203" s="1299"/>
      <c r="M203" s="1299"/>
      <c r="N203" s="1299"/>
      <c r="O203" s="1296"/>
      <c r="P203" s="1300"/>
      <c r="Q203" s="1300"/>
      <c r="R203" s="1316"/>
      <c r="S203" s="1296"/>
      <c r="T203" s="1296"/>
      <c r="U203" s="1296"/>
      <c r="V203" s="1296"/>
      <c r="X203" s="1301"/>
    </row>
    <row r="204" spans="1:24" s="1006" customFormat="1" ht="12.75">
      <c r="A204" s="1296"/>
      <c r="B204" s="1296"/>
      <c r="C204" s="1296"/>
      <c r="D204" s="1296"/>
      <c r="E204" s="1299"/>
      <c r="F204" s="1299"/>
      <c r="G204" s="1299"/>
      <c r="H204" s="1299"/>
      <c r="I204" s="1299"/>
      <c r="J204" s="1299"/>
      <c r="K204" s="1299"/>
      <c r="L204" s="1299"/>
      <c r="M204" s="1299"/>
      <c r="N204" s="1299"/>
      <c r="O204" s="1296"/>
      <c r="P204" s="1300"/>
      <c r="Q204" s="1300"/>
      <c r="R204" s="1316"/>
      <c r="S204" s="1296"/>
      <c r="T204" s="1296"/>
      <c r="U204" s="1296"/>
      <c r="V204" s="1296"/>
      <c r="X204" s="1301"/>
    </row>
    <row r="205" spans="1:24" s="1006" customFormat="1" ht="12.75">
      <c r="A205" s="1296"/>
      <c r="B205" s="1296"/>
      <c r="C205" s="1296"/>
      <c r="D205" s="1296"/>
      <c r="E205" s="1299"/>
      <c r="F205" s="1299"/>
      <c r="G205" s="1299"/>
      <c r="H205" s="1299"/>
      <c r="I205" s="1299"/>
      <c r="J205" s="1299"/>
      <c r="K205" s="1299"/>
      <c r="L205" s="1299"/>
      <c r="M205" s="1299"/>
      <c r="N205" s="1299"/>
      <c r="O205" s="1296"/>
      <c r="P205" s="1300"/>
      <c r="Q205" s="1300"/>
      <c r="R205" s="1316"/>
      <c r="S205" s="1296"/>
      <c r="T205" s="1296"/>
      <c r="U205" s="1296"/>
      <c r="V205" s="1296"/>
      <c r="X205" s="1301"/>
    </row>
    <row r="206" spans="1:24" s="1006" customFormat="1" ht="12.75">
      <c r="A206" s="1296"/>
      <c r="B206" s="1296"/>
      <c r="C206" s="1296"/>
      <c r="D206" s="1296"/>
      <c r="E206" s="1299"/>
      <c r="F206" s="1299"/>
      <c r="G206" s="1299"/>
      <c r="H206" s="1299"/>
      <c r="I206" s="1299"/>
      <c r="J206" s="1299"/>
      <c r="K206" s="1299"/>
      <c r="L206" s="1299"/>
      <c r="M206" s="1299"/>
      <c r="N206" s="1299"/>
      <c r="O206" s="1296"/>
      <c r="P206" s="1300"/>
      <c r="Q206" s="1300"/>
      <c r="R206" s="1316"/>
      <c r="S206" s="1296"/>
      <c r="T206" s="1296"/>
      <c r="U206" s="1296"/>
      <c r="V206" s="1296"/>
      <c r="X206" s="1301"/>
    </row>
    <row r="207" spans="1:24" s="1006" customFormat="1" ht="12.75">
      <c r="A207" s="1296"/>
      <c r="B207" s="1296"/>
      <c r="C207" s="1296"/>
      <c r="D207" s="1296"/>
      <c r="E207" s="1299"/>
      <c r="F207" s="1299"/>
      <c r="G207" s="1299"/>
      <c r="H207" s="1299"/>
      <c r="I207" s="1299"/>
      <c r="J207" s="1299"/>
      <c r="K207" s="1299"/>
      <c r="L207" s="1299"/>
      <c r="M207" s="1299"/>
      <c r="N207" s="1299"/>
      <c r="O207" s="1296"/>
      <c r="P207" s="1300"/>
      <c r="Q207" s="1300"/>
      <c r="R207" s="1316"/>
      <c r="S207" s="1296"/>
      <c r="T207" s="1296"/>
      <c r="U207" s="1296"/>
      <c r="V207" s="1296"/>
      <c r="X207" s="1301"/>
    </row>
    <row r="208" spans="1:24" s="1006" customFormat="1" ht="12.75">
      <c r="A208" s="1296"/>
      <c r="B208" s="1296"/>
      <c r="C208" s="1296"/>
      <c r="D208" s="1296"/>
      <c r="E208" s="1299"/>
      <c r="F208" s="1299"/>
      <c r="G208" s="1299"/>
      <c r="H208" s="1299"/>
      <c r="I208" s="1299"/>
      <c r="J208" s="1299"/>
      <c r="K208" s="1299"/>
      <c r="L208" s="1299"/>
      <c r="M208" s="1299"/>
      <c r="N208" s="1299"/>
      <c r="O208" s="1296"/>
      <c r="P208" s="1300"/>
      <c r="Q208" s="1300"/>
      <c r="R208" s="1316"/>
      <c r="S208" s="1296"/>
      <c r="T208" s="1296"/>
      <c r="U208" s="1296"/>
      <c r="V208" s="1296"/>
      <c r="X208" s="1301"/>
    </row>
    <row r="209" spans="1:24" s="1006" customFormat="1" ht="12.75">
      <c r="A209" s="1296"/>
      <c r="B209" s="1296"/>
      <c r="C209" s="1296"/>
      <c r="D209" s="1296"/>
      <c r="E209" s="1299"/>
      <c r="F209" s="1299"/>
      <c r="G209" s="1299"/>
      <c r="H209" s="1299"/>
      <c r="I209" s="1299"/>
      <c r="J209" s="1299"/>
      <c r="K209" s="1299"/>
      <c r="L209" s="1299"/>
      <c r="M209" s="1299"/>
      <c r="N209" s="1299"/>
      <c r="O209" s="1296"/>
      <c r="P209" s="1300"/>
      <c r="Q209" s="1300"/>
      <c r="R209" s="1316"/>
      <c r="S209" s="1296"/>
      <c r="T209" s="1296"/>
      <c r="U209" s="1296"/>
      <c r="V209" s="1296"/>
      <c r="X209" s="1301"/>
    </row>
  </sheetData>
  <sheetProtection password="81B0" sheet="1"/>
  <mergeCells count="96">
    <mergeCell ref="B2:D2"/>
    <mergeCell ref="I2:J2"/>
    <mergeCell ref="L2:N2"/>
    <mergeCell ref="T2:U2"/>
    <mergeCell ref="S4:U4"/>
    <mergeCell ref="S6:U6"/>
    <mergeCell ref="S8:U8"/>
    <mergeCell ref="S9:U9"/>
    <mergeCell ref="S13:U13"/>
    <mergeCell ref="S14:U14"/>
    <mergeCell ref="S16:U16"/>
    <mergeCell ref="S17:U17"/>
    <mergeCell ref="S15:U15"/>
    <mergeCell ref="S18:U18"/>
    <mergeCell ref="S19:U19"/>
    <mergeCell ref="S20:U20"/>
    <mergeCell ref="S21:U21"/>
    <mergeCell ref="S22:U22"/>
    <mergeCell ref="S23:U23"/>
    <mergeCell ref="S25:U25"/>
    <mergeCell ref="S26:U26"/>
    <mergeCell ref="S27:U27"/>
    <mergeCell ref="S28:U28"/>
    <mergeCell ref="S35:U35"/>
    <mergeCell ref="S36:U36"/>
    <mergeCell ref="S37:U37"/>
    <mergeCell ref="S38:U38"/>
    <mergeCell ref="S40:U40"/>
    <mergeCell ref="S42:U42"/>
    <mergeCell ref="S43:U43"/>
    <mergeCell ref="S44:U44"/>
    <mergeCell ref="S45:U45"/>
    <mergeCell ref="S46:U46"/>
    <mergeCell ref="S48:U48"/>
    <mergeCell ref="S51:U51"/>
    <mergeCell ref="S52:U52"/>
    <mergeCell ref="S53:U53"/>
    <mergeCell ref="S54:U54"/>
    <mergeCell ref="S55:U55"/>
    <mergeCell ref="S56:U56"/>
    <mergeCell ref="S58:U58"/>
    <mergeCell ref="S59:U59"/>
    <mergeCell ref="S60:U60"/>
    <mergeCell ref="S61:U61"/>
    <mergeCell ref="S63:U63"/>
    <mergeCell ref="S65:U65"/>
    <mergeCell ref="S66:U66"/>
    <mergeCell ref="S67:U67"/>
    <mergeCell ref="S69:U69"/>
    <mergeCell ref="S70:U70"/>
    <mergeCell ref="S71:U71"/>
    <mergeCell ref="S73:U73"/>
    <mergeCell ref="S74:U74"/>
    <mergeCell ref="S75:U75"/>
    <mergeCell ref="S77:U77"/>
    <mergeCell ref="S79:U79"/>
    <mergeCell ref="S80:U80"/>
    <mergeCell ref="S81:U81"/>
    <mergeCell ref="B82:D82"/>
    <mergeCell ref="S87:U87"/>
    <mergeCell ref="S88:U88"/>
    <mergeCell ref="S89:U89"/>
    <mergeCell ref="S91:U91"/>
    <mergeCell ref="S92:U92"/>
    <mergeCell ref="S93:U93"/>
    <mergeCell ref="S94:U94"/>
    <mergeCell ref="S95:U95"/>
    <mergeCell ref="S97:U97"/>
    <mergeCell ref="S98:U98"/>
    <mergeCell ref="S99:U99"/>
    <mergeCell ref="S101:U101"/>
    <mergeCell ref="S104:U104"/>
    <mergeCell ref="S105:U105"/>
    <mergeCell ref="S106:U106"/>
    <mergeCell ref="S108:U108"/>
    <mergeCell ref="S109:U109"/>
    <mergeCell ref="S110:U110"/>
    <mergeCell ref="S112:U112"/>
    <mergeCell ref="S113:U113"/>
    <mergeCell ref="S131:U131"/>
    <mergeCell ref="S114:U114"/>
    <mergeCell ref="S116:U116"/>
    <mergeCell ref="S117:U117"/>
    <mergeCell ref="S118:U118"/>
    <mergeCell ref="S120:U120"/>
    <mergeCell ref="S122:U122"/>
    <mergeCell ref="S124:U124"/>
    <mergeCell ref="S126:U126"/>
    <mergeCell ref="S127:U127"/>
    <mergeCell ref="S129:U129"/>
    <mergeCell ref="S130:U130"/>
    <mergeCell ref="S132:U132"/>
    <mergeCell ref="B133:D133"/>
    <mergeCell ref="F134:G134"/>
    <mergeCell ref="L134:N134"/>
    <mergeCell ref="P134:Q134"/>
  </mergeCells>
  <conditionalFormatting sqref="F133:G133">
    <cfRule type="cellIs" dxfId="818" priority="47" stopIfTrue="1" operator="notEqual">
      <formula>0</formula>
    </cfRule>
  </conditionalFormatting>
  <conditionalFormatting sqref="B133">
    <cfRule type="cellIs" dxfId="817" priority="46" stopIfTrue="1" operator="notEqual">
      <formula>0</formula>
    </cfRule>
    <cfRule type="cellIs" dxfId="816" priority="34" operator="equal">
      <formula>0</formula>
    </cfRule>
  </conditionalFormatting>
  <conditionalFormatting sqref="G2">
    <cfRule type="cellIs" dxfId="815" priority="6" stopIfTrue="1" operator="notEqual">
      <formula>0</formula>
    </cfRule>
    <cfRule type="cellIs" dxfId="814" priority="7" stopIfTrue="1" operator="equal">
      <formula>0</formula>
    </cfRule>
    <cfRule type="cellIs" dxfId="813" priority="8" stopIfTrue="1" operator="equal">
      <formula>0</formula>
    </cfRule>
    <cfRule type="cellIs" dxfId="812" priority="45" operator="equal">
      <formula>0</formula>
    </cfRule>
  </conditionalFormatting>
  <conditionalFormatting sqref="I2">
    <cfRule type="cellIs" dxfId="811" priority="44" operator="equal">
      <formula>0</formula>
    </cfRule>
  </conditionalFormatting>
  <conditionalFormatting sqref="F137:G138">
    <cfRule type="cellIs" dxfId="810" priority="42" stopIfTrue="1" operator="equal">
      <formula>"НЕРАВНЕНИЕ!"</formula>
    </cfRule>
    <cfRule type="cellIs" priority="43" stopIfTrue="1" operator="equal">
      <formula>"НЕРАВНЕНИЕ!"</formula>
    </cfRule>
  </conditionalFormatting>
  <conditionalFormatting sqref="I137:J138 N137:N138">
    <cfRule type="cellIs" dxfId="809" priority="41" stopIfTrue="1" operator="equal">
      <formula>"НЕРАВНЕНИЕ!"</formula>
    </cfRule>
  </conditionalFormatting>
  <conditionalFormatting sqref="L137:M138">
    <cfRule type="cellIs" dxfId="808" priority="40" stopIfTrue="1" operator="equal">
      <formula>"НЕРАВНЕНИЕ!"</formula>
    </cfRule>
  </conditionalFormatting>
  <conditionalFormatting sqref="F140:G141">
    <cfRule type="cellIs" dxfId="807" priority="38" stopIfTrue="1" operator="equal">
      <formula>"НЕРАВНЕНИЕ !"</formula>
    </cfRule>
    <cfRule type="cellIs" priority="39" stopIfTrue="1" operator="equal">
      <formula>"НЕРАВНЕНИЕ !"</formula>
    </cfRule>
  </conditionalFormatting>
  <conditionalFormatting sqref="I140:J141 N140:N141">
    <cfRule type="cellIs" dxfId="806" priority="37" stopIfTrue="1" operator="equal">
      <formula>"НЕРАВНЕНИЕ !"</formula>
    </cfRule>
  </conditionalFormatting>
  <conditionalFormatting sqref="L140:M141">
    <cfRule type="cellIs" dxfId="805" priority="36" stopIfTrue="1" operator="equal">
      <formula>"НЕРАВНЕНИЕ !"</formula>
    </cfRule>
  </conditionalFormatting>
  <conditionalFormatting sqref="I140:J141 L140:L141 N140:N141 F140:G141">
    <cfRule type="cellIs" dxfId="804" priority="35" operator="notEqual">
      <formula>0</formula>
    </cfRule>
  </conditionalFormatting>
  <conditionalFormatting sqref="I133:J133">
    <cfRule type="cellIs" dxfId="803" priority="33" stopIfTrue="1" operator="notEqual">
      <formula>0</formula>
    </cfRule>
  </conditionalFormatting>
  <conditionalFormatting sqref="L82">
    <cfRule type="cellIs" dxfId="802" priority="28" stopIfTrue="1" operator="notEqual">
      <formula>0</formula>
    </cfRule>
  </conditionalFormatting>
  <conditionalFormatting sqref="N82">
    <cfRule type="cellIs" dxfId="801" priority="27" stopIfTrue="1" operator="notEqual">
      <formula>0</formula>
    </cfRule>
  </conditionalFormatting>
  <conditionalFormatting sqref="L133">
    <cfRule type="cellIs" dxfId="800" priority="32" stopIfTrue="1" operator="notEqual">
      <formula>0</formula>
    </cfRule>
  </conditionalFormatting>
  <conditionalFormatting sqref="N133">
    <cfRule type="cellIs" dxfId="799" priority="31" stopIfTrue="1" operator="notEqual">
      <formula>0</formula>
    </cfRule>
  </conditionalFormatting>
  <conditionalFormatting sqref="F82:H82">
    <cfRule type="cellIs" dxfId="798" priority="30" stopIfTrue="1" operator="notEqual">
      <formula>0</formula>
    </cfRule>
  </conditionalFormatting>
  <conditionalFormatting sqref="I82:J82">
    <cfRule type="cellIs" dxfId="797" priority="29" stopIfTrue="1" operator="notEqual">
      <formula>0</formula>
    </cfRule>
  </conditionalFormatting>
  <conditionalFormatting sqref="B82">
    <cfRule type="cellIs" dxfId="796" priority="25" operator="equal">
      <formula>0</formula>
    </cfRule>
    <cfRule type="cellIs" dxfId="795" priority="26" stopIfTrue="1" operator="notEqual">
      <formula>0</formula>
    </cfRule>
  </conditionalFormatting>
  <conditionalFormatting sqref="P133:Q133">
    <cfRule type="cellIs" dxfId="794" priority="24" stopIfTrue="1" operator="notEqual">
      <formula>0</formula>
    </cfRule>
  </conditionalFormatting>
  <conditionalFormatting sqref="P137:Q138">
    <cfRule type="cellIs" dxfId="793" priority="22" stopIfTrue="1" operator="equal">
      <formula>"НЕРАВНЕНИЕ!"</formula>
    </cfRule>
    <cfRule type="cellIs" priority="23" stopIfTrue="1" operator="equal">
      <formula>"НЕРАВНЕНИЕ!"</formula>
    </cfRule>
  </conditionalFormatting>
  <conditionalFormatting sqref="P140:Q141">
    <cfRule type="cellIs" dxfId="792" priority="20" stopIfTrue="1" operator="equal">
      <formula>"НЕРАВНЕНИЕ !"</formula>
    </cfRule>
    <cfRule type="cellIs" priority="21" stopIfTrue="1" operator="equal">
      <formula>"НЕРАВНЕНИЕ !"</formula>
    </cfRule>
  </conditionalFormatting>
  <conditionalFormatting sqref="P140:Q141">
    <cfRule type="cellIs" dxfId="791" priority="19" operator="notEqual">
      <formula>0</formula>
    </cfRule>
  </conditionalFormatting>
  <conditionalFormatting sqref="P2">
    <cfRule type="cellIs" dxfId="790" priority="14" stopIfTrue="1" operator="equal">
      <formula>98</formula>
    </cfRule>
    <cfRule type="cellIs" dxfId="789" priority="15" stopIfTrue="1" operator="equal">
      <formula>96</formula>
    </cfRule>
    <cfRule type="cellIs" dxfId="788" priority="16" stopIfTrue="1" operator="equal">
      <formula>42</formula>
    </cfRule>
    <cfRule type="cellIs" dxfId="787" priority="17" stopIfTrue="1" operator="equal">
      <formula>97</formula>
    </cfRule>
    <cfRule type="cellIs" dxfId="786" priority="18" stopIfTrue="1" operator="equal">
      <formula>33</formula>
    </cfRule>
  </conditionalFormatting>
  <conditionalFormatting sqref="Q2">
    <cfRule type="cellIs" dxfId="785" priority="9" stopIfTrue="1" operator="equal">
      <formula>"Чужди средства"</formula>
    </cfRule>
    <cfRule type="cellIs" dxfId="784" priority="10" stopIfTrue="1" operator="equal">
      <formula>"СЕС - ДМП"</formula>
    </cfRule>
    <cfRule type="cellIs" dxfId="783" priority="11" stopIfTrue="1" operator="equal">
      <formula>"СЕС - РА"</formula>
    </cfRule>
    <cfRule type="cellIs" dxfId="782" priority="12" stopIfTrue="1" operator="equal">
      <formula>"СЕС - ДЕС"</formula>
    </cfRule>
    <cfRule type="cellIs" dxfId="781" priority="13" stopIfTrue="1" operator="equal">
      <formula>"СЕС - КСФ"</formula>
    </cfRule>
  </conditionalFormatting>
  <conditionalFormatting sqref="P82:Q82">
    <cfRule type="cellIs" dxfId="780" priority="5" stopIfTrue="1" operator="notEqual">
      <formula>0</formula>
    </cfRule>
  </conditionalFormatting>
  <conditionalFormatting sqref="T2:U2">
    <cfRule type="cellIs" dxfId="779" priority="1" stopIfTrue="1" operator="between">
      <formula>1000000000000</formula>
      <formula>9999999999999990</formula>
    </cfRule>
    <cfRule type="cellIs" dxfId="778" priority="2" stopIfTrue="1" operator="between">
      <formula>10000000000</formula>
      <formula>999999999999</formula>
    </cfRule>
    <cfRule type="cellIs" dxfId="777" priority="3" stopIfTrue="1" operator="between">
      <formula>1000000</formula>
      <formula>99999999</formula>
    </cfRule>
    <cfRule type="cellIs" dxfId="776" priority="4" stopIfTrue="1" operator="between">
      <formula>100</formula>
      <formula>9999</formula>
    </cfRule>
  </conditionalFormatting>
  <dataValidations count="2">
    <dataValidation type="whole" allowBlank="1" showInputMessage="1" showErrorMessage="1" error="въведете цяло число" sqref="I11:J133 F11:G133 N11:N133 L11:L133 P11:Q133">
      <formula1>-10000000000000000</formula1>
      <formula2>10000000000000000</formula2>
    </dataValidation>
    <dataValidation operator="greaterThan" allowBlank="1" showInputMessage="1" showErrorMessage="1" sqref="C134"/>
  </dataValidations>
  <pageMargins left="0.15748031496062992" right="0.15748031496062992" top="0.28999999999999998" bottom="0.15748031496062992" header="0.15748031496062992" footer="0.15748031496062992"/>
  <pageSetup paperSize="9" scale="80" fitToHeight="0" orientation="landscape" r:id="rId1"/>
  <headerFooter>
    <oddHeader>&amp;C&amp;"Times New Roman,Italic"&amp;10- &amp;P / &amp;N -</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V256"/>
  <sheetViews>
    <sheetView showZeros="0" topLeftCell="B57" zoomScale="78" zoomScaleNormal="78" workbookViewId="0">
      <selection activeCell="B1" sqref="B1"/>
    </sheetView>
  </sheetViews>
  <sheetFormatPr defaultRowHeight="12.75"/>
  <cols>
    <col min="1" max="1" width="3.85546875" style="675" hidden="1" customWidth="1"/>
    <col min="2" max="2" width="81.7109375" style="680" customWidth="1"/>
    <col min="3" max="3" width="3.28515625" style="680" hidden="1" customWidth="1"/>
    <col min="4" max="4" width="4.140625" style="680" hidden="1" customWidth="1"/>
    <col min="5" max="6" width="19.140625" style="679" customWidth="1"/>
    <col min="7" max="9" width="19" style="679" customWidth="1"/>
    <col min="10" max="10" width="5.7109375" style="680" customWidth="1"/>
    <col min="11" max="11" width="64" style="675" bestFit="1" customWidth="1"/>
    <col min="12" max="12" width="13.7109375" style="680" hidden="1" customWidth="1"/>
    <col min="13" max="13" width="5.7109375" style="680" customWidth="1"/>
    <col min="14" max="14" width="14.42578125" style="681" customWidth="1"/>
    <col min="15" max="15" width="13.42578125" style="681" customWidth="1"/>
    <col min="16" max="17" width="11.140625" style="681" customWidth="1"/>
    <col min="18" max="18" width="16.28515625" style="681" hidden="1" customWidth="1"/>
    <col min="19" max="19" width="15" style="681" hidden="1" customWidth="1"/>
    <col min="20" max="20" width="15" style="682" customWidth="1"/>
    <col min="21" max="21" width="15.7109375" style="681" hidden="1" customWidth="1"/>
    <col min="22" max="22" width="15.28515625" style="681" hidden="1" customWidth="1"/>
    <col min="23" max="16384" width="9.140625" style="681"/>
  </cols>
  <sheetData>
    <row r="1" spans="1:22" ht="18.75" hidden="1">
      <c r="B1" s="676"/>
      <c r="C1" s="676"/>
      <c r="D1" s="676"/>
      <c r="E1" s="677"/>
      <c r="F1" s="678"/>
      <c r="G1" s="678"/>
      <c r="H1" s="678"/>
      <c r="I1" s="677"/>
      <c r="J1" s="675"/>
      <c r="K1" s="676"/>
      <c r="M1" s="675"/>
    </row>
    <row r="2" spans="1:22" ht="15.75" hidden="1">
      <c r="B2" s="676"/>
      <c r="C2" s="676"/>
      <c r="D2" s="676"/>
      <c r="E2" s="677"/>
      <c r="F2" s="683"/>
      <c r="G2" s="683"/>
      <c r="H2" s="683"/>
      <c r="I2" s="677"/>
      <c r="J2" s="675"/>
      <c r="K2" s="676"/>
      <c r="M2" s="675"/>
    </row>
    <row r="3" spans="1:22" ht="21.75" hidden="1" customHeight="1">
      <c r="B3" s="676"/>
      <c r="C3" s="676"/>
      <c r="D3" s="676"/>
      <c r="E3" s="677"/>
      <c r="F3" s="683"/>
      <c r="G3" s="683"/>
      <c r="H3" s="683"/>
      <c r="I3" s="677"/>
      <c r="J3" s="675"/>
      <c r="M3" s="675"/>
    </row>
    <row r="4" spans="1:22" ht="15.75" hidden="1">
      <c r="B4" s="676"/>
      <c r="C4" s="676"/>
      <c r="D4" s="676"/>
      <c r="E4" s="677"/>
      <c r="F4" s="683"/>
      <c r="G4" s="683"/>
      <c r="H4" s="683"/>
      <c r="I4" s="677"/>
      <c r="J4" s="675"/>
      <c r="K4" s="684"/>
      <c r="M4" s="675"/>
    </row>
    <row r="5" spans="1:22" ht="18" hidden="1" customHeight="1">
      <c r="B5" s="676"/>
      <c r="C5" s="676"/>
      <c r="D5" s="676"/>
      <c r="E5" s="677"/>
      <c r="F5" s="683"/>
      <c r="G5" s="683"/>
      <c r="H5" s="683"/>
      <c r="I5" s="677"/>
      <c r="J5" s="675"/>
      <c r="K5" s="685"/>
      <c r="M5" s="675"/>
    </row>
    <row r="6" spans="1:22" ht="20.25">
      <c r="B6" s="676"/>
      <c r="C6" s="676"/>
      <c r="D6" s="676"/>
      <c r="E6" s="677"/>
      <c r="F6" s="683"/>
      <c r="G6" s="683"/>
      <c r="H6" s="683"/>
      <c r="I6" s="677"/>
      <c r="J6" s="675"/>
      <c r="K6" s="686"/>
      <c r="M6" s="675"/>
    </row>
    <row r="7" spans="1:22" ht="9" hidden="1" customHeight="1">
      <c r="B7" s="686"/>
      <c r="C7" s="686"/>
      <c r="D7" s="686"/>
      <c r="E7" s="677"/>
      <c r="F7" s="677"/>
      <c r="G7" s="677"/>
      <c r="H7" s="677"/>
      <c r="I7" s="677"/>
      <c r="J7" s="675"/>
      <c r="L7" s="675"/>
      <c r="M7" s="675"/>
    </row>
    <row r="8" spans="1:22" ht="22.5" customHeight="1" thickBot="1">
      <c r="B8" s="687" t="str">
        <f>VLOOKUP(E15,SMETKA,3,FALSE)</f>
        <v xml:space="preserve">                                  ОТЧЕТ ЗА КАСОВОТО ИЗПЪЛНЕНИЕ НА БЮДЖЕТА</v>
      </c>
      <c r="C8" s="688"/>
      <c r="D8" s="688"/>
      <c r="E8" s="689"/>
      <c r="F8" s="689"/>
      <c r="G8" s="689"/>
      <c r="H8" s="689"/>
      <c r="I8" s="689"/>
      <c r="J8" s="675"/>
      <c r="L8" s="675"/>
      <c r="M8" s="675"/>
    </row>
    <row r="9" spans="1:22" ht="12" customHeight="1" thickTop="1">
      <c r="B9" s="686"/>
      <c r="C9" s="686"/>
      <c r="D9" s="686"/>
      <c r="E9" s="690"/>
      <c r="F9" s="690"/>
      <c r="G9" s="690"/>
      <c r="H9" s="690"/>
      <c r="I9" s="690"/>
      <c r="J9" s="675"/>
      <c r="L9" s="675"/>
      <c r="M9" s="675"/>
    </row>
    <row r="10" spans="1:22" ht="18.75">
      <c r="B10" s="692"/>
      <c r="C10" s="692"/>
      <c r="D10" s="692"/>
      <c r="E10" s="677"/>
      <c r="F10" s="406"/>
      <c r="G10" s="406"/>
      <c r="H10" s="406"/>
      <c r="I10" s="677"/>
      <c r="J10" s="675"/>
      <c r="K10" s="692"/>
      <c r="M10" s="675"/>
    </row>
    <row r="11" spans="1:22" ht="23.25" customHeight="1">
      <c r="B11" s="693" t="str">
        <f>+OTCHET!B9</f>
        <v>Община Правец</v>
      </c>
      <c r="C11" s="693"/>
      <c r="D11" s="693"/>
      <c r="E11" s="694" t="s">
        <v>953</v>
      </c>
      <c r="F11" s="695">
        <f>OTCHET!F9</f>
        <v>45900</v>
      </c>
      <c r="G11" s="696" t="s">
        <v>954</v>
      </c>
      <c r="H11" s="697">
        <f>OTCHET!H9</f>
        <v>0</v>
      </c>
      <c r="I11" s="1474">
        <f>OTCHET!I9</f>
        <v>0</v>
      </c>
      <c r="J11" s="675"/>
      <c r="K11" s="698"/>
      <c r="M11" s="675"/>
      <c r="N11" s="699"/>
      <c r="O11" s="699"/>
      <c r="P11" s="699"/>
      <c r="Q11" s="699"/>
    </row>
    <row r="12" spans="1:22" ht="23.25" customHeight="1">
      <c r="B12" s="227" t="s">
        <v>955</v>
      </c>
      <c r="C12" s="700"/>
      <c r="D12" s="692"/>
      <c r="E12" s="677"/>
      <c r="F12" s="701"/>
      <c r="G12" s="677"/>
      <c r="H12" s="235"/>
      <c r="I12" s="1910" t="s">
        <v>952</v>
      </c>
      <c r="J12" s="675"/>
      <c r="K12" s="700"/>
      <c r="M12" s="675"/>
      <c r="N12" s="699"/>
      <c r="O12" s="699"/>
      <c r="P12" s="699"/>
      <c r="Q12" s="699"/>
    </row>
    <row r="13" spans="1:22" ht="23.25" customHeight="1">
      <c r="B13" s="702" t="str">
        <f>+OTCHET!B12</f>
        <v>Правец</v>
      </c>
      <c r="C13" s="700"/>
      <c r="D13" s="700"/>
      <c r="E13" s="703" t="str">
        <f>+OTCHET!E12</f>
        <v>код по ЕБК:</v>
      </c>
      <c r="F13" s="232" t="str">
        <f>+OTCHET!F12</f>
        <v>7317</v>
      </c>
      <c r="G13" s="677"/>
      <c r="H13" s="235"/>
      <c r="I13" s="1911"/>
      <c r="J13" s="675"/>
      <c r="K13" s="700"/>
      <c r="M13" s="675"/>
      <c r="N13" s="699"/>
      <c r="O13" s="699"/>
      <c r="P13" s="699"/>
      <c r="Q13" s="699"/>
    </row>
    <row r="14" spans="1:22" ht="23.25" customHeight="1">
      <c r="B14" s="233" t="s">
        <v>956</v>
      </c>
      <c r="C14" s="685"/>
      <c r="D14" s="685"/>
      <c r="E14" s="685"/>
      <c r="F14" s="685"/>
      <c r="G14" s="685"/>
      <c r="H14" s="235"/>
      <c r="I14" s="1911"/>
      <c r="J14" s="675"/>
      <c r="K14" s="685"/>
      <c r="M14" s="675"/>
      <c r="N14" s="699"/>
      <c r="O14" s="699"/>
      <c r="P14" s="699"/>
      <c r="Q14" s="699"/>
    </row>
    <row r="15" spans="1:22" ht="21.75" customHeight="1" thickBot="1">
      <c r="B15" s="704" t="s">
        <v>957</v>
      </c>
      <c r="C15" s="705"/>
      <c r="D15" s="705"/>
      <c r="E15" s="125">
        <f>OTCHET!E15</f>
        <v>0</v>
      </c>
      <c r="F15" s="706" t="str">
        <f>OTCHET!F15</f>
        <v>БЮДЖЕТ</v>
      </c>
      <c r="G15" s="685"/>
      <c r="H15" s="707"/>
      <c r="I15" s="707"/>
      <c r="J15" s="707"/>
      <c r="K15" s="705"/>
      <c r="L15" s="708"/>
      <c r="M15" s="675"/>
      <c r="N15" s="699"/>
      <c r="O15" s="699"/>
      <c r="P15" s="699"/>
      <c r="Q15" s="699"/>
      <c r="R15" s="699"/>
      <c r="S15" s="699"/>
      <c r="U15" s="699"/>
      <c r="V15" s="699"/>
    </row>
    <row r="16" spans="1:22" ht="16.5" thickBot="1">
      <c r="A16" s="709"/>
      <c r="B16" s="710"/>
      <c r="C16" s="710"/>
      <c r="D16" s="710"/>
      <c r="E16" s="711"/>
      <c r="F16" s="711"/>
      <c r="G16" s="711"/>
      <c r="H16" s="711"/>
      <c r="I16" s="711"/>
      <c r="J16" s="712"/>
      <c r="K16" s="713"/>
      <c r="L16" s="714"/>
      <c r="M16" s="675"/>
      <c r="N16" s="699"/>
      <c r="O16" s="699"/>
      <c r="P16" s="699"/>
      <c r="Q16" s="699"/>
      <c r="R16" s="699"/>
      <c r="S16" s="699"/>
      <c r="U16" s="699"/>
      <c r="V16" s="699"/>
    </row>
    <row r="17" spans="1:22" ht="22.5" customHeight="1">
      <c r="A17" s="709"/>
      <c r="B17" s="715"/>
      <c r="C17" s="716" t="s">
        <v>62</v>
      </c>
      <c r="D17" s="716"/>
      <c r="E17" s="1912" t="str">
        <f>CONCATENATE("Годишен         уточнен план                           ",OTCHET!$C$3, " г.")</f>
        <v>Годишен         уточнен план                           2025 г.</v>
      </c>
      <c r="F17" s="1914" t="str">
        <f>CONCATENATE("ОТЧЕТ               ",OTCHET!$C$3, " г.")</f>
        <v>ОТЧЕТ               2025 г.</v>
      </c>
      <c r="G17" s="717" t="s">
        <v>1237</v>
      </c>
      <c r="H17" s="718"/>
      <c r="I17" s="719"/>
      <c r="J17" s="720"/>
      <c r="K17" s="721" t="s">
        <v>958</v>
      </c>
      <c r="L17" s="722"/>
      <c r="M17" s="675"/>
      <c r="N17" s="699"/>
      <c r="O17" s="699"/>
      <c r="P17" s="699"/>
      <c r="Q17" s="699"/>
      <c r="R17" s="699"/>
      <c r="S17" s="699"/>
      <c r="T17" s="699"/>
      <c r="U17" s="699"/>
      <c r="V17" s="699"/>
    </row>
    <row r="18" spans="1:22" ht="47.25" customHeight="1">
      <c r="A18" s="709"/>
      <c r="B18" s="723" t="s">
        <v>959</v>
      </c>
      <c r="C18" s="724"/>
      <c r="D18" s="724"/>
      <c r="E18" s="1913"/>
      <c r="F18" s="1915"/>
      <c r="G18" s="725" t="s">
        <v>789</v>
      </c>
      <c r="H18" s="726" t="s">
        <v>790</v>
      </c>
      <c r="I18" s="726" t="s">
        <v>788</v>
      </c>
      <c r="J18" s="727"/>
      <c r="K18" s="728"/>
      <c r="L18" s="722"/>
      <c r="M18" s="714"/>
      <c r="N18" s="699"/>
      <c r="O18" s="699"/>
      <c r="P18" s="699"/>
      <c r="Q18" s="699"/>
      <c r="R18" s="699"/>
      <c r="S18" s="699"/>
      <c r="T18" s="699"/>
      <c r="U18" s="699"/>
      <c r="V18" s="699"/>
    </row>
    <row r="19" spans="1:22" ht="15.75" hidden="1">
      <c r="A19" s="709"/>
      <c r="B19" s="729"/>
      <c r="C19" s="729"/>
      <c r="D19" s="729"/>
      <c r="E19" s="730"/>
      <c r="F19" s="730"/>
      <c r="G19" s="731"/>
      <c r="H19" s="732"/>
      <c r="I19" s="732"/>
      <c r="J19" s="727"/>
      <c r="K19" s="733"/>
      <c r="L19" s="722"/>
      <c r="M19" s="714"/>
      <c r="N19" s="699"/>
      <c r="O19" s="699"/>
      <c r="P19" s="699"/>
      <c r="Q19" s="699"/>
      <c r="R19" s="699"/>
      <c r="S19" s="699"/>
      <c r="T19" s="699"/>
      <c r="U19" s="699"/>
      <c r="V19" s="699"/>
    </row>
    <row r="20" spans="1:22" ht="16.5" thickBot="1">
      <c r="A20" s="709"/>
      <c r="B20" s="734" t="s">
        <v>960</v>
      </c>
      <c r="C20" s="735"/>
      <c r="D20" s="735"/>
      <c r="E20" s="736" t="s">
        <v>171</v>
      </c>
      <c r="F20" s="736" t="s">
        <v>172</v>
      </c>
      <c r="G20" s="737" t="s">
        <v>703</v>
      </c>
      <c r="H20" s="738" t="s">
        <v>704</v>
      </c>
      <c r="I20" s="738" t="s">
        <v>683</v>
      </c>
      <c r="J20" s="739"/>
      <c r="K20" s="740"/>
      <c r="L20" s="708"/>
      <c r="M20" s="714"/>
      <c r="N20" s="699"/>
      <c r="O20" s="699"/>
      <c r="P20" s="699"/>
      <c r="Q20" s="699"/>
      <c r="R20" s="699"/>
      <c r="S20" s="699"/>
      <c r="T20" s="699"/>
      <c r="U20" s="699"/>
      <c r="V20" s="699"/>
    </row>
    <row r="21" spans="1:22" ht="15.75">
      <c r="A21" s="709"/>
      <c r="B21" s="741"/>
      <c r="C21" s="741"/>
      <c r="D21" s="741"/>
      <c r="E21" s="742"/>
      <c r="F21" s="742"/>
      <c r="G21" s="743"/>
      <c r="H21" s="744"/>
      <c r="I21" s="744"/>
      <c r="J21" s="745"/>
      <c r="K21" s="746"/>
      <c r="L21" s="747"/>
      <c r="M21" s="714"/>
      <c r="N21" s="699"/>
      <c r="O21" s="699"/>
      <c r="P21" s="699"/>
      <c r="Q21" s="699"/>
      <c r="R21" s="699"/>
      <c r="S21" s="699"/>
      <c r="T21" s="699"/>
      <c r="U21" s="699"/>
      <c r="V21" s="699"/>
    </row>
    <row r="22" spans="1:22" ht="19.5" thickBot="1">
      <c r="A22" s="709">
        <v>10</v>
      </c>
      <c r="B22" s="748" t="s">
        <v>2044</v>
      </c>
      <c r="C22" s="749" t="s">
        <v>173</v>
      </c>
      <c r="D22" s="750"/>
      <c r="E22" s="751">
        <f>+E23+E25+E36+E37</f>
        <v>3205570</v>
      </c>
      <c r="F22" s="751">
        <f>+F23+F25+F36+F37</f>
        <v>2485297</v>
      </c>
      <c r="G22" s="752">
        <f>+G23+G25+G36+G37</f>
        <v>25424</v>
      </c>
      <c r="H22" s="753">
        <f>+H23+H25+H36+H37</f>
        <v>2459873</v>
      </c>
      <c r="I22" s="753">
        <f>+I23+I25+I36+I37</f>
        <v>0</v>
      </c>
      <c r="J22" s="754"/>
      <c r="K22" s="755" t="s">
        <v>173</v>
      </c>
      <c r="L22" s="756"/>
      <c r="M22" s="714"/>
      <c r="N22" s="699"/>
      <c r="O22" s="699"/>
      <c r="P22" s="699"/>
      <c r="Q22" s="699"/>
      <c r="R22" s="699"/>
      <c r="S22" s="699"/>
      <c r="T22" s="699"/>
      <c r="U22" s="699"/>
      <c r="V22" s="699"/>
    </row>
    <row r="23" spans="1:22" ht="16.5" thickTop="1">
      <c r="A23" s="709">
        <v>15</v>
      </c>
      <c r="B23" s="757" t="s">
        <v>846</v>
      </c>
      <c r="C23" s="757" t="s">
        <v>357</v>
      </c>
      <c r="D23" s="757"/>
      <c r="E23" s="758">
        <f>OTCHET!E22+OTCHET!E28+OTCHET!E33+OTCHET!E39+OTCHET!E47+OTCHET!E52+OTCHET!E58+OTCHET!E61+OTCHET!E64+OTCHET!E65+OTCHET!E72+OTCHET!E73</f>
        <v>1303800</v>
      </c>
      <c r="F23" s="758">
        <f>+G23+H23+I23</f>
        <v>1274832</v>
      </c>
      <c r="G23" s="759">
        <f>OTCHET!I22+OTCHET!I28+OTCHET!I33+OTCHET!I39+OTCHET!I47+OTCHET!I52+OTCHET!I58+OTCHET!I61+OTCHET!I64+OTCHET!I65+OTCHET!I72+OTCHET!I73</f>
        <v>0</v>
      </c>
      <c r="H23" s="760">
        <f>OTCHET!J22+OTCHET!J28+OTCHET!J33+OTCHET!J39+OTCHET!J47+OTCHET!J52+OTCHET!J58+OTCHET!J61+OTCHET!J64+OTCHET!J65+OTCHET!J72+OTCHET!J73</f>
        <v>1274832</v>
      </c>
      <c r="I23" s="760">
        <f>OTCHET!K22+OTCHET!K28+OTCHET!K33+OTCHET!K39+OTCHET!K47+OTCHET!K52+OTCHET!K58+OTCHET!K61+OTCHET!K64+OTCHET!K65+OTCHET!K72+OTCHET!K73</f>
        <v>0</v>
      </c>
      <c r="J23" s="761"/>
      <c r="K23" s="762" t="s">
        <v>357</v>
      </c>
      <c r="L23" s="763"/>
      <c r="M23" s="714"/>
      <c r="N23" s="699"/>
      <c r="O23" s="699"/>
      <c r="P23" s="699"/>
      <c r="Q23" s="699"/>
      <c r="R23" s="699"/>
      <c r="S23" s="699"/>
      <c r="T23" s="699"/>
      <c r="U23" s="699"/>
      <c r="V23" s="699"/>
    </row>
    <row r="24" spans="1:22" ht="16.5" hidden="1" customHeight="1" thickBot="1">
      <c r="A24" s="709"/>
      <c r="B24" s="764" t="s">
        <v>335</v>
      </c>
      <c r="C24" s="764" t="s">
        <v>332</v>
      </c>
      <c r="D24" s="764"/>
      <c r="E24" s="765"/>
      <c r="F24" s="765">
        <f>+G24+H24+I24</f>
        <v>0</v>
      </c>
      <c r="G24" s="766"/>
      <c r="H24" s="767"/>
      <c r="I24" s="767"/>
      <c r="J24" s="761"/>
      <c r="K24" s="768" t="s">
        <v>332</v>
      </c>
      <c r="L24" s="763"/>
      <c r="M24" s="714"/>
      <c r="N24" s="699"/>
      <c r="O24" s="699"/>
      <c r="P24" s="699"/>
      <c r="Q24" s="699"/>
      <c r="R24" s="699"/>
      <c r="S24" s="699"/>
      <c r="T24" s="699"/>
      <c r="U24" s="699"/>
      <c r="V24" s="699"/>
    </row>
    <row r="25" spans="1:22" ht="15.75">
      <c r="A25" s="709">
        <v>20</v>
      </c>
      <c r="B25" s="769" t="s">
        <v>961</v>
      </c>
      <c r="C25" s="769" t="s">
        <v>826</v>
      </c>
      <c r="D25" s="769"/>
      <c r="E25" s="770">
        <f>+E26+E30+E31+E32+E33</f>
        <v>1866770</v>
      </c>
      <c r="F25" s="770">
        <f>+F26+F30+F31+F32+F33</f>
        <v>1189378</v>
      </c>
      <c r="G25" s="771">
        <f>+G26+G30+G31+G32+G33</f>
        <v>25424</v>
      </c>
      <c r="H25" s="772">
        <f>+H26+H30+H31+H32+H33</f>
        <v>1163954</v>
      </c>
      <c r="I25" s="772">
        <f>+I26+I30+I31+I32+I33</f>
        <v>0</v>
      </c>
      <c r="J25" s="761"/>
      <c r="K25" s="773" t="s">
        <v>826</v>
      </c>
      <c r="L25" s="763"/>
      <c r="M25" s="714"/>
      <c r="N25" s="699"/>
      <c r="O25" s="699"/>
      <c r="P25" s="699"/>
      <c r="Q25" s="699"/>
      <c r="R25" s="699"/>
      <c r="S25" s="699"/>
      <c r="T25" s="699"/>
      <c r="U25" s="699"/>
      <c r="V25" s="699"/>
    </row>
    <row r="26" spans="1:22" ht="15.75">
      <c r="A26" s="709">
        <v>25</v>
      </c>
      <c r="B26" s="774" t="s">
        <v>41</v>
      </c>
      <c r="C26" s="774" t="s">
        <v>827</v>
      </c>
      <c r="D26" s="774"/>
      <c r="E26" s="775">
        <f>OTCHET!E74</f>
        <v>308000</v>
      </c>
      <c r="F26" s="775">
        <f t="shared" ref="F26:F37" si="0">+G26+H26+I26</f>
        <v>179210</v>
      </c>
      <c r="G26" s="776">
        <f>OTCHET!I74</f>
        <v>0</v>
      </c>
      <c r="H26" s="777">
        <f>OTCHET!J74</f>
        <v>179210</v>
      </c>
      <c r="I26" s="777">
        <f>OTCHET!K74</f>
        <v>0</v>
      </c>
      <c r="J26" s="761"/>
      <c r="K26" s="778" t="s">
        <v>827</v>
      </c>
      <c r="L26" s="763"/>
      <c r="M26" s="714"/>
      <c r="N26" s="699"/>
      <c r="O26" s="699"/>
      <c r="P26" s="699"/>
      <c r="Q26" s="699"/>
      <c r="R26" s="699"/>
      <c r="S26" s="699"/>
      <c r="T26" s="699"/>
      <c r="U26" s="699"/>
      <c r="V26" s="699"/>
    </row>
    <row r="27" spans="1:22" ht="15.75">
      <c r="A27" s="709">
        <v>26</v>
      </c>
      <c r="B27" s="779" t="s">
        <v>962</v>
      </c>
      <c r="C27" s="780" t="s">
        <v>336</v>
      </c>
      <c r="D27" s="779"/>
      <c r="E27" s="781">
        <f>OTCHET!E75</f>
        <v>0</v>
      </c>
      <c r="F27" s="781">
        <f t="shared" si="0"/>
        <v>0</v>
      </c>
      <c r="G27" s="782">
        <f>OTCHET!I75</f>
        <v>0</v>
      </c>
      <c r="H27" s="783">
        <f>OTCHET!J75</f>
        <v>0</v>
      </c>
      <c r="I27" s="783">
        <f>OTCHET!K75</f>
        <v>0</v>
      </c>
      <c r="J27" s="761"/>
      <c r="K27" s="784" t="s">
        <v>336</v>
      </c>
      <c r="L27" s="763"/>
      <c r="M27" s="714"/>
      <c r="N27" s="699"/>
      <c r="O27" s="699"/>
      <c r="P27" s="699"/>
      <c r="Q27" s="699"/>
      <c r="R27" s="699"/>
      <c r="S27" s="699"/>
      <c r="T27" s="699"/>
      <c r="U27" s="699"/>
      <c r="V27" s="699"/>
    </row>
    <row r="28" spans="1:22" ht="15.75">
      <c r="A28" s="709">
        <v>30</v>
      </c>
      <c r="B28" s="785" t="s">
        <v>333</v>
      </c>
      <c r="C28" s="786" t="s">
        <v>337</v>
      </c>
      <c r="D28" s="785"/>
      <c r="E28" s="787">
        <f>OTCHET!E77</f>
        <v>85000</v>
      </c>
      <c r="F28" s="787">
        <f t="shared" si="0"/>
        <v>73442</v>
      </c>
      <c r="G28" s="788">
        <f>OTCHET!I77</f>
        <v>0</v>
      </c>
      <c r="H28" s="789">
        <f>OTCHET!J77</f>
        <v>73442</v>
      </c>
      <c r="I28" s="789">
        <f>OTCHET!K77</f>
        <v>0</v>
      </c>
      <c r="J28" s="761"/>
      <c r="K28" s="790" t="s">
        <v>337</v>
      </c>
      <c r="L28" s="763"/>
      <c r="M28" s="714"/>
      <c r="N28" s="699"/>
      <c r="O28" s="699"/>
      <c r="P28" s="699"/>
      <c r="Q28" s="699"/>
      <c r="R28" s="699"/>
      <c r="S28" s="699"/>
      <c r="T28" s="699"/>
      <c r="U28" s="699"/>
      <c r="V28" s="699"/>
    </row>
    <row r="29" spans="1:22" ht="15.75">
      <c r="A29" s="709">
        <v>35</v>
      </c>
      <c r="B29" s="791" t="s">
        <v>42</v>
      </c>
      <c r="C29" s="792" t="s">
        <v>338</v>
      </c>
      <c r="D29" s="791"/>
      <c r="E29" s="793">
        <f>+OTCHET!E78+OTCHET!E79</f>
        <v>223000</v>
      </c>
      <c r="F29" s="793">
        <f t="shared" si="0"/>
        <v>105768</v>
      </c>
      <c r="G29" s="794">
        <f>+OTCHET!I78+OTCHET!I79</f>
        <v>0</v>
      </c>
      <c r="H29" s="795">
        <f>+OTCHET!J78+OTCHET!J79</f>
        <v>105768</v>
      </c>
      <c r="I29" s="795">
        <f>+OTCHET!K78+OTCHET!K79</f>
        <v>0</v>
      </c>
      <c r="J29" s="761"/>
      <c r="K29" s="796" t="s">
        <v>338</v>
      </c>
      <c r="L29" s="763"/>
      <c r="M29" s="714"/>
      <c r="N29" s="699"/>
      <c r="O29" s="699"/>
      <c r="P29" s="699"/>
      <c r="Q29" s="699"/>
      <c r="R29" s="699"/>
      <c r="S29" s="699"/>
      <c r="T29" s="699"/>
      <c r="U29" s="699"/>
      <c r="V29" s="699"/>
    </row>
    <row r="30" spans="1:22" ht="15.75">
      <c r="A30" s="709">
        <v>40</v>
      </c>
      <c r="B30" s="797" t="s">
        <v>43</v>
      </c>
      <c r="C30" s="797" t="s">
        <v>339</v>
      </c>
      <c r="D30" s="797"/>
      <c r="E30" s="798">
        <f>OTCHET!E90+OTCHET!E93+OTCHET!E94</f>
        <v>1218770</v>
      </c>
      <c r="F30" s="798">
        <f t="shared" si="0"/>
        <v>820967</v>
      </c>
      <c r="G30" s="799">
        <f>OTCHET!I90+OTCHET!I93+OTCHET!I94</f>
        <v>0</v>
      </c>
      <c r="H30" s="800">
        <f>OTCHET!J90+OTCHET!J93+OTCHET!J94</f>
        <v>820967</v>
      </c>
      <c r="I30" s="800">
        <f>OTCHET!K90+OTCHET!K93+OTCHET!K94</f>
        <v>0</v>
      </c>
      <c r="J30" s="761"/>
      <c r="K30" s="801" t="s">
        <v>339</v>
      </c>
      <c r="L30" s="763"/>
      <c r="M30" s="714"/>
      <c r="N30" s="699"/>
      <c r="O30" s="699"/>
      <c r="P30" s="699"/>
      <c r="Q30" s="699"/>
      <c r="R30" s="699"/>
      <c r="S30" s="699"/>
      <c r="T30" s="699"/>
      <c r="U30" s="699"/>
      <c r="V30" s="699"/>
    </row>
    <row r="31" spans="1:22" ht="15.75">
      <c r="A31" s="709">
        <v>45</v>
      </c>
      <c r="B31" s="802" t="s">
        <v>319</v>
      </c>
      <c r="C31" s="802" t="s">
        <v>828</v>
      </c>
      <c r="D31" s="802"/>
      <c r="E31" s="803">
        <f>OTCHET!E106</f>
        <v>105500</v>
      </c>
      <c r="F31" s="803">
        <f t="shared" si="0"/>
        <v>78382</v>
      </c>
      <c r="G31" s="804">
        <f>OTCHET!I106</f>
        <v>25424</v>
      </c>
      <c r="H31" s="805">
        <f>OTCHET!J106</f>
        <v>52958</v>
      </c>
      <c r="I31" s="805">
        <f>OTCHET!K106</f>
        <v>0</v>
      </c>
      <c r="J31" s="761"/>
      <c r="K31" s="806" t="s">
        <v>828</v>
      </c>
      <c r="L31" s="763"/>
      <c r="M31" s="714"/>
      <c r="N31" s="699"/>
      <c r="O31" s="699"/>
      <c r="P31" s="699"/>
      <c r="Q31" s="699"/>
      <c r="R31" s="699"/>
      <c r="S31" s="699"/>
      <c r="T31" s="699"/>
      <c r="U31" s="699"/>
      <c r="V31" s="699"/>
    </row>
    <row r="32" spans="1:22" ht="15.75">
      <c r="A32" s="709">
        <v>50</v>
      </c>
      <c r="B32" s="802" t="s">
        <v>320</v>
      </c>
      <c r="C32" s="802" t="s">
        <v>455</v>
      </c>
      <c r="D32" s="802"/>
      <c r="E32" s="803">
        <f>OTCHET!E110+OTCHET!E119+OTCHET!E135+OTCHET!E136</f>
        <v>-1500</v>
      </c>
      <c r="F32" s="803">
        <f t="shared" si="0"/>
        <v>-8723</v>
      </c>
      <c r="G32" s="804">
        <f>OTCHET!I110+OTCHET!I119+OTCHET!I135+OTCHET!I136</f>
        <v>0</v>
      </c>
      <c r="H32" s="805">
        <f>OTCHET!J110+OTCHET!J119+OTCHET!J135+OTCHET!J136</f>
        <v>-8723</v>
      </c>
      <c r="I32" s="805">
        <f>OTCHET!K110+OTCHET!K119+OTCHET!K135+OTCHET!K136</f>
        <v>0</v>
      </c>
      <c r="J32" s="761"/>
      <c r="K32" s="806" t="s">
        <v>455</v>
      </c>
      <c r="L32" s="763"/>
      <c r="M32" s="714"/>
      <c r="N32" s="699"/>
      <c r="O32" s="699"/>
      <c r="P32" s="699"/>
      <c r="Q32" s="699"/>
      <c r="R32" s="699"/>
      <c r="S32" s="699"/>
      <c r="T32" s="699"/>
      <c r="U32" s="699"/>
      <c r="V32" s="699"/>
    </row>
    <row r="33" spans="1:22" ht="15.75">
      <c r="A33" s="709">
        <v>51</v>
      </c>
      <c r="B33" s="807" t="s">
        <v>65</v>
      </c>
      <c r="C33" s="808" t="s">
        <v>369</v>
      </c>
      <c r="D33" s="807"/>
      <c r="E33" s="765">
        <f>OTCHET!E123</f>
        <v>236000</v>
      </c>
      <c r="F33" s="765">
        <f t="shared" si="0"/>
        <v>119542</v>
      </c>
      <c r="G33" s="766">
        <f>OTCHET!I123</f>
        <v>0</v>
      </c>
      <c r="H33" s="767">
        <f>OTCHET!J123</f>
        <v>119542</v>
      </c>
      <c r="I33" s="767">
        <f>OTCHET!K123</f>
        <v>0</v>
      </c>
      <c r="J33" s="761"/>
      <c r="K33" s="768" t="s">
        <v>369</v>
      </c>
      <c r="L33" s="763"/>
      <c r="M33" s="714"/>
      <c r="N33" s="699"/>
      <c r="O33" s="699"/>
      <c r="P33" s="699"/>
      <c r="Q33" s="699"/>
      <c r="R33" s="699"/>
      <c r="S33" s="699"/>
      <c r="T33" s="699"/>
      <c r="U33" s="699"/>
      <c r="V33" s="699"/>
    </row>
    <row r="34" spans="1:22" ht="16.5" hidden="1" customHeight="1" thickBot="1">
      <c r="A34" s="709">
        <v>52</v>
      </c>
      <c r="B34" s="809"/>
      <c r="C34" s="810"/>
      <c r="D34" s="810"/>
      <c r="E34" s="811"/>
      <c r="F34" s="811">
        <f t="shared" si="0"/>
        <v>0</v>
      </c>
      <c r="G34" s="812"/>
      <c r="H34" s="813"/>
      <c r="I34" s="813"/>
      <c r="J34" s="761"/>
      <c r="K34" s="814"/>
      <c r="L34" s="763"/>
      <c r="M34" s="714"/>
      <c r="N34" s="699"/>
      <c r="O34" s="699"/>
      <c r="P34" s="699"/>
      <c r="Q34" s="699"/>
      <c r="R34" s="699"/>
      <c r="S34" s="699"/>
      <c r="T34" s="699"/>
      <c r="U34" s="699"/>
      <c r="V34" s="699"/>
    </row>
    <row r="35" spans="1:22" ht="16.5" hidden="1" customHeight="1" thickBot="1">
      <c r="A35" s="709"/>
      <c r="B35" s="815"/>
      <c r="C35" s="815"/>
      <c r="D35" s="815"/>
      <c r="E35" s="816"/>
      <c r="F35" s="816">
        <f t="shared" si="0"/>
        <v>0</v>
      </c>
      <c r="G35" s="817"/>
      <c r="H35" s="818"/>
      <c r="I35" s="818"/>
      <c r="J35" s="761"/>
      <c r="K35" s="819"/>
      <c r="L35" s="763"/>
      <c r="M35" s="714"/>
      <c r="N35" s="699"/>
      <c r="O35" s="699"/>
      <c r="P35" s="699"/>
      <c r="Q35" s="699"/>
      <c r="R35" s="699"/>
      <c r="S35" s="699"/>
      <c r="T35" s="699"/>
      <c r="U35" s="699"/>
      <c r="V35" s="699"/>
    </row>
    <row r="36" spans="1:22" ht="15.75">
      <c r="A36" s="709">
        <v>60</v>
      </c>
      <c r="B36" s="820" t="s">
        <v>327</v>
      </c>
      <c r="C36" s="820" t="s">
        <v>829</v>
      </c>
      <c r="D36" s="820"/>
      <c r="E36" s="821">
        <f>+OTCHET!E137</f>
        <v>35000</v>
      </c>
      <c r="F36" s="821">
        <f t="shared" si="0"/>
        <v>21087</v>
      </c>
      <c r="G36" s="822">
        <f>+OTCHET!I137</f>
        <v>0</v>
      </c>
      <c r="H36" s="823">
        <f>+OTCHET!J137</f>
        <v>21087</v>
      </c>
      <c r="I36" s="823">
        <f>+OTCHET!K137</f>
        <v>0</v>
      </c>
      <c r="J36" s="824"/>
      <c r="K36" s="825" t="s">
        <v>829</v>
      </c>
      <c r="L36" s="763"/>
      <c r="M36" s="714"/>
      <c r="N36" s="699"/>
      <c r="O36" s="699"/>
      <c r="P36" s="699"/>
      <c r="Q36" s="699"/>
      <c r="R36" s="699"/>
      <c r="S36" s="699"/>
      <c r="T36" s="699"/>
      <c r="U36" s="699"/>
      <c r="V36" s="699"/>
    </row>
    <row r="37" spans="1:22" ht="15.75">
      <c r="A37" s="709">
        <v>65</v>
      </c>
      <c r="B37" s="826" t="s">
        <v>308</v>
      </c>
      <c r="C37" s="826" t="s">
        <v>174</v>
      </c>
      <c r="D37" s="826"/>
      <c r="E37" s="827">
        <f>OTCHET!E140+OTCHET!E149+OTCHET!E158</f>
        <v>0</v>
      </c>
      <c r="F37" s="827">
        <f t="shared" si="0"/>
        <v>0</v>
      </c>
      <c r="G37" s="828">
        <f>OTCHET!I140+OTCHET!I149+OTCHET!I158</f>
        <v>0</v>
      </c>
      <c r="H37" s="829">
        <f>OTCHET!J140+OTCHET!J149+OTCHET!J158</f>
        <v>0</v>
      </c>
      <c r="I37" s="829">
        <f>OTCHET!K140+OTCHET!K149+OTCHET!K158</f>
        <v>0</v>
      </c>
      <c r="J37" s="824"/>
      <c r="K37" s="830" t="s">
        <v>174</v>
      </c>
      <c r="L37" s="763"/>
      <c r="M37" s="831"/>
      <c r="N37" s="699"/>
      <c r="O37" s="699"/>
      <c r="P37" s="699"/>
      <c r="Q37" s="699"/>
      <c r="R37" s="699"/>
      <c r="S37" s="699"/>
      <c r="T37" s="699"/>
      <c r="U37" s="699"/>
      <c r="V37" s="699"/>
    </row>
    <row r="38" spans="1:22" ht="19.5" thickBot="1">
      <c r="A38" s="675">
        <v>70</v>
      </c>
      <c r="B38" s="832" t="s">
        <v>49</v>
      </c>
      <c r="C38" s="833" t="s">
        <v>833</v>
      </c>
      <c r="D38" s="834"/>
      <c r="E38" s="835">
        <f>E39+E43+E44+E46+SUM(E48:E52)+E55</f>
        <v>37979813</v>
      </c>
      <c r="F38" s="835">
        <f>F39+F43+F44+F46+SUM(F48:F52)+F55</f>
        <v>14924904</v>
      </c>
      <c r="G38" s="836">
        <f>G39+G43+G44+G46+SUM(G48:G52)+G55</f>
        <v>9854273</v>
      </c>
      <c r="H38" s="837">
        <f>H39+H43+H44+H46+SUM(H48:H52)+H55</f>
        <v>4910883</v>
      </c>
      <c r="I38" s="837">
        <f>I39+I43+I44+I46+SUM(I48:I52)+I55</f>
        <v>159748</v>
      </c>
      <c r="J38" s="761"/>
      <c r="K38" s="838" t="s">
        <v>833</v>
      </c>
      <c r="L38" s="839"/>
      <c r="M38" s="840"/>
      <c r="N38" s="841"/>
      <c r="O38" s="841"/>
      <c r="P38" s="841"/>
      <c r="Q38" s="841"/>
      <c r="R38" s="841"/>
      <c r="S38" s="841"/>
      <c r="T38" s="842"/>
      <c r="U38" s="841"/>
      <c r="V38" s="841"/>
    </row>
    <row r="39" spans="1:22" ht="15.75" customHeight="1" thickTop="1">
      <c r="B39" s="1678" t="s">
        <v>2010</v>
      </c>
      <c r="C39" s="929"/>
      <c r="D39" s="1677"/>
      <c r="E39" s="798">
        <f>SUM(E40:E42)</f>
        <v>14697307</v>
      </c>
      <c r="F39" s="798">
        <f>SUM(F40:F42)</f>
        <v>8570629</v>
      </c>
      <c r="G39" s="799">
        <f>SUM(G40:G42)</f>
        <v>7968588</v>
      </c>
      <c r="H39" s="800">
        <f>SUM(H40:H42)</f>
        <v>472053</v>
      </c>
      <c r="I39" s="1679">
        <f>SUM(I40:I42)</f>
        <v>129988</v>
      </c>
      <c r="J39" s="843"/>
      <c r="K39" s="801" t="s">
        <v>2011</v>
      </c>
      <c r="L39" s="839"/>
      <c r="M39" s="840"/>
      <c r="N39" s="841"/>
      <c r="O39" s="841"/>
      <c r="P39" s="841"/>
      <c r="Q39" s="841"/>
      <c r="R39" s="841"/>
      <c r="S39" s="841"/>
      <c r="T39" s="842"/>
      <c r="U39" s="841"/>
      <c r="V39" s="841"/>
    </row>
    <row r="40" spans="1:22" ht="15.75">
      <c r="A40" s="675">
        <v>75</v>
      </c>
      <c r="B40" s="860" t="s">
        <v>2012</v>
      </c>
      <c r="C40" s="859" t="s">
        <v>830</v>
      </c>
      <c r="D40" s="860"/>
      <c r="E40" s="861">
        <f>OTCHET!E187</f>
        <v>10462015</v>
      </c>
      <c r="F40" s="861">
        <f t="shared" ref="F40:F55" si="1">+G40+H40+I40</f>
        <v>5791481</v>
      </c>
      <c r="G40" s="862">
        <f>OTCHET!I187</f>
        <v>5378552</v>
      </c>
      <c r="H40" s="863">
        <f>OTCHET!J187</f>
        <v>344581</v>
      </c>
      <c r="I40" s="1401">
        <f>OTCHET!K187</f>
        <v>68348</v>
      </c>
      <c r="J40" s="843"/>
      <c r="K40" s="864" t="s">
        <v>830</v>
      </c>
      <c r="L40" s="839"/>
      <c r="M40" s="840"/>
      <c r="N40" s="841"/>
      <c r="O40" s="841"/>
      <c r="P40" s="841"/>
      <c r="Q40" s="841"/>
      <c r="R40" s="841"/>
      <c r="S40" s="841"/>
      <c r="T40" s="842"/>
      <c r="U40" s="841"/>
      <c r="V40" s="841"/>
    </row>
    <row r="41" spans="1:22" ht="15.75">
      <c r="A41" s="675">
        <v>80</v>
      </c>
      <c r="B41" s="1680" t="s">
        <v>2013</v>
      </c>
      <c r="C41" s="1681" t="s">
        <v>831</v>
      </c>
      <c r="D41" s="1680"/>
      <c r="E41" s="1682">
        <f>OTCHET!E190</f>
        <v>1701587</v>
      </c>
      <c r="F41" s="1682">
        <f t="shared" si="1"/>
        <v>1323753</v>
      </c>
      <c r="G41" s="1683">
        <f>OTCHET!I190</f>
        <v>1218474</v>
      </c>
      <c r="H41" s="1684">
        <f>OTCHET!J190</f>
        <v>59687</v>
      </c>
      <c r="I41" s="1685">
        <f>OTCHET!K190</f>
        <v>45592</v>
      </c>
      <c r="J41" s="843"/>
      <c r="K41" s="1686" t="s">
        <v>831</v>
      </c>
      <c r="L41" s="839"/>
      <c r="M41" s="840"/>
      <c r="N41" s="841"/>
      <c r="O41" s="841"/>
      <c r="P41" s="841"/>
      <c r="Q41" s="841"/>
      <c r="R41" s="841"/>
      <c r="S41" s="841"/>
      <c r="T41" s="842"/>
      <c r="U41" s="841"/>
      <c r="V41" s="841"/>
    </row>
    <row r="42" spans="1:22" ht="15.75">
      <c r="A42" s="675">
        <v>85</v>
      </c>
      <c r="B42" s="1680" t="s">
        <v>2014</v>
      </c>
      <c r="C42" s="1681" t="s">
        <v>66</v>
      </c>
      <c r="D42" s="1680"/>
      <c r="E42" s="1682">
        <f>+OTCHET!E196+OTCHET!E204</f>
        <v>2533705</v>
      </c>
      <c r="F42" s="1682">
        <f t="shared" si="1"/>
        <v>1455395</v>
      </c>
      <c r="G42" s="1683">
        <f>+OTCHET!I196+OTCHET!I204</f>
        <v>1371562</v>
      </c>
      <c r="H42" s="1684">
        <f>+OTCHET!J196+OTCHET!J204</f>
        <v>67785</v>
      </c>
      <c r="I42" s="1685">
        <f>+OTCHET!K196+OTCHET!K204</f>
        <v>16048</v>
      </c>
      <c r="J42" s="843"/>
      <c r="K42" s="1686" t="s">
        <v>66</v>
      </c>
      <c r="L42" s="839"/>
      <c r="M42" s="840"/>
      <c r="N42" s="841"/>
      <c r="O42" s="841"/>
      <c r="P42" s="841"/>
      <c r="Q42" s="841"/>
      <c r="R42" s="841"/>
      <c r="S42" s="841"/>
      <c r="T42" s="842"/>
      <c r="U42" s="841"/>
      <c r="V42" s="841"/>
    </row>
    <row r="43" spans="1:22" ht="15.75">
      <c r="A43" s="675">
        <v>90</v>
      </c>
      <c r="B43" s="844" t="s">
        <v>2015</v>
      </c>
      <c r="C43" s="845" t="s">
        <v>714</v>
      </c>
      <c r="D43" s="844"/>
      <c r="E43" s="803">
        <f>+OTCHET!E205+OTCHET!E223+OTCHET!E274</f>
        <v>9411922</v>
      </c>
      <c r="F43" s="803">
        <f t="shared" si="1"/>
        <v>3091020</v>
      </c>
      <c r="G43" s="804">
        <f>+OTCHET!I205+OTCHET!I223+OTCHET!I274</f>
        <v>1273002</v>
      </c>
      <c r="H43" s="805">
        <f>+OTCHET!J205+OTCHET!J223+OTCHET!J274</f>
        <v>1788258</v>
      </c>
      <c r="I43" s="1398">
        <f>+OTCHET!K205+OTCHET!K223+OTCHET!K274</f>
        <v>29760</v>
      </c>
      <c r="J43" s="843"/>
      <c r="K43" s="806" t="s">
        <v>714</v>
      </c>
      <c r="L43" s="839"/>
      <c r="M43" s="840"/>
      <c r="N43" s="841"/>
      <c r="O43" s="841"/>
      <c r="P43" s="841"/>
      <c r="Q43" s="841"/>
      <c r="R43" s="841"/>
      <c r="S43" s="841"/>
      <c r="T43" s="842"/>
      <c r="U43" s="841"/>
      <c r="V43" s="841"/>
    </row>
    <row r="44" spans="1:22" ht="15.75">
      <c r="A44" s="675">
        <v>95</v>
      </c>
      <c r="B44" s="846" t="s">
        <v>2016</v>
      </c>
      <c r="C44" s="764" t="s">
        <v>832</v>
      </c>
      <c r="D44" s="846"/>
      <c r="E44" s="765">
        <f>+OTCHET!E227+OTCHET!E233+OTCHET!E236+OTCHET!E237+OTCHET!E238+OTCHET!E239+OTCHET!E243</f>
        <v>19714</v>
      </c>
      <c r="F44" s="765">
        <f t="shared" si="1"/>
        <v>19714</v>
      </c>
      <c r="G44" s="766">
        <f>+OTCHET!I227+OTCHET!I233+OTCHET!I236+OTCHET!I237+OTCHET!I238+OTCHET!I239+OTCHET!I243</f>
        <v>0</v>
      </c>
      <c r="H44" s="767">
        <f>+OTCHET!J227+OTCHET!J233+OTCHET!J236+OTCHET!J237+OTCHET!J238+OTCHET!J239+OTCHET!J243</f>
        <v>19714</v>
      </c>
      <c r="I44" s="1399">
        <f>+OTCHET!K227+OTCHET!K233+OTCHET!K236+OTCHET!K237+OTCHET!K238+OTCHET!K239+OTCHET!K243</f>
        <v>0</v>
      </c>
      <c r="J44" s="843"/>
      <c r="K44" s="768" t="s">
        <v>832</v>
      </c>
      <c r="L44" s="839"/>
      <c r="M44" s="840"/>
      <c r="N44" s="841"/>
      <c r="O44" s="841"/>
      <c r="P44" s="841"/>
      <c r="Q44" s="841"/>
      <c r="R44" s="841"/>
      <c r="S44" s="841"/>
      <c r="T44" s="842"/>
      <c r="U44" s="841"/>
      <c r="V44" s="841"/>
    </row>
    <row r="45" spans="1:22" ht="15.75">
      <c r="A45" s="675">
        <v>100</v>
      </c>
      <c r="B45" s="847" t="s">
        <v>69</v>
      </c>
      <c r="C45" s="847" t="s">
        <v>340</v>
      </c>
      <c r="D45" s="847"/>
      <c r="E45" s="848">
        <f>+OTCHET!E236+OTCHET!E237+OTCHET!E238+OTCHET!E239+OTCHET!E246+OTCHET!E247+OTCHET!E251</f>
        <v>0</v>
      </c>
      <c r="F45" s="848">
        <f t="shared" si="1"/>
        <v>0</v>
      </c>
      <c r="G45" s="849">
        <f>+OTCHET!I236+OTCHET!I237+OTCHET!I238+OTCHET!I239+OTCHET!I246+OTCHET!I247+OTCHET!I251</f>
        <v>0</v>
      </c>
      <c r="H45" s="850">
        <f>+OTCHET!J236+OTCHET!J237+OTCHET!J238+OTCHET!J239+OTCHET!J246+OTCHET!J247+OTCHET!J251</f>
        <v>0</v>
      </c>
      <c r="I45" s="276">
        <f>+OTCHET!K236+OTCHET!K237+OTCHET!K238+OTCHET!K239+OTCHET!K246+OTCHET!K247+OTCHET!K251</f>
        <v>0</v>
      </c>
      <c r="J45" s="843"/>
      <c r="K45" s="851" t="s">
        <v>340</v>
      </c>
      <c r="L45" s="839"/>
      <c r="M45" s="840"/>
      <c r="N45" s="841"/>
      <c r="O45" s="841"/>
      <c r="P45" s="841"/>
      <c r="Q45" s="841"/>
      <c r="R45" s="841"/>
      <c r="S45" s="841"/>
      <c r="T45" s="842"/>
      <c r="U45" s="841"/>
      <c r="V45" s="841"/>
    </row>
    <row r="46" spans="1:22" ht="15.75">
      <c r="A46" s="675">
        <v>105</v>
      </c>
      <c r="B46" s="852" t="s">
        <v>2017</v>
      </c>
      <c r="C46" s="853" t="s">
        <v>715</v>
      </c>
      <c r="D46" s="852"/>
      <c r="E46" s="854">
        <f>+OTCHET!E258+OTCHET!E259+OTCHET!E260+OTCHET!E261</f>
        <v>153758</v>
      </c>
      <c r="F46" s="854">
        <f t="shared" si="1"/>
        <v>72444</v>
      </c>
      <c r="G46" s="855">
        <f>+OTCHET!I258+OTCHET!I259+OTCHET!I260+OTCHET!I261</f>
        <v>44150</v>
      </c>
      <c r="H46" s="856">
        <f>+OTCHET!J258+OTCHET!J259+OTCHET!J260+OTCHET!J261</f>
        <v>28294</v>
      </c>
      <c r="I46" s="1400">
        <f>+OTCHET!K258+OTCHET!K259+OTCHET!K260+OTCHET!K261</f>
        <v>0</v>
      </c>
      <c r="J46" s="843"/>
      <c r="K46" s="857" t="s">
        <v>715</v>
      </c>
      <c r="L46" s="839"/>
      <c r="M46" s="840"/>
      <c r="N46" s="841"/>
      <c r="O46" s="841"/>
      <c r="P46" s="841"/>
      <c r="Q46" s="841"/>
      <c r="R46" s="841"/>
      <c r="S46" s="841"/>
      <c r="T46" s="842"/>
      <c r="U46" s="841"/>
      <c r="V46" s="841"/>
    </row>
    <row r="47" spans="1:22" ht="15.75">
      <c r="A47" s="675">
        <v>106</v>
      </c>
      <c r="B47" s="847" t="s">
        <v>539</v>
      </c>
      <c r="C47" s="847" t="s">
        <v>540</v>
      </c>
      <c r="D47" s="847"/>
      <c r="E47" s="848">
        <f>+OTCHET!E259</f>
        <v>59120</v>
      </c>
      <c r="F47" s="848">
        <f t="shared" si="1"/>
        <v>28240</v>
      </c>
      <c r="G47" s="849">
        <f>+OTCHET!I259</f>
        <v>28240</v>
      </c>
      <c r="H47" s="850">
        <f>+OTCHET!J259</f>
        <v>0</v>
      </c>
      <c r="I47" s="276">
        <f>+OTCHET!K259</f>
        <v>0</v>
      </c>
      <c r="J47" s="843"/>
      <c r="K47" s="851" t="s">
        <v>540</v>
      </c>
      <c r="L47" s="839"/>
      <c r="M47" s="840"/>
      <c r="N47" s="841"/>
      <c r="O47" s="841"/>
      <c r="P47" s="841"/>
      <c r="Q47" s="841"/>
      <c r="R47" s="841"/>
      <c r="S47" s="841"/>
      <c r="T47" s="842"/>
      <c r="U47" s="841"/>
      <c r="V47" s="841"/>
    </row>
    <row r="48" spans="1:22" ht="15.75">
      <c r="A48" s="675">
        <v>107</v>
      </c>
      <c r="B48" s="845" t="s">
        <v>2018</v>
      </c>
      <c r="C48" s="845" t="s">
        <v>358</v>
      </c>
      <c r="D48" s="844"/>
      <c r="E48" s="803">
        <f>+OTCHET!E268+OTCHET!E272+OTCHET!E273</f>
        <v>781631</v>
      </c>
      <c r="F48" s="803">
        <f t="shared" si="1"/>
        <v>459965</v>
      </c>
      <c r="G48" s="804">
        <f>+OTCHET!I268+OTCHET!I272+OTCHET!I273</f>
        <v>437195</v>
      </c>
      <c r="H48" s="805">
        <f>+OTCHET!J268+OTCHET!J272+OTCHET!J273</f>
        <v>22770</v>
      </c>
      <c r="I48" s="1398">
        <f>+OTCHET!K268+OTCHET!K272+OTCHET!K273</f>
        <v>0</v>
      </c>
      <c r="J48" s="843"/>
      <c r="K48" s="806" t="s">
        <v>2025</v>
      </c>
      <c r="L48" s="839"/>
      <c r="M48" s="840"/>
      <c r="N48" s="841"/>
      <c r="O48" s="841"/>
      <c r="P48" s="841"/>
      <c r="Q48" s="841"/>
      <c r="R48" s="841"/>
      <c r="S48" s="841"/>
      <c r="T48" s="842"/>
      <c r="U48" s="841"/>
      <c r="V48" s="841"/>
    </row>
    <row r="49" spans="1:22" ht="15.75">
      <c r="A49" s="675">
        <v>108</v>
      </c>
      <c r="B49" s="845" t="s">
        <v>2019</v>
      </c>
      <c r="C49" s="845" t="s">
        <v>359</v>
      </c>
      <c r="D49" s="844"/>
      <c r="E49" s="803">
        <f>OTCHET!E278+OTCHET!E279+OTCHET!E287+OTCHET!E290</f>
        <v>11305921</v>
      </c>
      <c r="F49" s="803">
        <f t="shared" si="1"/>
        <v>2711132</v>
      </c>
      <c r="G49" s="804">
        <f>OTCHET!I278+OTCHET!I279+OTCHET!I287+OTCHET!I290</f>
        <v>131338</v>
      </c>
      <c r="H49" s="805">
        <f>OTCHET!J278+OTCHET!J279+OTCHET!J287+OTCHET!J290</f>
        <v>2579794</v>
      </c>
      <c r="I49" s="1398">
        <f>OTCHET!K278+OTCHET!K279+OTCHET!K287+OTCHET!K290</f>
        <v>0</v>
      </c>
      <c r="J49" s="843"/>
      <c r="K49" s="806" t="s">
        <v>359</v>
      </c>
      <c r="L49" s="839"/>
      <c r="M49" s="840"/>
      <c r="N49" s="841"/>
      <c r="O49" s="841"/>
      <c r="P49" s="841"/>
      <c r="Q49" s="841"/>
      <c r="R49" s="841"/>
      <c r="S49" s="841"/>
      <c r="T49" s="842"/>
      <c r="U49" s="841"/>
      <c r="V49" s="841"/>
    </row>
    <row r="50" spans="1:22" ht="15.75">
      <c r="A50" s="675">
        <v>110</v>
      </c>
      <c r="B50" s="845" t="s">
        <v>2020</v>
      </c>
      <c r="C50" s="845" t="s">
        <v>360</v>
      </c>
      <c r="D50" s="845"/>
      <c r="E50" s="803">
        <f>+OTCHET!E291</f>
        <v>0</v>
      </c>
      <c r="F50" s="803">
        <f t="shared" si="1"/>
        <v>0</v>
      </c>
      <c r="G50" s="804">
        <f>+OTCHET!I291</f>
        <v>0</v>
      </c>
      <c r="H50" s="805">
        <f>+OTCHET!J291</f>
        <v>0</v>
      </c>
      <c r="I50" s="1398">
        <f>+OTCHET!K291</f>
        <v>0</v>
      </c>
      <c r="J50" s="843"/>
      <c r="K50" s="806" t="s">
        <v>360</v>
      </c>
      <c r="L50" s="839"/>
      <c r="M50" s="840"/>
      <c r="N50" s="841"/>
      <c r="O50" s="841"/>
      <c r="P50" s="841"/>
      <c r="Q50" s="841"/>
      <c r="R50" s="841"/>
      <c r="S50" s="841"/>
      <c r="T50" s="842"/>
      <c r="U50" s="841"/>
      <c r="V50" s="841"/>
    </row>
    <row r="51" spans="1:22" ht="15.75">
      <c r="B51" s="846" t="s">
        <v>2021</v>
      </c>
      <c r="C51" s="764"/>
      <c r="D51" s="764"/>
      <c r="E51" s="765">
        <f>+OTCHET!E275</f>
        <v>0</v>
      </c>
      <c r="F51" s="765">
        <f>+G51+H51+I51</f>
        <v>0</v>
      </c>
      <c r="G51" s="766">
        <f>+OTCHET!I275</f>
        <v>0</v>
      </c>
      <c r="H51" s="767">
        <f>+OTCHET!J275</f>
        <v>0</v>
      </c>
      <c r="I51" s="1399">
        <f>+OTCHET!K275</f>
        <v>0</v>
      </c>
      <c r="J51" s="843"/>
      <c r="K51" s="768" t="s">
        <v>2024</v>
      </c>
      <c r="L51" s="839"/>
      <c r="M51" s="840"/>
      <c r="N51" s="841"/>
      <c r="O51" s="841"/>
      <c r="P51" s="841"/>
      <c r="Q51" s="841"/>
      <c r="R51" s="841"/>
      <c r="S51" s="841"/>
      <c r="T51" s="842"/>
      <c r="U51" s="841"/>
      <c r="V51" s="841"/>
    </row>
    <row r="52" spans="1:22" ht="15.75">
      <c r="A52" s="675">
        <v>115</v>
      </c>
      <c r="B52" s="846" t="s">
        <v>2022</v>
      </c>
      <c r="C52" s="858" t="s">
        <v>451</v>
      </c>
      <c r="D52" s="764"/>
      <c r="E52" s="765">
        <f>+OTCHET!E296</f>
        <v>0</v>
      </c>
      <c r="F52" s="765">
        <f t="shared" si="1"/>
        <v>0</v>
      </c>
      <c r="G52" s="766">
        <f>+OTCHET!I296</f>
        <v>0</v>
      </c>
      <c r="H52" s="767">
        <f>+OTCHET!J296</f>
        <v>0</v>
      </c>
      <c r="I52" s="1399">
        <f>+OTCHET!K296</f>
        <v>0</v>
      </c>
      <c r="J52" s="843"/>
      <c r="K52" s="768" t="s">
        <v>451</v>
      </c>
      <c r="L52" s="839"/>
      <c r="M52" s="840"/>
      <c r="N52" s="841"/>
      <c r="O52" s="841"/>
      <c r="P52" s="841"/>
      <c r="Q52" s="841"/>
      <c r="R52" s="841"/>
      <c r="S52" s="841"/>
      <c r="T52" s="842"/>
      <c r="U52" s="841"/>
      <c r="V52" s="841"/>
    </row>
    <row r="53" spans="1:22" ht="15.75">
      <c r="A53" s="675">
        <v>120</v>
      </c>
      <c r="B53" s="859" t="s">
        <v>68</v>
      </c>
      <c r="C53" s="859" t="s">
        <v>341</v>
      </c>
      <c r="D53" s="860"/>
      <c r="E53" s="861">
        <f>OTCHET!E297</f>
        <v>0</v>
      </c>
      <c r="F53" s="861">
        <f t="shared" si="1"/>
        <v>0</v>
      </c>
      <c r="G53" s="862">
        <f>OTCHET!I297</f>
        <v>0</v>
      </c>
      <c r="H53" s="863">
        <f>OTCHET!J297</f>
        <v>0</v>
      </c>
      <c r="I53" s="1401">
        <f>OTCHET!K297</f>
        <v>0</v>
      </c>
      <c r="J53" s="843"/>
      <c r="K53" s="864" t="s">
        <v>341</v>
      </c>
      <c r="L53" s="839"/>
      <c r="M53" s="840"/>
      <c r="N53" s="841"/>
      <c r="O53" s="841"/>
      <c r="P53" s="841"/>
      <c r="Q53" s="841"/>
      <c r="R53" s="841"/>
      <c r="S53" s="841"/>
      <c r="T53" s="842"/>
      <c r="U53" s="841"/>
      <c r="V53" s="841"/>
    </row>
    <row r="54" spans="1:22" ht="15.75">
      <c r="A54" s="675">
        <v>125</v>
      </c>
      <c r="B54" s="865" t="s">
        <v>367</v>
      </c>
      <c r="C54" s="866" t="s">
        <v>368</v>
      </c>
      <c r="D54" s="867"/>
      <c r="E54" s="868">
        <f>OTCHET!E299</f>
        <v>0</v>
      </c>
      <c r="F54" s="868">
        <f t="shared" si="1"/>
        <v>0</v>
      </c>
      <c r="G54" s="869">
        <f>OTCHET!I299</f>
        <v>0</v>
      </c>
      <c r="H54" s="870">
        <f>OTCHET!J299</f>
        <v>0</v>
      </c>
      <c r="I54" s="1402">
        <f>OTCHET!K299</f>
        <v>0</v>
      </c>
      <c r="J54" s="843"/>
      <c r="K54" s="871" t="s">
        <v>368</v>
      </c>
      <c r="L54" s="839"/>
      <c r="M54" s="840"/>
      <c r="N54" s="841"/>
      <c r="O54" s="841"/>
      <c r="P54" s="841"/>
      <c r="Q54" s="841"/>
      <c r="R54" s="841"/>
      <c r="S54" s="841"/>
      <c r="T54" s="842"/>
      <c r="U54" s="841"/>
      <c r="V54" s="841"/>
    </row>
    <row r="55" spans="1:22" ht="15.75">
      <c r="A55" s="872">
        <v>127</v>
      </c>
      <c r="B55" s="809" t="s">
        <v>2023</v>
      </c>
      <c r="C55" s="809" t="s">
        <v>67</v>
      </c>
      <c r="D55" s="873"/>
      <c r="E55" s="874">
        <f>+OTCHET!E300</f>
        <v>1609560</v>
      </c>
      <c r="F55" s="874">
        <f t="shared" si="1"/>
        <v>0</v>
      </c>
      <c r="G55" s="875">
        <f>+OTCHET!I300</f>
        <v>0</v>
      </c>
      <c r="H55" s="876">
        <f>+OTCHET!J300</f>
        <v>0</v>
      </c>
      <c r="I55" s="876">
        <f>+OTCHET!K300</f>
        <v>0</v>
      </c>
      <c r="J55" s="824"/>
      <c r="K55" s="877" t="s">
        <v>67</v>
      </c>
      <c r="L55" s="839"/>
      <c r="M55" s="840"/>
      <c r="N55" s="841"/>
      <c r="O55" s="841"/>
      <c r="P55" s="841"/>
      <c r="Q55" s="841"/>
      <c r="R55" s="841"/>
      <c r="S55" s="841"/>
      <c r="T55" s="842"/>
      <c r="U55" s="841"/>
      <c r="V55" s="841"/>
    </row>
    <row r="56" spans="1:22" ht="19.5" thickBot="1">
      <c r="A56" s="675">
        <v>130</v>
      </c>
      <c r="B56" s="878" t="s">
        <v>175</v>
      </c>
      <c r="C56" s="879" t="s">
        <v>467</v>
      </c>
      <c r="D56" s="879"/>
      <c r="E56" s="880">
        <f>+E57+E58+E62</f>
        <v>23360986</v>
      </c>
      <c r="F56" s="880">
        <f>+F57+F58+F62</f>
        <v>15603695</v>
      </c>
      <c r="G56" s="881">
        <f>+G57+G58+G62</f>
        <v>11801249</v>
      </c>
      <c r="H56" s="882">
        <f>+H57+H58+H62</f>
        <v>3802446</v>
      </c>
      <c r="I56" s="883">
        <f>+I57+I58+I62</f>
        <v>0</v>
      </c>
      <c r="J56" s="761"/>
      <c r="K56" s="884" t="s">
        <v>467</v>
      </c>
      <c r="L56" s="839"/>
      <c r="M56" s="840"/>
      <c r="N56" s="841"/>
      <c r="O56" s="841"/>
      <c r="P56" s="841"/>
      <c r="Q56" s="841"/>
      <c r="R56" s="841"/>
      <c r="S56" s="841"/>
      <c r="T56" s="842"/>
      <c r="U56" s="841"/>
      <c r="V56" s="841"/>
    </row>
    <row r="57" spans="1:22" ht="16.5" thickTop="1">
      <c r="A57" s="675">
        <v>135</v>
      </c>
      <c r="B57" s="852" t="s">
        <v>176</v>
      </c>
      <c r="C57" s="853" t="s">
        <v>454</v>
      </c>
      <c r="D57" s="852"/>
      <c r="E57" s="885">
        <f>+OTCHET!E364+OTCHET!E378+OTCHET!E391</f>
        <v>20666436</v>
      </c>
      <c r="F57" s="885">
        <f t="shared" ref="F57:F63" si="2">+G57+H57+I57</f>
        <v>13010398</v>
      </c>
      <c r="G57" s="886">
        <f>+OTCHET!I364+OTCHET!I378+OTCHET!I391</f>
        <v>10889207</v>
      </c>
      <c r="H57" s="887">
        <f>+OTCHET!J364+OTCHET!J378+OTCHET!J391</f>
        <v>2121191</v>
      </c>
      <c r="I57" s="887">
        <f>+OTCHET!K364+OTCHET!K378+OTCHET!K391</f>
        <v>0</v>
      </c>
      <c r="J57" s="824"/>
      <c r="K57" s="888" t="s">
        <v>454</v>
      </c>
      <c r="L57" s="839"/>
      <c r="M57" s="840"/>
      <c r="N57" s="841"/>
      <c r="O57" s="841"/>
      <c r="P57" s="841"/>
      <c r="Q57" s="841"/>
      <c r="R57" s="841"/>
      <c r="S57" s="841"/>
      <c r="T57" s="842"/>
      <c r="U57" s="841"/>
      <c r="V57" s="841"/>
    </row>
    <row r="58" spans="1:22" ht="15.75">
      <c r="A58" s="675">
        <v>140</v>
      </c>
      <c r="B58" s="844" t="s">
        <v>50</v>
      </c>
      <c r="C58" s="845" t="s">
        <v>468</v>
      </c>
      <c r="D58" s="844"/>
      <c r="E58" s="889">
        <f>+OTCHET!E386+OTCHET!E394+OTCHET!E399+OTCHET!E402+OTCHET!E405+OTCHET!E408+OTCHET!E409+OTCHET!E412+OTCHET!E425+OTCHET!E426+OTCHET!E427+OTCHET!E428+OTCHET!E429</f>
        <v>2694550</v>
      </c>
      <c r="F58" s="889">
        <f t="shared" si="2"/>
        <v>2593297</v>
      </c>
      <c r="G58" s="890">
        <f>+OTCHET!I386+OTCHET!I394+OTCHET!I399+OTCHET!I402+OTCHET!I405+OTCHET!I408+OTCHET!I409+OTCHET!I412+OTCHET!I425+OTCHET!I426+OTCHET!I427+OTCHET!I428+OTCHET!I429</f>
        <v>912042</v>
      </c>
      <c r="H58" s="891">
        <f>+OTCHET!J386+OTCHET!J394+OTCHET!J399+OTCHET!J402+OTCHET!J405+OTCHET!J408+OTCHET!J409+OTCHET!J412+OTCHET!J425+OTCHET!J426+OTCHET!J427+OTCHET!J428+OTCHET!J429</f>
        <v>1681255</v>
      </c>
      <c r="I58" s="891">
        <f>+OTCHET!K386+OTCHET!K394+OTCHET!K399+OTCHET!K402+OTCHET!K405+OTCHET!K408+OTCHET!K409+OTCHET!K412+OTCHET!K425+OTCHET!K426+OTCHET!K427+OTCHET!K428+OTCHET!K429</f>
        <v>0</v>
      </c>
      <c r="J58" s="824"/>
      <c r="K58" s="892" t="s">
        <v>468</v>
      </c>
      <c r="L58" s="839"/>
      <c r="M58" s="840"/>
      <c r="N58" s="841"/>
      <c r="O58" s="841"/>
      <c r="P58" s="841"/>
      <c r="Q58" s="841"/>
      <c r="R58" s="841"/>
      <c r="S58" s="841"/>
      <c r="T58" s="842"/>
      <c r="U58" s="841"/>
      <c r="V58" s="841"/>
    </row>
    <row r="59" spans="1:22" ht="15.75">
      <c r="A59" s="675">
        <v>145</v>
      </c>
      <c r="B59" s="764" t="s">
        <v>334</v>
      </c>
      <c r="C59" s="764" t="s">
        <v>342</v>
      </c>
      <c r="D59" s="846"/>
      <c r="E59" s="893">
        <f>+OTCHET!E425+OTCHET!E426+OTCHET!E427+OTCHET!E428+OTCHET!E429</f>
        <v>1027727</v>
      </c>
      <c r="F59" s="893">
        <f t="shared" si="2"/>
        <v>919000</v>
      </c>
      <c r="G59" s="894">
        <f>+OTCHET!I425+OTCHET!I426+OTCHET!I427+OTCHET!I428+OTCHET!I429</f>
        <v>0</v>
      </c>
      <c r="H59" s="895">
        <f>+OTCHET!J425+OTCHET!J426+OTCHET!J427+OTCHET!J428+OTCHET!J429</f>
        <v>919000</v>
      </c>
      <c r="I59" s="895">
        <f>+OTCHET!K425+OTCHET!K426+OTCHET!K427+OTCHET!K428+OTCHET!K429</f>
        <v>0</v>
      </c>
      <c r="J59" s="824"/>
      <c r="K59" s="896" t="s">
        <v>342</v>
      </c>
      <c r="L59" s="839"/>
      <c r="M59" s="840"/>
      <c r="N59" s="841"/>
      <c r="O59" s="841"/>
      <c r="P59" s="841"/>
      <c r="Q59" s="841"/>
      <c r="R59" s="841"/>
      <c r="S59" s="841"/>
      <c r="T59" s="842"/>
      <c r="U59" s="841"/>
      <c r="V59" s="841"/>
    </row>
    <row r="60" spans="1:22" ht="15.75">
      <c r="A60" s="675">
        <v>150</v>
      </c>
      <c r="B60" s="897" t="s">
        <v>456</v>
      </c>
      <c r="C60" s="897" t="s">
        <v>332</v>
      </c>
      <c r="D60" s="898"/>
      <c r="E60" s="899">
        <f>OTCHET!E408</f>
        <v>0</v>
      </c>
      <c r="F60" s="899">
        <f t="shared" si="2"/>
        <v>0</v>
      </c>
      <c r="G60" s="900">
        <f>OTCHET!I408</f>
        <v>0</v>
      </c>
      <c r="H60" s="901">
        <f>OTCHET!J408</f>
        <v>0</v>
      </c>
      <c r="I60" s="901">
        <f>OTCHET!K408</f>
        <v>0</v>
      </c>
      <c r="J60" s="824"/>
      <c r="K60" s="902" t="s">
        <v>332</v>
      </c>
      <c r="L60" s="839"/>
      <c r="M60" s="840"/>
      <c r="N60" s="841"/>
      <c r="O60" s="841"/>
      <c r="P60" s="841"/>
      <c r="Q60" s="841"/>
      <c r="R60" s="841"/>
      <c r="S60" s="841"/>
      <c r="T60" s="842"/>
      <c r="U60" s="841"/>
      <c r="V60" s="841"/>
    </row>
    <row r="61" spans="1:22" ht="15.75" hidden="1" customHeight="1">
      <c r="A61" s="675">
        <v>160</v>
      </c>
      <c r="B61" s="903"/>
      <c r="C61" s="904"/>
      <c r="D61" s="852"/>
      <c r="E61" s="885"/>
      <c r="F61" s="885">
        <f t="shared" si="2"/>
        <v>0</v>
      </c>
      <c r="G61" s="886"/>
      <c r="H61" s="887"/>
      <c r="I61" s="887"/>
      <c r="J61" s="824"/>
      <c r="K61" s="888"/>
      <c r="L61" s="839"/>
      <c r="M61" s="840"/>
      <c r="N61" s="841"/>
      <c r="O61" s="841"/>
      <c r="P61" s="841"/>
      <c r="Q61" s="841"/>
      <c r="R61" s="841"/>
      <c r="S61" s="841"/>
      <c r="T61" s="842"/>
      <c r="U61" s="841"/>
      <c r="V61" s="841"/>
    </row>
    <row r="62" spans="1:22" ht="15.75">
      <c r="A62" s="872">
        <v>162</v>
      </c>
      <c r="B62" s="905" t="s">
        <v>705</v>
      </c>
      <c r="C62" s="826" t="s">
        <v>834</v>
      </c>
      <c r="D62" s="905"/>
      <c r="E62" s="827">
        <f>OTCHET!E415</f>
        <v>0</v>
      </c>
      <c r="F62" s="827">
        <f t="shared" si="2"/>
        <v>0</v>
      </c>
      <c r="G62" s="828">
        <f>OTCHET!I415</f>
        <v>0</v>
      </c>
      <c r="H62" s="829">
        <f>OTCHET!J415</f>
        <v>0</v>
      </c>
      <c r="I62" s="829">
        <f>OTCHET!K415</f>
        <v>0</v>
      </c>
      <c r="J62" s="824"/>
      <c r="K62" s="830" t="s">
        <v>834</v>
      </c>
      <c r="L62" s="839"/>
      <c r="M62" s="840"/>
      <c r="N62" s="841"/>
      <c r="O62" s="841"/>
      <c r="P62" s="841"/>
      <c r="Q62" s="841"/>
      <c r="R62" s="841"/>
      <c r="S62" s="841"/>
      <c r="T62" s="842"/>
      <c r="U62" s="841"/>
      <c r="V62" s="841"/>
    </row>
    <row r="63" spans="1:22" ht="19.5" thickBot="1">
      <c r="A63" s="675">
        <v>165</v>
      </c>
      <c r="B63" s="906" t="s">
        <v>2039</v>
      </c>
      <c r="C63" s="907" t="s">
        <v>365</v>
      </c>
      <c r="D63" s="908"/>
      <c r="E63" s="909">
        <f>+OTCHET!E252</f>
        <v>0</v>
      </c>
      <c r="F63" s="909">
        <f t="shared" si="2"/>
        <v>0</v>
      </c>
      <c r="G63" s="910">
        <f>+OTCHET!I252</f>
        <v>0</v>
      </c>
      <c r="H63" s="911">
        <f>+OTCHET!J252</f>
        <v>0</v>
      </c>
      <c r="I63" s="911">
        <f>+OTCHET!K252</f>
        <v>0</v>
      </c>
      <c r="J63" s="824"/>
      <c r="K63" s="912" t="s">
        <v>365</v>
      </c>
      <c r="L63" s="839"/>
      <c r="M63" s="840"/>
      <c r="N63" s="841"/>
      <c r="O63" s="841"/>
      <c r="P63" s="841"/>
      <c r="Q63" s="841"/>
      <c r="R63" s="841"/>
      <c r="S63" s="841"/>
      <c r="T63" s="842"/>
      <c r="U63" s="841"/>
      <c r="V63" s="841"/>
    </row>
    <row r="64" spans="1:22" ht="19.5" thickTop="1">
      <c r="A64" s="675">
        <v>175</v>
      </c>
      <c r="B64" s="913" t="s">
        <v>963</v>
      </c>
      <c r="C64" s="914"/>
      <c r="D64" s="914"/>
      <c r="E64" s="915">
        <f>+E22-E38+E56-E63</f>
        <v>-11413257</v>
      </c>
      <c r="F64" s="915">
        <f>+F22-F38+F56-F63</f>
        <v>3164088</v>
      </c>
      <c r="G64" s="916">
        <f>+G22-G38+G56-G63</f>
        <v>1972400</v>
      </c>
      <c r="H64" s="917">
        <f>+H22-H38+H56-H63</f>
        <v>1351436</v>
      </c>
      <c r="I64" s="917">
        <f>+I22-I38+I56-I63</f>
        <v>-159748</v>
      </c>
      <c r="J64" s="824"/>
      <c r="K64" s="918"/>
      <c r="L64" s="839"/>
      <c r="M64" s="840"/>
      <c r="N64" s="841"/>
      <c r="O64" s="841"/>
      <c r="P64" s="841"/>
      <c r="Q64" s="841"/>
      <c r="R64" s="841"/>
      <c r="S64" s="841"/>
      <c r="T64" s="842"/>
      <c r="U64" s="841"/>
      <c r="V64" s="841"/>
    </row>
    <row r="65" spans="1:22" ht="12" hidden="1" customHeight="1">
      <c r="A65" s="675">
        <v>180</v>
      </c>
      <c r="B65" s="919">
        <f>+IF(+SUM(E$65:I$65)=0,0,"Контрола: дефицит/излишък = финансиране с обратен знак (V. + VІ. = 0)")</f>
        <v>0</v>
      </c>
      <c r="C65" s="920"/>
      <c r="D65" s="920"/>
      <c r="E65" s="921">
        <f>+E$64+E$66</f>
        <v>0</v>
      </c>
      <c r="F65" s="921">
        <f>+F$64+F$66</f>
        <v>0</v>
      </c>
      <c r="G65" s="922">
        <f>+G$64+G$66</f>
        <v>0</v>
      </c>
      <c r="H65" s="922">
        <f>+H$64+H$66</f>
        <v>159748</v>
      </c>
      <c r="I65" s="922">
        <f>+I$64+I$66</f>
        <v>-159748</v>
      </c>
      <c r="J65" s="824"/>
      <c r="K65" s="923"/>
      <c r="L65" s="839"/>
      <c r="M65" s="840"/>
      <c r="N65" s="841"/>
      <c r="O65" s="841"/>
      <c r="P65" s="841"/>
      <c r="Q65" s="841"/>
      <c r="R65" s="841"/>
      <c r="S65" s="841"/>
      <c r="T65" s="842"/>
      <c r="U65" s="841"/>
      <c r="V65" s="841"/>
    </row>
    <row r="66" spans="1:22" ht="19.5" thickBot="1">
      <c r="A66" s="675">
        <v>185</v>
      </c>
      <c r="B66" s="748" t="s">
        <v>366</v>
      </c>
      <c r="C66" s="924" t="s">
        <v>51</v>
      </c>
      <c r="D66" s="924"/>
      <c r="E66" s="925">
        <f>SUM(+E68+E76+E77+E84+E85+E86+E89+E90+E91+E92+E93+E94+E95)</f>
        <v>11413257</v>
      </c>
      <c r="F66" s="925">
        <f>SUM(+F68+F76+F77+F84+F85+F86+F89+F90+F91+F92+F93+F94+F95)</f>
        <v>-3164088</v>
      </c>
      <c r="G66" s="926">
        <f>SUM(+G68+G76+G77+G84+G85+G86+G89+G90+G91+G92+G93+G94+G95)</f>
        <v>-1972400</v>
      </c>
      <c r="H66" s="927">
        <f>SUM(+H68+H76+H77+H84+H85+H86+H89+H90+H91+H92+H93+H94+H95)</f>
        <v>-1191688</v>
      </c>
      <c r="I66" s="927">
        <f>SUM(+I68+I76+I77+I84+I85+I86+I89+I90+I91+I92+I93+I94+I95)</f>
        <v>0</v>
      </c>
      <c r="J66" s="824"/>
      <c r="K66" s="928" t="s">
        <v>51</v>
      </c>
      <c r="L66" s="839"/>
      <c r="M66" s="840"/>
      <c r="N66" s="841"/>
      <c r="O66" s="841"/>
      <c r="P66" s="841"/>
      <c r="Q66" s="841"/>
      <c r="R66" s="841"/>
      <c r="S66" s="841"/>
      <c r="T66" s="842"/>
      <c r="U66" s="841"/>
      <c r="V66" s="841"/>
    </row>
    <row r="67" spans="1:22" ht="16.5" hidden="1" thickTop="1">
      <c r="A67" s="675">
        <v>190</v>
      </c>
      <c r="B67" s="929"/>
      <c r="C67" s="929"/>
      <c r="D67" s="929"/>
      <c r="E67" s="930"/>
      <c r="F67" s="931">
        <f>+G67+H67+I67</f>
        <v>0</v>
      </c>
      <c r="G67" s="932"/>
      <c r="H67" s="933"/>
      <c r="I67" s="933"/>
      <c r="J67" s="824"/>
      <c r="K67" s="934"/>
      <c r="L67" s="839"/>
      <c r="M67" s="840"/>
      <c r="N67" s="841"/>
      <c r="O67" s="841"/>
      <c r="P67" s="841"/>
      <c r="Q67" s="841"/>
      <c r="R67" s="841"/>
      <c r="S67" s="841"/>
      <c r="T67" s="842"/>
      <c r="U67" s="841"/>
      <c r="V67" s="841"/>
    </row>
    <row r="68" spans="1:22" ht="16.5" thickTop="1">
      <c r="A68" s="935">
        <v>195</v>
      </c>
      <c r="B68" s="846" t="s">
        <v>52</v>
      </c>
      <c r="C68" s="764" t="s">
        <v>70</v>
      </c>
      <c r="D68" s="846"/>
      <c r="E68" s="893">
        <f>SUM(E69:E75)</f>
        <v>0</v>
      </c>
      <c r="F68" s="893">
        <f>SUM(F69:F75)</f>
        <v>0</v>
      </c>
      <c r="G68" s="894">
        <f>SUM(G69:G75)</f>
        <v>0</v>
      </c>
      <c r="H68" s="895">
        <f>SUM(H69:H75)</f>
        <v>0</v>
      </c>
      <c r="I68" s="895">
        <f>SUM(I69:I75)</f>
        <v>0</v>
      </c>
      <c r="J68" s="824"/>
      <c r="K68" s="896" t="s">
        <v>70</v>
      </c>
      <c r="L68" s="936"/>
      <c r="M68" s="840"/>
      <c r="N68" s="841"/>
      <c r="O68" s="841"/>
      <c r="P68" s="841"/>
      <c r="Q68" s="841"/>
      <c r="R68" s="841"/>
      <c r="S68" s="841"/>
      <c r="T68" s="842"/>
      <c r="U68" s="841"/>
      <c r="V68" s="841"/>
    </row>
    <row r="69" spans="1:22" ht="15.75">
      <c r="A69" s="937">
        <v>200</v>
      </c>
      <c r="B69" s="938" t="s">
        <v>53</v>
      </c>
      <c r="C69" s="938" t="s">
        <v>343</v>
      </c>
      <c r="D69" s="938"/>
      <c r="E69" s="939">
        <f>+OTCHET!E485+OTCHET!E486+OTCHET!E489+OTCHET!E490+OTCHET!E493+OTCHET!E494+OTCHET!E498</f>
        <v>0</v>
      </c>
      <c r="F69" s="939">
        <f t="shared" ref="F69:F76" si="3">+G69+H69+I69</f>
        <v>0</v>
      </c>
      <c r="G69" s="940">
        <f>+OTCHET!I485+OTCHET!I486+OTCHET!I489+OTCHET!I490+OTCHET!I493+OTCHET!I494+OTCHET!I498</f>
        <v>0</v>
      </c>
      <c r="H69" s="941">
        <f>+OTCHET!J485+OTCHET!J486+OTCHET!J489+OTCHET!J490+OTCHET!J493+OTCHET!J494+OTCHET!J498</f>
        <v>0</v>
      </c>
      <c r="I69" s="941">
        <f>+OTCHET!K485+OTCHET!K486+OTCHET!K489+OTCHET!K490+OTCHET!K493+OTCHET!K494+OTCHET!K498</f>
        <v>0</v>
      </c>
      <c r="J69" s="824"/>
      <c r="K69" s="942" t="s">
        <v>343</v>
      </c>
      <c r="L69" s="943"/>
      <c r="M69" s="840"/>
      <c r="N69" s="841"/>
      <c r="O69" s="841"/>
      <c r="P69" s="841"/>
      <c r="Q69" s="841"/>
      <c r="R69" s="841"/>
      <c r="S69" s="841"/>
      <c r="T69" s="842"/>
      <c r="U69" s="841"/>
      <c r="V69" s="841"/>
    </row>
    <row r="70" spans="1:22" ht="15.75">
      <c r="A70" s="937">
        <v>205</v>
      </c>
      <c r="B70" s="944" t="s">
        <v>54</v>
      </c>
      <c r="C70" s="944" t="s">
        <v>344</v>
      </c>
      <c r="D70" s="944"/>
      <c r="E70" s="945">
        <f>+OTCHET!E487+OTCHET!E488+OTCHET!E491+OTCHET!E492+OTCHET!E495+OTCHET!E496+OTCHET!E497+OTCHET!E499</f>
        <v>0</v>
      </c>
      <c r="F70" s="945">
        <f t="shared" si="3"/>
        <v>0</v>
      </c>
      <c r="G70" s="946">
        <f>+OTCHET!I487+OTCHET!I488+OTCHET!I491+OTCHET!I492+OTCHET!I495+OTCHET!I496+OTCHET!I497+OTCHET!I499</f>
        <v>0</v>
      </c>
      <c r="H70" s="947">
        <f>+OTCHET!J487+OTCHET!J488+OTCHET!J491+OTCHET!J492+OTCHET!J495+OTCHET!J496+OTCHET!J497+OTCHET!J499</f>
        <v>0</v>
      </c>
      <c r="I70" s="947">
        <f>+OTCHET!K487+OTCHET!K488+OTCHET!K491+OTCHET!K492+OTCHET!K495+OTCHET!K496+OTCHET!K497+OTCHET!K499</f>
        <v>0</v>
      </c>
      <c r="J70" s="824"/>
      <c r="K70" s="948" t="s">
        <v>344</v>
      </c>
      <c r="L70" s="943"/>
      <c r="M70" s="840"/>
      <c r="N70" s="841"/>
      <c r="O70" s="841"/>
      <c r="P70" s="841"/>
      <c r="Q70" s="841"/>
      <c r="R70" s="841"/>
      <c r="S70" s="841"/>
      <c r="T70" s="842"/>
      <c r="U70" s="841"/>
      <c r="V70" s="841"/>
    </row>
    <row r="71" spans="1:22" ht="15.75">
      <c r="A71" s="937">
        <v>210</v>
      </c>
      <c r="B71" s="944" t="s">
        <v>55</v>
      </c>
      <c r="C71" s="944" t="s">
        <v>835</v>
      </c>
      <c r="D71" s="944"/>
      <c r="E71" s="945">
        <f>+OTCHET!E500</f>
        <v>0</v>
      </c>
      <c r="F71" s="945">
        <f t="shared" si="3"/>
        <v>0</v>
      </c>
      <c r="G71" s="946">
        <f>+OTCHET!I500</f>
        <v>0</v>
      </c>
      <c r="H71" s="947">
        <f>+OTCHET!J500</f>
        <v>0</v>
      </c>
      <c r="I71" s="947">
        <f>+OTCHET!K500</f>
        <v>0</v>
      </c>
      <c r="J71" s="824"/>
      <c r="K71" s="948" t="s">
        <v>835</v>
      </c>
      <c r="L71" s="943"/>
      <c r="M71" s="840"/>
      <c r="N71" s="841"/>
      <c r="O71" s="841"/>
      <c r="P71" s="841"/>
      <c r="Q71" s="841"/>
      <c r="R71" s="841"/>
      <c r="S71" s="841"/>
      <c r="T71" s="842"/>
      <c r="U71" s="841"/>
      <c r="V71" s="841"/>
    </row>
    <row r="72" spans="1:22" ht="15.75">
      <c r="A72" s="937">
        <v>215</v>
      </c>
      <c r="B72" s="944" t="s">
        <v>964</v>
      </c>
      <c r="C72" s="944" t="s">
        <v>836</v>
      </c>
      <c r="D72" s="944"/>
      <c r="E72" s="945">
        <f>+OTCHET!E505</f>
        <v>0</v>
      </c>
      <c r="F72" s="945">
        <f t="shared" si="3"/>
        <v>0</v>
      </c>
      <c r="G72" s="946">
        <f>+OTCHET!I505</f>
        <v>0</v>
      </c>
      <c r="H72" s="947">
        <f>+OTCHET!J505</f>
        <v>0</v>
      </c>
      <c r="I72" s="947">
        <f>+OTCHET!K505</f>
        <v>0</v>
      </c>
      <c r="J72" s="824"/>
      <c r="K72" s="948" t="s">
        <v>836</v>
      </c>
      <c r="L72" s="943"/>
      <c r="M72" s="840"/>
      <c r="N72" s="841"/>
      <c r="O72" s="841"/>
      <c r="P72" s="841"/>
      <c r="Q72" s="841"/>
      <c r="R72" s="841"/>
      <c r="S72" s="841"/>
      <c r="T72" s="842"/>
      <c r="U72" s="841"/>
      <c r="V72" s="841"/>
    </row>
    <row r="73" spans="1:22" ht="15.75">
      <c r="A73" s="937">
        <v>220</v>
      </c>
      <c r="B73" s="944" t="s">
        <v>56</v>
      </c>
      <c r="C73" s="944" t="s">
        <v>345</v>
      </c>
      <c r="D73" s="944"/>
      <c r="E73" s="945">
        <f>+OTCHET!E545</f>
        <v>0</v>
      </c>
      <c r="F73" s="945">
        <f t="shared" si="3"/>
        <v>0</v>
      </c>
      <c r="G73" s="946">
        <f>+OTCHET!I545</f>
        <v>0</v>
      </c>
      <c r="H73" s="947">
        <f>+OTCHET!J545</f>
        <v>0</v>
      </c>
      <c r="I73" s="947">
        <f>+OTCHET!K545</f>
        <v>0</v>
      </c>
      <c r="J73" s="824"/>
      <c r="K73" s="948" t="s">
        <v>345</v>
      </c>
      <c r="L73" s="943"/>
      <c r="M73" s="840"/>
      <c r="N73" s="841"/>
      <c r="O73" s="841"/>
      <c r="P73" s="841"/>
      <c r="Q73" s="841"/>
      <c r="R73" s="841"/>
      <c r="S73" s="841"/>
      <c r="T73" s="842"/>
      <c r="U73" s="841"/>
      <c r="V73" s="841"/>
    </row>
    <row r="74" spans="1:22" ht="15.75">
      <c r="A74" s="937">
        <v>230</v>
      </c>
      <c r="B74" s="949" t="s">
        <v>356</v>
      </c>
      <c r="C74" s="949" t="s">
        <v>346</v>
      </c>
      <c r="D74" s="949"/>
      <c r="E74" s="945">
        <f>+OTCHET!E584+OTCHET!E585</f>
        <v>0</v>
      </c>
      <c r="F74" s="945">
        <f t="shared" si="3"/>
        <v>0</v>
      </c>
      <c r="G74" s="946">
        <f>+OTCHET!I584+OTCHET!I585</f>
        <v>0</v>
      </c>
      <c r="H74" s="947">
        <f>+OTCHET!J584+OTCHET!J585</f>
        <v>0</v>
      </c>
      <c r="I74" s="947">
        <f>+OTCHET!K584+OTCHET!K585</f>
        <v>0</v>
      </c>
      <c r="J74" s="824"/>
      <c r="K74" s="948" t="s">
        <v>346</v>
      </c>
      <c r="L74" s="943"/>
      <c r="M74" s="840"/>
      <c r="N74" s="841"/>
      <c r="O74" s="841"/>
      <c r="P74" s="841"/>
      <c r="Q74" s="841"/>
      <c r="R74" s="841"/>
      <c r="S74" s="841"/>
      <c r="T74" s="842"/>
      <c r="U74" s="841"/>
      <c r="V74" s="841"/>
    </row>
    <row r="75" spans="1:22" ht="15.75">
      <c r="A75" s="937">
        <v>235</v>
      </c>
      <c r="B75" s="950" t="s">
        <v>58</v>
      </c>
      <c r="C75" s="950" t="s">
        <v>347</v>
      </c>
      <c r="D75" s="950"/>
      <c r="E75" s="951">
        <f>+OTCHET!E586+OTCHET!E587+OTCHET!E588</f>
        <v>0</v>
      </c>
      <c r="F75" s="951">
        <f t="shared" si="3"/>
        <v>0</v>
      </c>
      <c r="G75" s="952">
        <f>+OTCHET!I586+OTCHET!I587+OTCHET!I588</f>
        <v>0</v>
      </c>
      <c r="H75" s="953">
        <f>+OTCHET!J586+OTCHET!J587+OTCHET!J588</f>
        <v>0</v>
      </c>
      <c r="I75" s="953">
        <f>+OTCHET!K586+OTCHET!K587+OTCHET!K588</f>
        <v>0</v>
      </c>
      <c r="J75" s="824"/>
      <c r="K75" s="954" t="s">
        <v>347</v>
      </c>
      <c r="L75" s="943"/>
      <c r="M75" s="840"/>
      <c r="N75" s="841"/>
      <c r="O75" s="841"/>
      <c r="P75" s="841"/>
      <c r="Q75" s="841"/>
      <c r="R75" s="841"/>
      <c r="S75" s="841"/>
      <c r="T75" s="842"/>
      <c r="U75" s="841"/>
      <c r="V75" s="841"/>
    </row>
    <row r="76" spans="1:22" ht="15.75">
      <c r="A76" s="937">
        <v>240</v>
      </c>
      <c r="B76" s="852" t="s">
        <v>57</v>
      </c>
      <c r="C76" s="853" t="s">
        <v>837</v>
      </c>
      <c r="D76" s="852"/>
      <c r="E76" s="885">
        <f>OTCHET!E464</f>
        <v>0</v>
      </c>
      <c r="F76" s="885">
        <f t="shared" si="3"/>
        <v>0</v>
      </c>
      <c r="G76" s="886">
        <f>OTCHET!I464</f>
        <v>0</v>
      </c>
      <c r="H76" s="887">
        <f>OTCHET!J464</f>
        <v>0</v>
      </c>
      <c r="I76" s="887">
        <f>OTCHET!K464</f>
        <v>0</v>
      </c>
      <c r="J76" s="824"/>
      <c r="K76" s="888" t="s">
        <v>837</v>
      </c>
      <c r="L76" s="943"/>
      <c r="M76" s="840"/>
      <c r="N76" s="841"/>
      <c r="O76" s="841"/>
      <c r="P76" s="841"/>
      <c r="Q76" s="841"/>
      <c r="R76" s="841"/>
      <c r="S76" s="841"/>
      <c r="T76" s="842"/>
      <c r="U76" s="841"/>
      <c r="V76" s="841"/>
    </row>
    <row r="77" spans="1:22" ht="15.75">
      <c r="A77" s="937">
        <v>245</v>
      </c>
      <c r="B77" s="846" t="s">
        <v>59</v>
      </c>
      <c r="C77" s="764" t="s">
        <v>71</v>
      </c>
      <c r="D77" s="846"/>
      <c r="E77" s="893">
        <f>SUM(E78:E83)</f>
        <v>0</v>
      </c>
      <c r="F77" s="893">
        <f>SUM(F78:F83)</f>
        <v>25000</v>
      </c>
      <c r="G77" s="894">
        <f>SUM(G78:G83)</f>
        <v>0</v>
      </c>
      <c r="H77" s="895">
        <f>SUM(H78:H83)</f>
        <v>25000</v>
      </c>
      <c r="I77" s="895">
        <f>SUM(I78:I83)</f>
        <v>0</v>
      </c>
      <c r="J77" s="824"/>
      <c r="K77" s="896" t="s">
        <v>71</v>
      </c>
      <c r="L77" s="943"/>
      <c r="M77" s="840"/>
      <c r="N77" s="841"/>
      <c r="O77" s="841"/>
      <c r="P77" s="841"/>
      <c r="Q77" s="841"/>
      <c r="R77" s="841"/>
      <c r="S77" s="841"/>
      <c r="T77" s="842"/>
      <c r="U77" s="841"/>
      <c r="V77" s="841"/>
    </row>
    <row r="78" spans="1:22" ht="15.75">
      <c r="A78" s="937">
        <v>250</v>
      </c>
      <c r="B78" s="938" t="s">
        <v>60</v>
      </c>
      <c r="C78" s="938" t="s">
        <v>348</v>
      </c>
      <c r="D78" s="938"/>
      <c r="E78" s="939">
        <f>+OTCHET!E469+OTCHET!E472</f>
        <v>0</v>
      </c>
      <c r="F78" s="939">
        <f t="shared" ref="F78:F85" si="4">+G78+H78+I78</f>
        <v>0</v>
      </c>
      <c r="G78" s="940">
        <f>+OTCHET!I469+OTCHET!I472</f>
        <v>0</v>
      </c>
      <c r="H78" s="941">
        <f>+OTCHET!J469+OTCHET!J472</f>
        <v>0</v>
      </c>
      <c r="I78" s="941">
        <f>+OTCHET!K469+OTCHET!K472</f>
        <v>0</v>
      </c>
      <c r="J78" s="824"/>
      <c r="K78" s="942" t="s">
        <v>348</v>
      </c>
      <c r="L78" s="943"/>
      <c r="M78" s="840"/>
      <c r="N78" s="841"/>
      <c r="O78" s="841"/>
      <c r="P78" s="841"/>
      <c r="Q78" s="841"/>
      <c r="R78" s="841"/>
      <c r="S78" s="841"/>
      <c r="T78" s="842"/>
      <c r="U78" s="841"/>
      <c r="V78" s="841"/>
    </row>
    <row r="79" spans="1:22" ht="15.75">
      <c r="A79" s="937">
        <v>260</v>
      </c>
      <c r="B79" s="944" t="s">
        <v>61</v>
      </c>
      <c r="C79" s="944" t="s">
        <v>349</v>
      </c>
      <c r="D79" s="944"/>
      <c r="E79" s="945">
        <f>+OTCHET!E470+OTCHET!E473</f>
        <v>0</v>
      </c>
      <c r="F79" s="945">
        <f t="shared" si="4"/>
        <v>25000</v>
      </c>
      <c r="G79" s="946">
        <f>+OTCHET!I470+OTCHET!I473</f>
        <v>0</v>
      </c>
      <c r="H79" s="947">
        <f>+OTCHET!J470+OTCHET!J473</f>
        <v>25000</v>
      </c>
      <c r="I79" s="947">
        <f>+OTCHET!K470+OTCHET!K473</f>
        <v>0</v>
      </c>
      <c r="J79" s="824"/>
      <c r="K79" s="948" t="s">
        <v>349</v>
      </c>
      <c r="L79" s="943"/>
      <c r="M79" s="840"/>
      <c r="N79" s="841"/>
      <c r="O79" s="841"/>
      <c r="P79" s="841"/>
      <c r="Q79" s="841"/>
      <c r="R79" s="841"/>
      <c r="S79" s="841"/>
      <c r="T79" s="842"/>
      <c r="U79" s="841"/>
      <c r="V79" s="841"/>
    </row>
    <row r="80" spans="1:22" ht="15.75">
      <c r="A80" s="937">
        <v>265</v>
      </c>
      <c r="B80" s="944" t="s">
        <v>965</v>
      </c>
      <c r="C80" s="944" t="s">
        <v>350</v>
      </c>
      <c r="D80" s="944"/>
      <c r="E80" s="945">
        <f>OTCHET!E474</f>
        <v>0</v>
      </c>
      <c r="F80" s="945">
        <f t="shared" si="4"/>
        <v>0</v>
      </c>
      <c r="G80" s="946">
        <f>OTCHET!I474</f>
        <v>0</v>
      </c>
      <c r="H80" s="947">
        <f>OTCHET!J474</f>
        <v>0</v>
      </c>
      <c r="I80" s="947">
        <f>OTCHET!K474</f>
        <v>0</v>
      </c>
      <c r="J80" s="824"/>
      <c r="K80" s="948" t="s">
        <v>350</v>
      </c>
      <c r="L80" s="943"/>
      <c r="M80" s="840"/>
      <c r="N80" s="841"/>
      <c r="O80" s="841"/>
      <c r="P80" s="841"/>
      <c r="Q80" s="841"/>
      <c r="R80" s="841"/>
      <c r="S80" s="841"/>
      <c r="T80" s="842"/>
      <c r="U80" s="841"/>
      <c r="V80" s="841"/>
    </row>
    <row r="81" spans="1:22" ht="15.75" hidden="1" customHeight="1">
      <c r="A81" s="937"/>
      <c r="B81" s="944"/>
      <c r="C81" s="944"/>
      <c r="D81" s="944"/>
      <c r="E81" s="945"/>
      <c r="F81" s="945">
        <f t="shared" si="4"/>
        <v>0</v>
      </c>
      <c r="G81" s="946"/>
      <c r="H81" s="947"/>
      <c r="I81" s="947"/>
      <c r="J81" s="824"/>
      <c r="K81" s="948"/>
      <c r="L81" s="943"/>
      <c r="M81" s="840"/>
      <c r="N81" s="841"/>
      <c r="O81" s="841"/>
      <c r="P81" s="841"/>
      <c r="Q81" s="841"/>
      <c r="R81" s="841"/>
      <c r="S81" s="841"/>
      <c r="T81" s="842"/>
      <c r="U81" s="841"/>
      <c r="V81" s="841"/>
    </row>
    <row r="82" spans="1:22" ht="15.75">
      <c r="A82" s="937">
        <v>270</v>
      </c>
      <c r="B82" s="944" t="s">
        <v>453</v>
      </c>
      <c r="C82" s="944" t="s">
        <v>351</v>
      </c>
      <c r="D82" s="944"/>
      <c r="E82" s="945">
        <f>+OTCHET!E482</f>
        <v>0</v>
      </c>
      <c r="F82" s="945">
        <f t="shared" si="4"/>
        <v>0</v>
      </c>
      <c r="G82" s="946">
        <f>+OTCHET!I482</f>
        <v>0</v>
      </c>
      <c r="H82" s="947">
        <f>+OTCHET!J482</f>
        <v>0</v>
      </c>
      <c r="I82" s="947">
        <f>+OTCHET!K482</f>
        <v>0</v>
      </c>
      <c r="J82" s="824"/>
      <c r="K82" s="948" t="s">
        <v>351</v>
      </c>
      <c r="L82" s="943"/>
      <c r="M82" s="840"/>
      <c r="N82" s="841"/>
      <c r="O82" s="841"/>
      <c r="P82" s="841"/>
      <c r="Q82" s="841"/>
      <c r="R82" s="841"/>
      <c r="S82" s="841"/>
      <c r="T82" s="842"/>
      <c r="U82" s="841"/>
      <c r="V82" s="841"/>
    </row>
    <row r="83" spans="1:22" ht="15.75">
      <c r="A83" s="937">
        <v>275</v>
      </c>
      <c r="B83" s="955" t="s">
        <v>452</v>
      </c>
      <c r="C83" s="955" t="s">
        <v>352</v>
      </c>
      <c r="D83" s="955"/>
      <c r="E83" s="951">
        <f>+OTCHET!E483</f>
        <v>0</v>
      </c>
      <c r="F83" s="951">
        <f t="shared" si="4"/>
        <v>0</v>
      </c>
      <c r="G83" s="952">
        <f>+OTCHET!I483</f>
        <v>0</v>
      </c>
      <c r="H83" s="953">
        <f>+OTCHET!J483</f>
        <v>0</v>
      </c>
      <c r="I83" s="953">
        <f>+OTCHET!K483</f>
        <v>0</v>
      </c>
      <c r="J83" s="824"/>
      <c r="K83" s="954" t="s">
        <v>352</v>
      </c>
      <c r="L83" s="943"/>
      <c r="M83" s="840"/>
      <c r="N83" s="841"/>
      <c r="O83" s="841"/>
      <c r="P83" s="841"/>
      <c r="Q83" s="841"/>
      <c r="R83" s="841"/>
      <c r="S83" s="841"/>
      <c r="T83" s="842"/>
      <c r="U83" s="841"/>
      <c r="V83" s="841"/>
    </row>
    <row r="84" spans="1:22" ht="15.75">
      <c r="A84" s="937">
        <v>280</v>
      </c>
      <c r="B84" s="852" t="s">
        <v>966</v>
      </c>
      <c r="C84" s="853" t="s">
        <v>838</v>
      </c>
      <c r="D84" s="852"/>
      <c r="E84" s="885">
        <f>OTCHET!E538</f>
        <v>0</v>
      </c>
      <c r="F84" s="885">
        <f t="shared" si="4"/>
        <v>0</v>
      </c>
      <c r="G84" s="886">
        <f>OTCHET!I538</f>
        <v>0</v>
      </c>
      <c r="H84" s="887">
        <f>OTCHET!J538</f>
        <v>0</v>
      </c>
      <c r="I84" s="887">
        <f>OTCHET!K538</f>
        <v>0</v>
      </c>
      <c r="J84" s="824"/>
      <c r="K84" s="888" t="s">
        <v>838</v>
      </c>
      <c r="L84" s="943"/>
      <c r="M84" s="840"/>
      <c r="N84" s="841"/>
      <c r="O84" s="841"/>
      <c r="P84" s="841"/>
      <c r="Q84" s="841"/>
      <c r="R84" s="841"/>
      <c r="S84" s="841"/>
      <c r="T84" s="842"/>
      <c r="U84" s="841"/>
      <c r="V84" s="841"/>
    </row>
    <row r="85" spans="1:22" ht="15.75">
      <c r="A85" s="937">
        <v>285</v>
      </c>
      <c r="B85" s="844" t="s">
        <v>967</v>
      </c>
      <c r="C85" s="845" t="s">
        <v>839</v>
      </c>
      <c r="D85" s="844"/>
      <c r="E85" s="889">
        <f>OTCHET!E539</f>
        <v>0</v>
      </c>
      <c r="F85" s="889">
        <f t="shared" si="4"/>
        <v>0</v>
      </c>
      <c r="G85" s="890">
        <f>OTCHET!I539</f>
        <v>0</v>
      </c>
      <c r="H85" s="891">
        <f>OTCHET!J539</f>
        <v>0</v>
      </c>
      <c r="I85" s="891">
        <f>OTCHET!K539</f>
        <v>0</v>
      </c>
      <c r="J85" s="824"/>
      <c r="K85" s="892" t="s">
        <v>839</v>
      </c>
      <c r="L85" s="943"/>
      <c r="M85" s="840"/>
      <c r="N85" s="841"/>
      <c r="O85" s="841"/>
      <c r="P85" s="841"/>
      <c r="Q85" s="841"/>
      <c r="R85" s="841"/>
      <c r="S85" s="841"/>
      <c r="T85" s="842"/>
      <c r="U85" s="841"/>
      <c r="V85" s="841"/>
    </row>
    <row r="86" spans="1:22" ht="15.75">
      <c r="A86" s="937">
        <v>290</v>
      </c>
      <c r="B86" s="846" t="s">
        <v>845</v>
      </c>
      <c r="C86" s="764" t="s">
        <v>309</v>
      </c>
      <c r="D86" s="846"/>
      <c r="E86" s="893">
        <f>+E87+E88</f>
        <v>0</v>
      </c>
      <c r="F86" s="893">
        <f>+F87+F88</f>
        <v>47176</v>
      </c>
      <c r="G86" s="894">
        <f>+G87+G88</f>
        <v>47176</v>
      </c>
      <c r="H86" s="895">
        <f>+H87+H88</f>
        <v>0</v>
      </c>
      <c r="I86" s="895">
        <f>+I87+I88</f>
        <v>0</v>
      </c>
      <c r="J86" s="824"/>
      <c r="K86" s="896" t="s">
        <v>309</v>
      </c>
      <c r="L86" s="943"/>
      <c r="M86" s="840"/>
      <c r="N86" s="841"/>
      <c r="O86" s="841"/>
      <c r="P86" s="841"/>
      <c r="Q86" s="841"/>
      <c r="R86" s="841"/>
      <c r="S86" s="841"/>
      <c r="T86" s="842"/>
      <c r="U86" s="841"/>
      <c r="V86" s="841"/>
    </row>
    <row r="87" spans="1:22" ht="15.75">
      <c r="A87" s="937">
        <v>295</v>
      </c>
      <c r="B87" s="938" t="s">
        <v>844</v>
      </c>
      <c r="C87" s="938" t="s">
        <v>310</v>
      </c>
      <c r="D87" s="956"/>
      <c r="E87" s="939">
        <f>+OTCHET!E506+OTCHET!E515+OTCHET!E519+OTCHET!E546</f>
        <v>0</v>
      </c>
      <c r="F87" s="939">
        <f t="shared" ref="F87:F96" si="5">+G87+H87+I87</f>
        <v>0</v>
      </c>
      <c r="G87" s="940">
        <f>+OTCHET!I506+OTCHET!I515+OTCHET!I519+OTCHET!I546</f>
        <v>0</v>
      </c>
      <c r="H87" s="941">
        <f>+OTCHET!J506+OTCHET!J515+OTCHET!J519+OTCHET!J546</f>
        <v>0</v>
      </c>
      <c r="I87" s="941">
        <f>+OTCHET!K506+OTCHET!K515+OTCHET!K519+OTCHET!K546</f>
        <v>0</v>
      </c>
      <c r="J87" s="824"/>
      <c r="K87" s="942" t="s">
        <v>310</v>
      </c>
      <c r="L87" s="943"/>
      <c r="M87" s="840"/>
      <c r="N87" s="841"/>
      <c r="O87" s="841"/>
      <c r="P87" s="841"/>
      <c r="Q87" s="841"/>
      <c r="R87" s="841"/>
      <c r="S87" s="841"/>
      <c r="T87" s="842"/>
      <c r="U87" s="841"/>
      <c r="V87" s="841"/>
    </row>
    <row r="88" spans="1:22" ht="15.75">
      <c r="A88" s="937">
        <v>300</v>
      </c>
      <c r="B88" s="955" t="s">
        <v>63</v>
      </c>
      <c r="C88" s="955" t="s">
        <v>177</v>
      </c>
      <c r="D88" s="957"/>
      <c r="E88" s="951">
        <f>+OTCHET!E524+OTCHET!E527+OTCHET!E547</f>
        <v>0</v>
      </c>
      <c r="F88" s="951">
        <f t="shared" si="5"/>
        <v>47176</v>
      </c>
      <c r="G88" s="952">
        <f>+OTCHET!I524+OTCHET!I527+OTCHET!I547</f>
        <v>47176</v>
      </c>
      <c r="H88" s="953">
        <f>+OTCHET!J524+OTCHET!J527+OTCHET!J547</f>
        <v>0</v>
      </c>
      <c r="I88" s="953">
        <f>+OTCHET!K524+OTCHET!K527+OTCHET!K547</f>
        <v>0</v>
      </c>
      <c r="J88" s="824"/>
      <c r="K88" s="954" t="s">
        <v>177</v>
      </c>
      <c r="L88" s="943"/>
      <c r="M88" s="840"/>
      <c r="N88" s="841"/>
      <c r="O88" s="841"/>
      <c r="P88" s="841"/>
      <c r="Q88" s="841"/>
      <c r="R88" s="841"/>
      <c r="S88" s="841"/>
      <c r="T88" s="842"/>
      <c r="U88" s="841"/>
      <c r="V88" s="841"/>
    </row>
    <row r="89" spans="1:22" ht="15.75">
      <c r="A89" s="937">
        <v>310</v>
      </c>
      <c r="B89" s="852" t="s">
        <v>706</v>
      </c>
      <c r="C89" s="853" t="s">
        <v>840</v>
      </c>
      <c r="D89" s="958"/>
      <c r="E89" s="885">
        <f>OTCHET!E534</f>
        <v>0</v>
      </c>
      <c r="F89" s="885">
        <f t="shared" si="5"/>
        <v>0</v>
      </c>
      <c r="G89" s="886">
        <f>OTCHET!I534</f>
        <v>0</v>
      </c>
      <c r="H89" s="887">
        <f>OTCHET!J534</f>
        <v>0</v>
      </c>
      <c r="I89" s="887">
        <f>OTCHET!K534</f>
        <v>0</v>
      </c>
      <c r="J89" s="824"/>
      <c r="K89" s="888" t="s">
        <v>840</v>
      </c>
      <c r="L89" s="943"/>
      <c r="M89" s="840"/>
      <c r="N89" s="841"/>
      <c r="O89" s="841"/>
      <c r="P89" s="841"/>
      <c r="Q89" s="841"/>
      <c r="R89" s="841"/>
      <c r="S89" s="841"/>
      <c r="T89" s="842"/>
      <c r="U89" s="841"/>
      <c r="V89" s="841"/>
    </row>
    <row r="90" spans="1:22" ht="15.75">
      <c r="A90" s="937">
        <v>320</v>
      </c>
      <c r="B90" s="844" t="s">
        <v>843</v>
      </c>
      <c r="C90" s="845" t="s">
        <v>353</v>
      </c>
      <c r="D90" s="844"/>
      <c r="E90" s="889">
        <f>+OTCHET!E570+OTCHET!E571+OTCHET!E572+OTCHET!E573+OTCHET!E574+OTCHET!E575</f>
        <v>11413257</v>
      </c>
      <c r="F90" s="889">
        <f t="shared" si="5"/>
        <v>11413257</v>
      </c>
      <c r="G90" s="890">
        <f>+OTCHET!I570+OTCHET!I571+OTCHET!I572+OTCHET!I573+OTCHET!I574+OTCHET!I575</f>
        <v>3650198</v>
      </c>
      <c r="H90" s="891">
        <f>+OTCHET!J570+OTCHET!J571+OTCHET!J572+OTCHET!J573+OTCHET!J574+OTCHET!J575</f>
        <v>7763059</v>
      </c>
      <c r="I90" s="891">
        <f>+OTCHET!K570+OTCHET!K571+OTCHET!K572+OTCHET!K573+OTCHET!K574+OTCHET!K575</f>
        <v>0</v>
      </c>
      <c r="J90" s="824"/>
      <c r="K90" s="892" t="s">
        <v>353</v>
      </c>
      <c r="L90" s="943"/>
      <c r="M90" s="840"/>
      <c r="N90" s="841"/>
      <c r="O90" s="841"/>
      <c r="P90" s="841"/>
      <c r="Q90" s="841"/>
      <c r="R90" s="841"/>
      <c r="S90" s="841"/>
      <c r="T90" s="842"/>
      <c r="U90" s="841"/>
      <c r="V90" s="841"/>
    </row>
    <row r="91" spans="1:22" ht="15.75">
      <c r="A91" s="937">
        <v>330</v>
      </c>
      <c r="B91" s="959" t="s">
        <v>842</v>
      </c>
      <c r="C91" s="959" t="s">
        <v>354</v>
      </c>
      <c r="D91" s="959"/>
      <c r="E91" s="803">
        <f>+OTCHET!E576+OTCHET!E577+OTCHET!E578+OTCHET!E579+OTCHET!E580+OTCHET!E581+OTCHET!E582</f>
        <v>0</v>
      </c>
      <c r="F91" s="803">
        <f t="shared" si="5"/>
        <v>-14649521</v>
      </c>
      <c r="G91" s="804">
        <f>+OTCHET!I576+OTCHET!I577+OTCHET!I578+OTCHET!I579+OTCHET!I580+OTCHET!I581+OTCHET!I582</f>
        <v>-5669774</v>
      </c>
      <c r="H91" s="805">
        <f>+OTCHET!J576+OTCHET!J577+OTCHET!J578+OTCHET!J579+OTCHET!J580+OTCHET!J581+OTCHET!J582</f>
        <v>-8979747</v>
      </c>
      <c r="I91" s="805">
        <f>+OTCHET!K576+OTCHET!K577+OTCHET!K578+OTCHET!K579+OTCHET!K580+OTCHET!K581+OTCHET!K582</f>
        <v>0</v>
      </c>
      <c r="J91" s="824"/>
      <c r="K91" s="806" t="s">
        <v>354</v>
      </c>
      <c r="L91" s="943"/>
      <c r="M91" s="840"/>
      <c r="N91" s="841"/>
      <c r="O91" s="841"/>
      <c r="P91" s="841"/>
      <c r="Q91" s="841"/>
      <c r="R91" s="841"/>
      <c r="S91" s="841"/>
      <c r="T91" s="842"/>
      <c r="U91" s="841"/>
      <c r="V91" s="841"/>
    </row>
    <row r="92" spans="1:22" ht="15.75">
      <c r="A92" s="937">
        <v>335</v>
      </c>
      <c r="B92" s="845" t="s">
        <v>841</v>
      </c>
      <c r="C92" s="845" t="s">
        <v>355</v>
      </c>
      <c r="D92" s="959"/>
      <c r="E92" s="803">
        <f>+OTCHET!E583</f>
        <v>0</v>
      </c>
      <c r="F92" s="803">
        <f t="shared" si="5"/>
        <v>0</v>
      </c>
      <c r="G92" s="804">
        <f>+OTCHET!I583</f>
        <v>0</v>
      </c>
      <c r="H92" s="805">
        <f>+OTCHET!J583</f>
        <v>0</v>
      </c>
      <c r="I92" s="805">
        <f>+OTCHET!K583</f>
        <v>0</v>
      </c>
      <c r="J92" s="824"/>
      <c r="K92" s="806" t="s">
        <v>355</v>
      </c>
      <c r="L92" s="943"/>
      <c r="M92" s="840"/>
      <c r="N92" s="841"/>
      <c r="O92" s="841"/>
      <c r="P92" s="841"/>
      <c r="Q92" s="841"/>
      <c r="R92" s="841"/>
      <c r="S92" s="841"/>
      <c r="T92" s="842"/>
      <c r="U92" s="841"/>
      <c r="V92" s="841"/>
    </row>
    <row r="93" spans="1:22" ht="15.75">
      <c r="A93" s="937">
        <v>340</v>
      </c>
      <c r="B93" s="845" t="s">
        <v>361</v>
      </c>
      <c r="C93" s="845" t="s">
        <v>362</v>
      </c>
      <c r="D93" s="845"/>
      <c r="E93" s="803">
        <f>+OTCHET!E590+OTCHET!E591</f>
        <v>0</v>
      </c>
      <c r="F93" s="803">
        <f t="shared" si="5"/>
        <v>0</v>
      </c>
      <c r="G93" s="804">
        <f>+OTCHET!I590+OTCHET!I591</f>
        <v>0</v>
      </c>
      <c r="H93" s="805">
        <f>+OTCHET!J590+OTCHET!J591</f>
        <v>0</v>
      </c>
      <c r="I93" s="805">
        <f>+OTCHET!K590+OTCHET!K591</f>
        <v>0</v>
      </c>
      <c r="J93" s="824"/>
      <c r="K93" s="806" t="s">
        <v>362</v>
      </c>
      <c r="L93" s="943"/>
      <c r="M93" s="840"/>
      <c r="N93" s="841"/>
      <c r="O93" s="841"/>
      <c r="P93" s="841"/>
      <c r="Q93" s="841"/>
      <c r="R93" s="841"/>
      <c r="S93" s="841"/>
      <c r="T93" s="842"/>
      <c r="U93" s="841"/>
      <c r="V93" s="841"/>
    </row>
    <row r="94" spans="1:22" ht="15.75">
      <c r="A94" s="937">
        <v>345</v>
      </c>
      <c r="B94" s="845" t="s">
        <v>363</v>
      </c>
      <c r="C94" s="959" t="s">
        <v>364</v>
      </c>
      <c r="D94" s="845"/>
      <c r="E94" s="803">
        <f>+OTCHET!E592+OTCHET!E593</f>
        <v>0</v>
      </c>
      <c r="F94" s="803">
        <f t="shared" si="5"/>
        <v>0</v>
      </c>
      <c r="G94" s="804">
        <f>+OTCHET!I592+OTCHET!I593</f>
        <v>0</v>
      </c>
      <c r="H94" s="805">
        <f>+OTCHET!J592+OTCHET!J593</f>
        <v>0</v>
      </c>
      <c r="I94" s="805">
        <f>+OTCHET!K592+OTCHET!K593</f>
        <v>0</v>
      </c>
      <c r="J94" s="824"/>
      <c r="K94" s="806" t="s">
        <v>364</v>
      </c>
      <c r="L94" s="943"/>
      <c r="M94" s="840"/>
      <c r="N94" s="841"/>
      <c r="O94" s="841"/>
      <c r="P94" s="841"/>
      <c r="Q94" s="841"/>
      <c r="R94" s="841"/>
      <c r="S94" s="841"/>
      <c r="T94" s="842"/>
      <c r="U94" s="841"/>
      <c r="V94" s="841"/>
    </row>
    <row r="95" spans="1:22" ht="15.75">
      <c r="A95" s="937">
        <v>350</v>
      </c>
      <c r="B95" s="764" t="s">
        <v>968</v>
      </c>
      <c r="C95" s="764" t="s">
        <v>64</v>
      </c>
      <c r="D95" s="764"/>
      <c r="E95" s="765">
        <f>OTCHET!E594</f>
        <v>0</v>
      </c>
      <c r="F95" s="765">
        <f t="shared" si="5"/>
        <v>0</v>
      </c>
      <c r="G95" s="766">
        <f>OTCHET!I594</f>
        <v>0</v>
      </c>
      <c r="H95" s="767">
        <f>OTCHET!J594</f>
        <v>0</v>
      </c>
      <c r="I95" s="767">
        <f>OTCHET!K594</f>
        <v>0</v>
      </c>
      <c r="J95" s="824"/>
      <c r="K95" s="768" t="s">
        <v>64</v>
      </c>
      <c r="L95" s="943"/>
      <c r="M95" s="840"/>
      <c r="N95" s="841"/>
      <c r="O95" s="841"/>
      <c r="P95" s="841"/>
      <c r="Q95" s="841"/>
      <c r="R95" s="841"/>
      <c r="S95" s="841"/>
      <c r="T95" s="842"/>
      <c r="U95" s="841"/>
      <c r="V95" s="841"/>
    </row>
    <row r="96" spans="1:22" ht="16.5" thickBot="1">
      <c r="A96" s="960">
        <v>355</v>
      </c>
      <c r="B96" s="961" t="s">
        <v>542</v>
      </c>
      <c r="C96" s="961" t="s">
        <v>541</v>
      </c>
      <c r="D96" s="961"/>
      <c r="E96" s="1469">
        <f>+OTCHET!E597</f>
        <v>0</v>
      </c>
      <c r="F96" s="1469">
        <f t="shared" si="5"/>
        <v>0</v>
      </c>
      <c r="G96" s="1470">
        <f>+OTCHET!I597</f>
        <v>0</v>
      </c>
      <c r="H96" s="1471">
        <f>+OTCHET!J597</f>
        <v>0</v>
      </c>
      <c r="I96" s="1472">
        <f>+OTCHET!K597</f>
        <v>0</v>
      </c>
      <c r="J96" s="824"/>
      <c r="K96" s="1473" t="s">
        <v>541</v>
      </c>
      <c r="L96" s="962"/>
      <c r="M96" s="840"/>
      <c r="N96" s="841"/>
      <c r="O96" s="841"/>
      <c r="P96" s="841"/>
      <c r="Q96" s="841"/>
      <c r="R96" s="841"/>
      <c r="S96" s="841"/>
      <c r="T96" s="842"/>
      <c r="U96" s="841"/>
      <c r="V96" s="841"/>
    </row>
    <row r="97" spans="2:22" ht="16.5" hidden="1" thickBot="1">
      <c r="B97" s="963" t="s">
        <v>821</v>
      </c>
      <c r="C97" s="963"/>
      <c r="D97" s="963"/>
      <c r="E97" s="964"/>
      <c r="F97" s="964"/>
      <c r="G97" s="964"/>
      <c r="H97" s="964"/>
      <c r="I97" s="964"/>
      <c r="J97" s="965"/>
      <c r="K97" s="963"/>
      <c r="L97" s="839"/>
      <c r="M97" s="840"/>
      <c r="N97" s="841"/>
      <c r="O97" s="841"/>
      <c r="P97" s="841"/>
      <c r="Q97" s="841"/>
      <c r="R97" s="841"/>
      <c r="S97" s="841"/>
      <c r="T97" s="842"/>
      <c r="U97" s="841"/>
      <c r="V97" s="841"/>
    </row>
    <row r="98" spans="2:22" ht="16.5" hidden="1" thickBot="1">
      <c r="B98" s="963" t="s">
        <v>822</v>
      </c>
      <c r="C98" s="963"/>
      <c r="D98" s="963"/>
      <c r="E98" s="964"/>
      <c r="F98" s="964"/>
      <c r="G98" s="964"/>
      <c r="H98" s="964"/>
      <c r="I98" s="964"/>
      <c r="J98" s="965"/>
      <c r="K98" s="963"/>
      <c r="L98" s="839"/>
      <c r="M98" s="840"/>
      <c r="N98" s="841"/>
      <c r="O98" s="841"/>
      <c r="P98" s="841"/>
      <c r="Q98" s="841"/>
      <c r="R98" s="841"/>
      <c r="S98" s="841"/>
      <c r="T98" s="842"/>
      <c r="U98" s="841"/>
      <c r="V98" s="841"/>
    </row>
    <row r="99" spans="2:22" ht="16.5" hidden="1" thickBot="1">
      <c r="B99" s="963" t="s">
        <v>823</v>
      </c>
      <c r="C99" s="963"/>
      <c r="D99" s="963"/>
      <c r="E99" s="964"/>
      <c r="F99" s="964"/>
      <c r="G99" s="964"/>
      <c r="H99" s="964"/>
      <c r="I99" s="964"/>
      <c r="J99" s="965"/>
      <c r="K99" s="963"/>
      <c r="L99" s="839"/>
      <c r="M99" s="840"/>
      <c r="N99" s="841"/>
      <c r="O99" s="841"/>
      <c r="P99" s="841"/>
      <c r="Q99" s="841"/>
      <c r="R99" s="841"/>
      <c r="S99" s="841"/>
      <c r="T99" s="842"/>
      <c r="U99" s="841"/>
      <c r="V99" s="841"/>
    </row>
    <row r="100" spans="2:22" ht="16.5" hidden="1" thickBot="1">
      <c r="B100" s="966" t="s">
        <v>824</v>
      </c>
      <c r="C100" s="967"/>
      <c r="D100" s="967"/>
      <c r="E100" s="964"/>
      <c r="F100" s="964"/>
      <c r="G100" s="964"/>
      <c r="H100" s="964"/>
      <c r="I100" s="964"/>
      <c r="J100" s="965"/>
      <c r="K100" s="967"/>
      <c r="L100" s="839"/>
      <c r="M100" s="840"/>
      <c r="N100" s="841"/>
      <c r="O100" s="841"/>
      <c r="P100" s="841"/>
      <c r="Q100" s="841"/>
      <c r="R100" s="841"/>
      <c r="S100" s="841"/>
      <c r="T100" s="842"/>
      <c r="U100" s="841"/>
      <c r="V100" s="841"/>
    </row>
    <row r="101" spans="2:22" ht="16.5" hidden="1" thickBot="1">
      <c r="B101" s="966"/>
      <c r="C101" s="966"/>
      <c r="D101" s="966"/>
      <c r="E101" s="968"/>
      <c r="F101" s="968"/>
      <c r="G101" s="968"/>
      <c r="H101" s="968"/>
      <c r="I101" s="968"/>
      <c r="J101" s="843"/>
      <c r="K101" s="966"/>
      <c r="L101" s="763"/>
      <c r="M101" s="840"/>
      <c r="N101" s="841"/>
      <c r="O101" s="841"/>
      <c r="P101" s="841"/>
      <c r="Q101" s="841"/>
      <c r="R101" s="841"/>
      <c r="S101" s="841"/>
      <c r="T101" s="842"/>
      <c r="U101" s="841"/>
      <c r="V101" s="841"/>
    </row>
    <row r="102" spans="2:22" ht="16.5" hidden="1" thickBot="1">
      <c r="B102" s="967" t="s">
        <v>825</v>
      </c>
      <c r="C102" s="967"/>
      <c r="D102" s="967"/>
      <c r="E102" s="968"/>
      <c r="F102" s="968"/>
      <c r="G102" s="968"/>
      <c r="H102" s="968"/>
      <c r="I102" s="968"/>
      <c r="J102" s="843"/>
      <c r="K102" s="967"/>
      <c r="L102" s="763"/>
      <c r="M102" s="840"/>
      <c r="N102" s="841"/>
      <c r="O102" s="841"/>
      <c r="P102" s="841"/>
      <c r="Q102" s="841"/>
      <c r="R102" s="841"/>
      <c r="S102" s="841"/>
      <c r="T102" s="842"/>
      <c r="U102" s="841"/>
      <c r="V102" s="841"/>
    </row>
    <row r="103" spans="2:22" ht="16.5" hidden="1" thickBot="1">
      <c r="B103" s="963" t="s">
        <v>823</v>
      </c>
      <c r="C103" s="963"/>
      <c r="D103" s="963"/>
      <c r="E103" s="968"/>
      <c r="F103" s="969"/>
      <c r="G103" s="969"/>
      <c r="H103" s="969"/>
      <c r="I103" s="968"/>
      <c r="J103" s="843"/>
      <c r="K103" s="963"/>
      <c r="L103" s="763"/>
      <c r="M103" s="840"/>
      <c r="N103" s="841"/>
      <c r="O103" s="841"/>
      <c r="P103" s="841"/>
      <c r="Q103" s="841"/>
      <c r="R103" s="841"/>
      <c r="S103" s="841"/>
      <c r="T103" s="842"/>
      <c r="U103" s="841"/>
      <c r="V103" s="841"/>
    </row>
    <row r="104" spans="2:22" ht="16.5" hidden="1" thickBot="1">
      <c r="B104" s="966" t="s">
        <v>824</v>
      </c>
      <c r="C104" s="966"/>
      <c r="D104" s="966"/>
      <c r="E104" s="968"/>
      <c r="F104" s="969"/>
      <c r="G104" s="969"/>
      <c r="H104" s="969"/>
      <c r="I104" s="968"/>
      <c r="J104" s="970"/>
      <c r="K104" s="966"/>
      <c r="L104" s="763"/>
      <c r="M104" s="840"/>
      <c r="N104" s="841"/>
      <c r="O104" s="841"/>
      <c r="P104" s="841"/>
      <c r="Q104" s="841"/>
      <c r="R104" s="841"/>
      <c r="S104" s="841"/>
      <c r="T104" s="842"/>
      <c r="U104" s="841"/>
      <c r="V104" s="841"/>
    </row>
    <row r="105" spans="2:22" ht="16.5" thickTop="1">
      <c r="B105" s="549">
        <f>+IF(+SUM(E$65:I$65)=0,0,"Контрола: дефицит/излишък = финансиране с обратен знак (V. + VІ. = 0)")</f>
        <v>0</v>
      </c>
      <c r="C105" s="971"/>
      <c r="D105" s="971"/>
      <c r="E105" s="972">
        <f>+E$64+E$66</f>
        <v>0</v>
      </c>
      <c r="F105" s="972">
        <f>+F$64+F$66</f>
        <v>0</v>
      </c>
      <c r="G105" s="973">
        <f>+G$64+G$66</f>
        <v>0</v>
      </c>
      <c r="H105" s="973">
        <f>+H$64+H$66</f>
        <v>159748</v>
      </c>
      <c r="I105" s="973">
        <f>+I$64+I$66</f>
        <v>-159748</v>
      </c>
      <c r="J105" s="970"/>
      <c r="K105" s="974"/>
      <c r="L105" s="763"/>
      <c r="M105" s="840"/>
      <c r="N105" s="841"/>
      <c r="O105" s="841"/>
      <c r="P105" s="841"/>
      <c r="Q105" s="841"/>
      <c r="R105" s="841"/>
      <c r="S105" s="841"/>
      <c r="T105" s="842"/>
      <c r="U105" s="841"/>
      <c r="V105" s="841"/>
    </row>
    <row r="106" spans="2:22" ht="15.75">
      <c r="B106" s="974"/>
      <c r="C106" s="974"/>
      <c r="D106" s="974"/>
      <c r="E106" s="975"/>
      <c r="F106" s="976"/>
      <c r="G106" s="977"/>
      <c r="H106" s="677"/>
      <c r="I106" s="677"/>
      <c r="J106" s="970"/>
      <c r="K106" s="974"/>
      <c r="L106" s="763"/>
      <c r="M106" s="831"/>
      <c r="N106" s="841"/>
      <c r="O106" s="841"/>
      <c r="P106" s="841"/>
      <c r="Q106" s="841"/>
      <c r="R106" s="841"/>
      <c r="S106" s="841"/>
      <c r="T106" s="842"/>
      <c r="U106" s="841"/>
      <c r="V106" s="841"/>
    </row>
    <row r="107" spans="2:22" ht="19.5" customHeight="1">
      <c r="B107" s="1358">
        <f>+OTCHET!H608</f>
        <v>0</v>
      </c>
      <c r="C107" s="974"/>
      <c r="D107" s="974"/>
      <c r="E107" s="657"/>
      <c r="F107" s="691"/>
      <c r="G107" s="1363">
        <f>+OTCHET!E608</f>
        <v>0</v>
      </c>
      <c r="H107" s="1363">
        <f>+OTCHET!F608</f>
        <v>0</v>
      </c>
      <c r="I107" s="978"/>
      <c r="J107" s="970"/>
      <c r="K107" s="974"/>
      <c r="L107" s="763"/>
      <c r="M107" s="831"/>
      <c r="N107" s="841"/>
      <c r="O107" s="841"/>
      <c r="P107" s="841"/>
      <c r="Q107" s="841"/>
      <c r="R107" s="841"/>
      <c r="S107" s="841"/>
      <c r="T107" s="842"/>
      <c r="U107" s="841"/>
      <c r="V107" s="841"/>
    </row>
    <row r="108" spans="2:22" ht="15.75">
      <c r="B108" s="979" t="s">
        <v>969</v>
      </c>
      <c r="C108" s="980"/>
      <c r="D108" s="980"/>
      <c r="E108" s="981"/>
      <c r="F108" s="981"/>
      <c r="G108" s="1916" t="s">
        <v>970</v>
      </c>
      <c r="H108" s="1916"/>
      <c r="I108" s="982"/>
      <c r="J108" s="970"/>
      <c r="K108" s="974"/>
      <c r="L108" s="763"/>
      <c r="M108" s="831"/>
      <c r="N108" s="841"/>
      <c r="O108" s="841"/>
      <c r="P108" s="841"/>
      <c r="Q108" s="841"/>
      <c r="R108" s="841"/>
      <c r="S108" s="841"/>
      <c r="T108" s="842"/>
      <c r="U108" s="841"/>
      <c r="V108" s="841"/>
    </row>
    <row r="109" spans="2:22" ht="17.25" customHeight="1">
      <c r="B109" s="983" t="s">
        <v>863</v>
      </c>
      <c r="C109" s="675"/>
      <c r="D109" s="675"/>
      <c r="E109" s="984"/>
      <c r="F109" s="985"/>
      <c r="G109" s="677"/>
      <c r="H109" s="677"/>
      <c r="I109" s="677"/>
      <c r="J109" s="970"/>
      <c r="K109" s="974"/>
      <c r="L109" s="763"/>
      <c r="M109" s="831"/>
      <c r="N109" s="841"/>
      <c r="O109" s="841"/>
      <c r="P109" s="841"/>
      <c r="Q109" s="841"/>
      <c r="R109" s="841"/>
      <c r="S109" s="841"/>
      <c r="T109" s="842"/>
      <c r="U109" s="841"/>
      <c r="V109" s="841"/>
    </row>
    <row r="110" spans="2:22" ht="17.25" customHeight="1">
      <c r="B110" s="978"/>
      <c r="C110" s="986"/>
      <c r="D110" s="974"/>
      <c r="E110" s="1909">
        <f>+OTCHET!D606</f>
        <v>0</v>
      </c>
      <c r="F110" s="1909"/>
      <c r="G110" s="677"/>
      <c r="H110" s="677"/>
      <c r="I110" s="677"/>
      <c r="J110" s="970"/>
      <c r="K110" s="974"/>
      <c r="L110" s="763"/>
      <c r="M110" s="831"/>
      <c r="N110" s="841"/>
      <c r="O110" s="841"/>
      <c r="P110" s="841"/>
      <c r="Q110" s="841"/>
      <c r="R110" s="841"/>
      <c r="S110" s="841"/>
      <c r="T110" s="842"/>
      <c r="U110" s="841"/>
      <c r="V110" s="841"/>
    </row>
    <row r="111" spans="2:22" ht="19.5" customHeight="1">
      <c r="B111" s="675"/>
      <c r="E111" s="677"/>
      <c r="F111" s="677"/>
      <c r="G111" s="677"/>
      <c r="H111" s="677"/>
      <c r="I111" s="677"/>
      <c r="J111" s="970"/>
      <c r="K111" s="986"/>
      <c r="L111" s="763"/>
      <c r="M111" s="831"/>
      <c r="N111" s="841"/>
      <c r="O111" s="841"/>
      <c r="P111" s="841"/>
      <c r="Q111" s="841"/>
      <c r="R111" s="841"/>
      <c r="S111" s="841"/>
      <c r="T111" s="842"/>
      <c r="U111" s="841"/>
      <c r="V111" s="841"/>
    </row>
    <row r="112" spans="2:22" ht="15.75" customHeight="1">
      <c r="E112" s="677"/>
      <c r="F112" s="677"/>
      <c r="G112" s="677"/>
      <c r="H112" s="677"/>
      <c r="I112" s="677"/>
      <c r="J112" s="970"/>
      <c r="K112" s="974"/>
      <c r="L112" s="763"/>
      <c r="M112" s="831"/>
      <c r="N112" s="841"/>
      <c r="O112" s="841"/>
      <c r="P112" s="841"/>
      <c r="Q112" s="841"/>
      <c r="R112" s="841"/>
      <c r="S112" s="841"/>
      <c r="T112" s="842"/>
      <c r="U112" s="841"/>
      <c r="V112" s="841"/>
    </row>
    <row r="113" spans="1:22" ht="15.75">
      <c r="B113" s="987" t="s">
        <v>861</v>
      </c>
      <c r="C113" s="974"/>
      <c r="D113" s="974"/>
      <c r="E113" s="985"/>
      <c r="F113" s="985"/>
      <c r="G113" s="677"/>
      <c r="H113" s="987" t="s">
        <v>864</v>
      </c>
      <c r="I113" s="988"/>
      <c r="J113" s="970"/>
      <c r="K113" s="989"/>
      <c r="L113" s="763"/>
      <c r="M113" s="831"/>
      <c r="N113" s="841"/>
      <c r="O113" s="841"/>
      <c r="P113" s="841"/>
      <c r="Q113" s="841"/>
      <c r="R113" s="841"/>
      <c r="S113" s="841"/>
      <c r="T113" s="842"/>
      <c r="U113" s="841"/>
      <c r="V113" s="841"/>
    </row>
    <row r="114" spans="1:22" ht="18" customHeight="1">
      <c r="E114" s="1909">
        <f>+OTCHET!G603</f>
        <v>0</v>
      </c>
      <c r="F114" s="1909"/>
      <c r="G114" s="990"/>
      <c r="H114" s="677"/>
      <c r="I114" s="1362">
        <f>+OTCHET!G606</f>
        <v>0</v>
      </c>
      <c r="J114" s="970"/>
      <c r="K114" s="991"/>
      <c r="L114" s="763"/>
      <c r="M114" s="831"/>
      <c r="N114" s="841"/>
      <c r="O114" s="841"/>
      <c r="P114" s="841"/>
      <c r="Q114" s="841"/>
      <c r="R114" s="841"/>
      <c r="S114" s="841"/>
      <c r="T114" s="842"/>
      <c r="U114" s="841"/>
      <c r="V114" s="841"/>
    </row>
    <row r="115" spans="1:22">
      <c r="A115" s="992"/>
      <c r="B115" s="992"/>
      <c r="C115" s="992"/>
      <c r="D115" s="992"/>
      <c r="E115" s="993"/>
      <c r="F115" s="993"/>
      <c r="G115" s="993"/>
      <c r="H115" s="993"/>
      <c r="I115" s="993"/>
      <c r="J115" s="992"/>
      <c r="K115" s="992"/>
      <c r="L115" s="992"/>
      <c r="M115" s="992"/>
    </row>
    <row r="116" spans="1:22">
      <c r="A116" s="992"/>
      <c r="B116" s="992"/>
      <c r="C116" s="992"/>
      <c r="D116" s="992"/>
      <c r="E116" s="993"/>
      <c r="F116" s="993"/>
      <c r="G116" s="993"/>
      <c r="H116" s="993"/>
      <c r="I116" s="993"/>
      <c r="J116" s="992"/>
      <c r="K116" s="992"/>
      <c r="L116" s="992"/>
      <c r="M116" s="992"/>
    </row>
    <row r="117" spans="1:22">
      <c r="A117" s="992"/>
      <c r="B117" s="992"/>
      <c r="C117" s="992"/>
      <c r="D117" s="992"/>
      <c r="E117" s="993"/>
      <c r="F117" s="993"/>
      <c r="G117" s="993"/>
      <c r="H117" s="993"/>
      <c r="I117" s="993"/>
      <c r="J117" s="992"/>
      <c r="K117" s="992"/>
      <c r="L117" s="992"/>
      <c r="M117" s="992"/>
    </row>
    <row r="118" spans="1:22">
      <c r="A118" s="992"/>
      <c r="B118" s="992"/>
      <c r="C118" s="992"/>
      <c r="D118" s="992"/>
      <c r="E118" s="993"/>
      <c r="F118" s="993"/>
      <c r="G118" s="993"/>
      <c r="H118" s="993"/>
      <c r="I118" s="993"/>
      <c r="J118" s="992"/>
      <c r="K118" s="992"/>
      <c r="L118" s="992"/>
      <c r="M118" s="992"/>
    </row>
    <row r="119" spans="1:22">
      <c r="A119" s="992"/>
      <c r="B119" s="992"/>
      <c r="C119" s="992"/>
      <c r="D119" s="992"/>
      <c r="E119" s="993"/>
      <c r="F119" s="993"/>
      <c r="G119" s="993"/>
      <c r="H119" s="993"/>
      <c r="I119" s="993"/>
      <c r="J119" s="992"/>
      <c r="K119" s="992"/>
      <c r="L119" s="992"/>
      <c r="M119" s="992"/>
    </row>
    <row r="120" spans="1:22">
      <c r="A120" s="992"/>
      <c r="B120" s="992"/>
      <c r="C120" s="992"/>
      <c r="D120" s="992"/>
      <c r="E120" s="993"/>
      <c r="F120" s="993"/>
      <c r="G120" s="993"/>
      <c r="H120" s="993"/>
      <c r="I120" s="993"/>
      <c r="J120" s="992"/>
      <c r="K120" s="992"/>
      <c r="L120" s="992"/>
      <c r="M120" s="992"/>
    </row>
    <row r="121" spans="1:22">
      <c r="A121" s="992"/>
      <c r="B121" s="992"/>
      <c r="C121" s="992"/>
      <c r="D121" s="992"/>
      <c r="E121" s="993"/>
      <c r="F121" s="993"/>
      <c r="G121" s="993"/>
      <c r="H121" s="993"/>
      <c r="I121" s="993"/>
      <c r="J121" s="992"/>
      <c r="K121" s="992"/>
      <c r="L121" s="992"/>
      <c r="M121" s="992"/>
    </row>
    <row r="122" spans="1:22">
      <c r="A122" s="992"/>
      <c r="B122" s="992"/>
      <c r="C122" s="992"/>
      <c r="D122" s="992"/>
      <c r="E122" s="993"/>
      <c r="F122" s="993"/>
      <c r="G122" s="993"/>
      <c r="H122" s="993"/>
      <c r="I122" s="993"/>
      <c r="J122" s="992"/>
      <c r="K122" s="992"/>
      <c r="L122" s="992"/>
      <c r="M122" s="992"/>
    </row>
    <row r="123" spans="1:22">
      <c r="A123" s="992"/>
      <c r="B123" s="992"/>
      <c r="C123" s="992"/>
      <c r="D123" s="992"/>
      <c r="E123" s="993"/>
      <c r="F123" s="993"/>
      <c r="G123" s="993"/>
      <c r="H123" s="993"/>
      <c r="I123" s="993"/>
      <c r="J123" s="992"/>
      <c r="K123" s="992"/>
      <c r="L123" s="992"/>
      <c r="M123" s="992"/>
    </row>
    <row r="124" spans="1:22">
      <c r="A124" s="992"/>
      <c r="B124" s="992"/>
      <c r="C124" s="992"/>
      <c r="D124" s="992"/>
      <c r="E124" s="993"/>
      <c r="F124" s="993"/>
      <c r="G124" s="993"/>
      <c r="H124" s="993"/>
      <c r="I124" s="993"/>
      <c r="J124" s="992"/>
      <c r="K124" s="992"/>
      <c r="L124" s="992"/>
      <c r="M124" s="992"/>
    </row>
    <row r="125" spans="1:22">
      <c r="A125" s="992"/>
      <c r="B125" s="992"/>
      <c r="C125" s="992"/>
      <c r="D125" s="992"/>
      <c r="E125" s="993"/>
      <c r="F125" s="993"/>
      <c r="G125" s="993"/>
      <c r="H125" s="993"/>
      <c r="I125" s="993"/>
      <c r="J125" s="992"/>
      <c r="K125" s="992"/>
      <c r="L125" s="992"/>
      <c r="M125" s="992"/>
    </row>
    <row r="126" spans="1:22">
      <c r="A126" s="992"/>
      <c r="B126" s="992"/>
      <c r="C126" s="992"/>
      <c r="D126" s="992"/>
      <c r="E126" s="993"/>
      <c r="F126" s="993"/>
      <c r="G126" s="993"/>
      <c r="H126" s="993"/>
      <c r="I126" s="993"/>
      <c r="J126" s="992"/>
      <c r="K126" s="992"/>
      <c r="L126" s="992"/>
      <c r="M126" s="992"/>
    </row>
    <row r="127" spans="1:22">
      <c r="A127" s="992"/>
      <c r="B127" s="992"/>
      <c r="C127" s="992"/>
      <c r="D127" s="992"/>
      <c r="E127" s="993"/>
      <c r="F127" s="993"/>
      <c r="G127" s="993"/>
      <c r="H127" s="993"/>
      <c r="I127" s="993"/>
      <c r="J127" s="992"/>
      <c r="K127" s="992"/>
      <c r="L127" s="992"/>
      <c r="M127" s="992"/>
    </row>
    <row r="128" spans="1:22">
      <c r="A128" s="992"/>
      <c r="B128" s="992"/>
      <c r="C128" s="992"/>
      <c r="D128" s="992"/>
      <c r="E128" s="993"/>
      <c r="F128" s="993"/>
      <c r="G128" s="993"/>
      <c r="H128" s="993"/>
      <c r="I128" s="993"/>
      <c r="J128" s="992"/>
      <c r="K128" s="992"/>
      <c r="L128" s="992"/>
      <c r="M128" s="992"/>
    </row>
    <row r="129" spans="1:13">
      <c r="A129" s="992"/>
      <c r="B129" s="992"/>
      <c r="C129" s="992"/>
      <c r="D129" s="992"/>
      <c r="E129" s="993"/>
      <c r="F129" s="993"/>
      <c r="G129" s="993"/>
      <c r="H129" s="993"/>
      <c r="I129" s="993"/>
      <c r="J129" s="992"/>
      <c r="K129" s="992"/>
      <c r="L129" s="992"/>
      <c r="M129" s="992"/>
    </row>
    <row r="130" spans="1:13">
      <c r="A130" s="992"/>
      <c r="B130" s="992"/>
      <c r="C130" s="992"/>
      <c r="D130" s="992"/>
      <c r="E130" s="993"/>
      <c r="F130" s="993"/>
      <c r="G130" s="993"/>
      <c r="H130" s="993"/>
      <c r="I130" s="993"/>
      <c r="J130" s="992"/>
      <c r="K130" s="992"/>
      <c r="L130" s="992"/>
      <c r="M130" s="992"/>
    </row>
    <row r="131" spans="1:13">
      <c r="A131" s="992"/>
      <c r="B131" s="992"/>
      <c r="C131" s="992"/>
      <c r="D131" s="992"/>
      <c r="E131" s="993"/>
      <c r="F131" s="993"/>
      <c r="G131" s="993"/>
      <c r="H131" s="993"/>
      <c r="I131" s="993"/>
      <c r="J131" s="992"/>
      <c r="K131" s="992"/>
      <c r="L131" s="992"/>
      <c r="M131" s="992"/>
    </row>
    <row r="132" spans="1:13">
      <c r="A132" s="992"/>
      <c r="B132" s="992"/>
      <c r="C132" s="992"/>
      <c r="D132" s="992"/>
      <c r="E132" s="993"/>
      <c r="F132" s="993"/>
      <c r="G132" s="993"/>
      <c r="H132" s="993"/>
      <c r="I132" s="993"/>
      <c r="J132" s="992"/>
      <c r="K132" s="992"/>
      <c r="L132" s="992"/>
      <c r="M132" s="992"/>
    </row>
    <row r="133" spans="1:13">
      <c r="A133" s="992"/>
      <c r="B133" s="992"/>
      <c r="C133" s="992"/>
      <c r="D133" s="992"/>
      <c r="E133" s="993"/>
      <c r="F133" s="993"/>
      <c r="G133" s="993"/>
      <c r="H133" s="993"/>
      <c r="I133" s="993"/>
      <c r="J133" s="992"/>
      <c r="K133" s="992"/>
      <c r="L133" s="992"/>
      <c r="M133" s="992"/>
    </row>
    <row r="134" spans="1:13">
      <c r="A134" s="992"/>
      <c r="B134" s="992"/>
      <c r="C134" s="992"/>
      <c r="D134" s="992"/>
      <c r="E134" s="993"/>
      <c r="F134" s="993"/>
      <c r="G134" s="993"/>
      <c r="H134" s="993"/>
      <c r="I134" s="993"/>
      <c r="J134" s="992"/>
      <c r="K134" s="992"/>
      <c r="L134" s="992"/>
      <c r="M134" s="992"/>
    </row>
    <row r="135" spans="1:13">
      <c r="A135" s="992"/>
      <c r="B135" s="992"/>
      <c r="C135" s="992"/>
      <c r="D135" s="992"/>
      <c r="E135" s="993"/>
      <c r="F135" s="993"/>
      <c r="G135" s="993"/>
      <c r="H135" s="993"/>
      <c r="I135" s="993"/>
      <c r="J135" s="992"/>
      <c r="K135" s="992"/>
      <c r="L135" s="992"/>
      <c r="M135" s="992"/>
    </row>
    <row r="136" spans="1:13">
      <c r="A136" s="992"/>
      <c r="B136" s="992"/>
      <c r="C136" s="992"/>
      <c r="D136" s="992"/>
      <c r="E136" s="993"/>
      <c r="F136" s="993"/>
      <c r="G136" s="993"/>
      <c r="H136" s="993"/>
      <c r="I136" s="993"/>
      <c r="J136" s="992"/>
      <c r="K136" s="992"/>
      <c r="L136" s="992"/>
      <c r="M136" s="992"/>
    </row>
    <row r="137" spans="1:13">
      <c r="A137" s="992"/>
      <c r="B137" s="992"/>
      <c r="C137" s="992"/>
      <c r="D137" s="992"/>
      <c r="E137" s="993"/>
      <c r="F137" s="993"/>
      <c r="G137" s="993"/>
      <c r="H137" s="993"/>
      <c r="I137" s="993"/>
      <c r="J137" s="992"/>
      <c r="K137" s="992"/>
      <c r="L137" s="992"/>
      <c r="M137" s="992"/>
    </row>
    <row r="138" spans="1:13">
      <c r="A138" s="992"/>
      <c r="B138" s="992"/>
      <c r="C138" s="992"/>
      <c r="D138" s="992"/>
      <c r="E138" s="993"/>
      <c r="F138" s="993"/>
      <c r="G138" s="993"/>
      <c r="H138" s="993"/>
      <c r="I138" s="993"/>
      <c r="J138" s="992"/>
      <c r="K138" s="992"/>
      <c r="L138" s="992"/>
      <c r="M138" s="992"/>
    </row>
    <row r="139" spans="1:13">
      <c r="A139" s="992"/>
      <c r="B139" s="992"/>
      <c r="C139" s="992"/>
      <c r="D139" s="992"/>
      <c r="E139" s="993"/>
      <c r="F139" s="993"/>
      <c r="G139" s="993"/>
      <c r="H139" s="993"/>
      <c r="I139" s="993"/>
      <c r="J139" s="992"/>
      <c r="K139" s="992"/>
      <c r="L139" s="992"/>
      <c r="M139" s="992"/>
    </row>
    <row r="140" spans="1:13">
      <c r="A140" s="992"/>
      <c r="B140" s="992"/>
      <c r="C140" s="992"/>
      <c r="D140" s="992"/>
      <c r="E140" s="993"/>
      <c r="F140" s="993"/>
      <c r="G140" s="993"/>
      <c r="H140" s="993"/>
      <c r="I140" s="993"/>
      <c r="J140" s="992"/>
      <c r="K140" s="992"/>
      <c r="L140" s="992"/>
      <c r="M140" s="992"/>
    </row>
    <row r="141" spans="1:13">
      <c r="A141" s="992"/>
      <c r="B141" s="992"/>
      <c r="C141" s="992"/>
      <c r="D141" s="992"/>
      <c r="E141" s="993"/>
      <c r="F141" s="993"/>
      <c r="G141" s="993"/>
      <c r="H141" s="993"/>
      <c r="I141" s="993"/>
      <c r="J141" s="992"/>
      <c r="K141" s="992"/>
      <c r="L141" s="992"/>
      <c r="M141" s="992"/>
    </row>
    <row r="142" spans="1:13">
      <c r="A142" s="992"/>
      <c r="B142" s="992"/>
      <c r="C142" s="992"/>
      <c r="D142" s="992"/>
      <c r="E142" s="993"/>
      <c r="F142" s="993"/>
      <c r="G142" s="993"/>
      <c r="H142" s="993"/>
      <c r="I142" s="993"/>
      <c r="J142" s="992"/>
      <c r="K142" s="992"/>
      <c r="L142" s="992"/>
      <c r="M142" s="992"/>
    </row>
    <row r="143" spans="1:13">
      <c r="A143" s="992"/>
      <c r="B143" s="992"/>
      <c r="C143" s="992"/>
      <c r="D143" s="992"/>
      <c r="E143" s="993"/>
      <c r="F143" s="993"/>
      <c r="G143" s="993"/>
      <c r="H143" s="993"/>
      <c r="I143" s="993"/>
      <c r="J143" s="992"/>
      <c r="K143" s="992"/>
      <c r="L143" s="992"/>
      <c r="M143" s="992"/>
    </row>
    <row r="144" spans="1:13">
      <c r="A144" s="992"/>
      <c r="B144" s="992"/>
      <c r="C144" s="992"/>
      <c r="D144" s="992"/>
      <c r="E144" s="993"/>
      <c r="F144" s="993"/>
      <c r="G144" s="993"/>
      <c r="H144" s="993"/>
      <c r="I144" s="993"/>
      <c r="J144" s="992"/>
      <c r="K144" s="992"/>
      <c r="L144" s="992"/>
      <c r="M144" s="992"/>
    </row>
    <row r="145" spans="1:13">
      <c r="A145" s="992"/>
      <c r="B145" s="992"/>
      <c r="C145" s="992"/>
      <c r="D145" s="992"/>
      <c r="E145" s="993"/>
      <c r="F145" s="993"/>
      <c r="G145" s="993"/>
      <c r="H145" s="993"/>
      <c r="I145" s="993"/>
      <c r="J145" s="992"/>
      <c r="K145" s="992"/>
      <c r="L145" s="992"/>
      <c r="M145" s="992"/>
    </row>
    <row r="146" spans="1:13">
      <c r="A146" s="992"/>
      <c r="B146" s="992"/>
      <c r="C146" s="992"/>
      <c r="D146" s="992"/>
      <c r="E146" s="993"/>
      <c r="F146" s="993"/>
      <c r="G146" s="993"/>
      <c r="H146" s="993"/>
      <c r="I146" s="993"/>
      <c r="J146" s="992"/>
      <c r="K146" s="992"/>
      <c r="L146" s="992"/>
      <c r="M146" s="992"/>
    </row>
    <row r="147" spans="1:13">
      <c r="A147" s="992"/>
      <c r="B147" s="992"/>
      <c r="C147" s="992"/>
      <c r="D147" s="992"/>
      <c r="E147" s="993"/>
      <c r="F147" s="993"/>
      <c r="G147" s="993"/>
      <c r="H147" s="993"/>
      <c r="I147" s="993"/>
      <c r="J147" s="992"/>
      <c r="K147" s="992"/>
      <c r="L147" s="992"/>
      <c r="M147" s="992"/>
    </row>
    <row r="148" spans="1:13">
      <c r="A148" s="992"/>
      <c r="B148" s="992"/>
      <c r="C148" s="992"/>
      <c r="D148" s="992"/>
      <c r="E148" s="993"/>
      <c r="F148" s="993"/>
      <c r="G148" s="993"/>
      <c r="H148" s="993"/>
      <c r="I148" s="993"/>
      <c r="J148" s="992"/>
      <c r="K148" s="992"/>
      <c r="L148" s="992"/>
      <c r="M148" s="992"/>
    </row>
    <row r="149" spans="1:13">
      <c r="A149" s="992"/>
      <c r="B149" s="992"/>
      <c r="C149" s="992"/>
      <c r="D149" s="992"/>
      <c r="E149" s="993"/>
      <c r="F149" s="993"/>
      <c r="G149" s="993"/>
      <c r="H149" s="993"/>
      <c r="I149" s="993"/>
      <c r="J149" s="992"/>
      <c r="K149" s="992"/>
      <c r="L149" s="992"/>
      <c r="M149" s="992"/>
    </row>
    <row r="150" spans="1:13">
      <c r="A150" s="992"/>
      <c r="B150" s="992"/>
      <c r="C150" s="992"/>
      <c r="D150" s="992"/>
      <c r="E150" s="993"/>
      <c r="F150" s="993"/>
      <c r="G150" s="993"/>
      <c r="H150" s="993"/>
      <c r="I150" s="993"/>
      <c r="J150" s="992"/>
      <c r="K150" s="992"/>
      <c r="L150" s="992"/>
      <c r="M150" s="992"/>
    </row>
    <row r="151" spans="1:13">
      <c r="A151" s="992"/>
      <c r="B151" s="992"/>
      <c r="C151" s="992"/>
      <c r="D151" s="992"/>
      <c r="E151" s="993"/>
      <c r="F151" s="993"/>
      <c r="G151" s="993"/>
      <c r="H151" s="993"/>
      <c r="I151" s="993"/>
      <c r="J151" s="992"/>
      <c r="K151" s="992"/>
      <c r="L151" s="992"/>
      <c r="M151" s="992"/>
    </row>
    <row r="152" spans="1:13">
      <c r="A152" s="992"/>
      <c r="B152" s="992"/>
      <c r="C152" s="992"/>
      <c r="D152" s="992"/>
      <c r="E152" s="993"/>
      <c r="F152" s="993"/>
      <c r="G152" s="993"/>
      <c r="H152" s="993"/>
      <c r="I152" s="993"/>
      <c r="J152" s="992"/>
      <c r="K152" s="992"/>
      <c r="L152" s="992"/>
      <c r="M152" s="992"/>
    </row>
    <row r="153" spans="1:13">
      <c r="A153" s="992"/>
      <c r="B153" s="992"/>
      <c r="C153" s="992"/>
      <c r="D153" s="992"/>
      <c r="E153" s="993"/>
      <c r="F153" s="993"/>
      <c r="G153" s="993"/>
      <c r="H153" s="993"/>
      <c r="I153" s="993"/>
      <c r="J153" s="992"/>
      <c r="K153" s="992"/>
      <c r="L153" s="992"/>
      <c r="M153" s="992"/>
    </row>
    <row r="154" spans="1:13">
      <c r="A154" s="992"/>
      <c r="B154" s="992"/>
      <c r="C154" s="992"/>
      <c r="D154" s="992"/>
      <c r="E154" s="993"/>
      <c r="F154" s="993"/>
      <c r="G154" s="993"/>
      <c r="H154" s="993"/>
      <c r="I154" s="993"/>
      <c r="J154" s="992"/>
      <c r="K154" s="992"/>
      <c r="L154" s="992"/>
      <c r="M154" s="992"/>
    </row>
    <row r="155" spans="1:13">
      <c r="A155" s="992"/>
      <c r="B155" s="992"/>
      <c r="C155" s="992"/>
      <c r="D155" s="992"/>
      <c r="E155" s="993"/>
      <c r="F155" s="993"/>
      <c r="G155" s="993"/>
      <c r="H155" s="993"/>
      <c r="I155" s="993"/>
      <c r="J155" s="992"/>
      <c r="K155" s="992"/>
      <c r="L155" s="992"/>
      <c r="M155" s="992"/>
    </row>
    <row r="156" spans="1:13">
      <c r="A156" s="992"/>
      <c r="B156" s="992"/>
      <c r="C156" s="992"/>
      <c r="D156" s="992"/>
      <c r="E156" s="993"/>
      <c r="F156" s="993"/>
      <c r="G156" s="993"/>
      <c r="H156" s="993"/>
      <c r="I156" s="993"/>
      <c r="J156" s="992"/>
      <c r="K156" s="992"/>
      <c r="L156" s="992"/>
      <c r="M156" s="992"/>
    </row>
    <row r="157" spans="1:13">
      <c r="A157" s="992"/>
      <c r="B157" s="992"/>
      <c r="C157" s="992"/>
      <c r="D157" s="992"/>
      <c r="E157" s="993"/>
      <c r="F157" s="993"/>
      <c r="G157" s="993"/>
      <c r="H157" s="993"/>
      <c r="I157" s="993"/>
      <c r="J157" s="992"/>
      <c r="K157" s="992"/>
      <c r="L157" s="992"/>
      <c r="M157" s="992"/>
    </row>
    <row r="158" spans="1:13">
      <c r="A158" s="992"/>
      <c r="B158" s="992"/>
      <c r="C158" s="992"/>
      <c r="D158" s="992"/>
      <c r="E158" s="993"/>
      <c r="F158" s="993"/>
      <c r="G158" s="993"/>
      <c r="H158" s="993"/>
      <c r="I158" s="993"/>
      <c r="J158" s="992"/>
      <c r="K158" s="992"/>
      <c r="L158" s="992"/>
      <c r="M158" s="992"/>
    </row>
    <row r="159" spans="1:13">
      <c r="A159" s="992"/>
      <c r="B159" s="992"/>
      <c r="C159" s="992"/>
      <c r="D159" s="992"/>
      <c r="E159" s="993"/>
      <c r="F159" s="993"/>
      <c r="G159" s="993"/>
      <c r="H159" s="993"/>
      <c r="I159" s="993"/>
      <c r="J159" s="992"/>
      <c r="K159" s="992"/>
      <c r="L159" s="992"/>
      <c r="M159" s="992"/>
    </row>
    <row r="160" spans="1:13">
      <c r="A160" s="992"/>
      <c r="B160" s="992"/>
      <c r="C160" s="992"/>
      <c r="D160" s="992"/>
      <c r="E160" s="993"/>
      <c r="F160" s="993"/>
      <c r="G160" s="993"/>
      <c r="H160" s="993"/>
      <c r="I160" s="993"/>
      <c r="J160" s="992"/>
      <c r="K160" s="992"/>
      <c r="L160" s="992"/>
      <c r="M160" s="992"/>
    </row>
    <row r="161" spans="1:13">
      <c r="A161" s="992"/>
      <c r="B161" s="992"/>
      <c r="C161" s="992"/>
      <c r="D161" s="992"/>
      <c r="E161" s="993"/>
      <c r="F161" s="993"/>
      <c r="G161" s="993"/>
      <c r="H161" s="993"/>
      <c r="I161" s="993"/>
      <c r="J161" s="992"/>
      <c r="K161" s="992"/>
      <c r="L161" s="992"/>
      <c r="M161" s="992"/>
    </row>
    <row r="162" spans="1:13">
      <c r="A162" s="992"/>
      <c r="B162" s="992"/>
      <c r="C162" s="992"/>
      <c r="D162" s="992"/>
      <c r="E162" s="993"/>
      <c r="F162" s="993"/>
      <c r="G162" s="993"/>
      <c r="H162" s="993"/>
      <c r="I162" s="993"/>
      <c r="J162" s="992"/>
      <c r="K162" s="992"/>
      <c r="L162" s="992"/>
      <c r="M162" s="992"/>
    </row>
    <row r="163" spans="1:13">
      <c r="A163" s="992"/>
      <c r="B163" s="992"/>
      <c r="C163" s="992"/>
      <c r="D163" s="992"/>
      <c r="E163" s="993"/>
      <c r="F163" s="993"/>
      <c r="G163" s="993"/>
      <c r="H163" s="993"/>
      <c r="I163" s="993"/>
      <c r="J163" s="992"/>
      <c r="K163" s="992"/>
      <c r="L163" s="992"/>
      <c r="M163" s="992"/>
    </row>
    <row r="164" spans="1:13">
      <c r="A164" s="992"/>
      <c r="B164" s="992"/>
      <c r="C164" s="992"/>
      <c r="D164" s="992"/>
      <c r="E164" s="993"/>
      <c r="F164" s="993"/>
      <c r="G164" s="993"/>
      <c r="H164" s="993"/>
      <c r="I164" s="993"/>
      <c r="J164" s="992"/>
      <c r="K164" s="992"/>
      <c r="L164" s="992"/>
      <c r="M164" s="992"/>
    </row>
    <row r="165" spans="1:13">
      <c r="A165" s="992"/>
      <c r="B165" s="992"/>
      <c r="C165" s="992"/>
      <c r="D165" s="992"/>
      <c r="E165" s="993"/>
      <c r="F165" s="993"/>
      <c r="G165" s="993"/>
      <c r="H165" s="993"/>
      <c r="I165" s="993"/>
      <c r="J165" s="992"/>
      <c r="K165" s="992"/>
      <c r="L165" s="992"/>
      <c r="M165" s="992"/>
    </row>
    <row r="166" spans="1:13">
      <c r="A166" s="992"/>
      <c r="B166" s="992"/>
      <c r="C166" s="992"/>
      <c r="D166" s="992"/>
      <c r="E166" s="993"/>
      <c r="F166" s="993"/>
      <c r="G166" s="993"/>
      <c r="H166" s="993"/>
      <c r="I166" s="993"/>
      <c r="J166" s="992"/>
      <c r="K166" s="992"/>
      <c r="L166" s="992"/>
      <c r="M166" s="992"/>
    </row>
    <row r="167" spans="1:13">
      <c r="A167" s="992"/>
      <c r="B167" s="992"/>
      <c r="C167" s="992"/>
      <c r="D167" s="992"/>
      <c r="E167" s="993"/>
      <c r="F167" s="993"/>
      <c r="G167" s="993"/>
      <c r="H167" s="993"/>
      <c r="I167" s="993"/>
      <c r="J167" s="992"/>
      <c r="K167" s="992"/>
      <c r="L167" s="992"/>
      <c r="M167" s="992"/>
    </row>
    <row r="168" spans="1:13">
      <c r="A168" s="992"/>
      <c r="B168" s="992"/>
      <c r="C168" s="992"/>
      <c r="D168" s="992"/>
      <c r="E168" s="993"/>
      <c r="F168" s="993"/>
      <c r="G168" s="993"/>
      <c r="H168" s="993"/>
      <c r="I168" s="993"/>
      <c r="J168" s="992"/>
      <c r="K168" s="992"/>
      <c r="L168" s="992"/>
      <c r="M168" s="992"/>
    </row>
    <row r="169" spans="1:13">
      <c r="A169" s="992"/>
      <c r="B169" s="992"/>
      <c r="C169" s="992"/>
      <c r="D169" s="992"/>
      <c r="E169" s="993"/>
      <c r="F169" s="993"/>
      <c r="G169" s="993"/>
      <c r="H169" s="993"/>
      <c r="I169" s="993"/>
      <c r="J169" s="992"/>
      <c r="K169" s="992"/>
      <c r="L169" s="992"/>
      <c r="M169" s="992"/>
    </row>
    <row r="170" spans="1:13">
      <c r="A170" s="992"/>
      <c r="B170" s="992"/>
      <c r="C170" s="992"/>
      <c r="D170" s="992"/>
      <c r="E170" s="993"/>
      <c r="F170" s="993"/>
      <c r="G170" s="993"/>
      <c r="H170" s="993"/>
      <c r="I170" s="993"/>
      <c r="J170" s="992"/>
      <c r="K170" s="992"/>
      <c r="L170" s="992"/>
      <c r="M170" s="992"/>
    </row>
    <row r="171" spans="1:13">
      <c r="A171" s="992"/>
      <c r="B171" s="992"/>
      <c r="C171" s="992"/>
      <c r="D171" s="992"/>
      <c r="E171" s="993"/>
      <c r="F171" s="993"/>
      <c r="G171" s="993"/>
      <c r="H171" s="993"/>
      <c r="I171" s="993"/>
      <c r="J171" s="992"/>
      <c r="K171" s="992"/>
      <c r="L171" s="992"/>
      <c r="M171" s="992"/>
    </row>
    <row r="172" spans="1:13">
      <c r="A172" s="992"/>
      <c r="B172" s="992"/>
      <c r="C172" s="992"/>
      <c r="D172" s="992"/>
      <c r="E172" s="993"/>
      <c r="F172" s="993"/>
      <c r="G172" s="993"/>
      <c r="H172" s="993"/>
      <c r="I172" s="993"/>
      <c r="J172" s="992"/>
      <c r="K172" s="992"/>
      <c r="L172" s="992"/>
      <c r="M172" s="992"/>
    </row>
    <row r="173" spans="1:13">
      <c r="A173" s="992"/>
      <c r="B173" s="992"/>
      <c r="C173" s="992"/>
      <c r="D173" s="992"/>
      <c r="E173" s="993"/>
      <c r="F173" s="993"/>
      <c r="G173" s="993"/>
      <c r="H173" s="993"/>
      <c r="I173" s="993"/>
      <c r="J173" s="992"/>
      <c r="K173" s="992"/>
      <c r="L173" s="992"/>
      <c r="M173" s="992"/>
    </row>
    <row r="174" spans="1:13">
      <c r="A174" s="992"/>
      <c r="B174" s="992"/>
      <c r="C174" s="992"/>
      <c r="D174" s="992"/>
      <c r="E174" s="993"/>
      <c r="F174" s="993"/>
      <c r="G174" s="993"/>
      <c r="H174" s="993"/>
      <c r="I174" s="993"/>
      <c r="J174" s="992"/>
      <c r="K174" s="992"/>
      <c r="L174" s="992"/>
      <c r="M174" s="992"/>
    </row>
    <row r="175" spans="1:13">
      <c r="A175" s="992"/>
      <c r="B175" s="992"/>
      <c r="C175" s="992"/>
      <c r="D175" s="992"/>
      <c r="E175" s="993"/>
      <c r="F175" s="993"/>
      <c r="G175" s="993"/>
      <c r="H175" s="993"/>
      <c r="I175" s="993"/>
      <c r="J175" s="992"/>
      <c r="K175" s="992"/>
      <c r="L175" s="992"/>
      <c r="M175" s="992"/>
    </row>
    <row r="176" spans="1:13">
      <c r="A176" s="992"/>
      <c r="B176" s="992"/>
      <c r="C176" s="992"/>
      <c r="D176" s="992"/>
      <c r="E176" s="993"/>
      <c r="F176" s="993"/>
      <c r="G176" s="993"/>
      <c r="H176" s="993"/>
      <c r="I176" s="993"/>
      <c r="J176" s="992"/>
      <c r="K176" s="992"/>
      <c r="L176" s="992"/>
      <c r="M176" s="992"/>
    </row>
    <row r="177" spans="1:13">
      <c r="A177" s="992"/>
      <c r="B177" s="992"/>
      <c r="C177" s="992"/>
      <c r="D177" s="992"/>
      <c r="E177" s="993"/>
      <c r="F177" s="993"/>
      <c r="G177" s="993"/>
      <c r="H177" s="993"/>
      <c r="I177" s="993"/>
      <c r="J177" s="992"/>
      <c r="K177" s="992"/>
      <c r="L177" s="992"/>
      <c r="M177" s="992"/>
    </row>
    <row r="178" spans="1:13">
      <c r="A178" s="992"/>
      <c r="B178" s="992"/>
      <c r="C178" s="992"/>
      <c r="D178" s="992"/>
      <c r="E178" s="993"/>
      <c r="F178" s="993"/>
      <c r="G178" s="993"/>
      <c r="H178" s="993"/>
      <c r="I178" s="993"/>
      <c r="J178" s="992"/>
      <c r="K178" s="992"/>
      <c r="L178" s="992"/>
      <c r="M178" s="992"/>
    </row>
    <row r="179" spans="1:13">
      <c r="A179" s="992"/>
      <c r="B179" s="992"/>
      <c r="C179" s="992"/>
      <c r="D179" s="992"/>
      <c r="E179" s="993"/>
      <c r="F179" s="993"/>
      <c r="G179" s="993"/>
      <c r="H179" s="993"/>
      <c r="I179" s="993"/>
      <c r="J179" s="992"/>
      <c r="K179" s="992"/>
      <c r="L179" s="992"/>
      <c r="M179" s="992"/>
    </row>
    <row r="180" spans="1:13">
      <c r="A180" s="992"/>
      <c r="B180" s="992"/>
      <c r="C180" s="992"/>
      <c r="D180" s="992"/>
      <c r="E180" s="993"/>
      <c r="F180" s="993"/>
      <c r="G180" s="993"/>
      <c r="H180" s="993"/>
      <c r="I180" s="993"/>
      <c r="J180" s="992"/>
      <c r="K180" s="992"/>
      <c r="L180" s="992"/>
      <c r="M180" s="992"/>
    </row>
    <row r="181" spans="1:13">
      <c r="A181" s="992"/>
      <c r="B181" s="992"/>
      <c r="C181" s="992"/>
      <c r="D181" s="992"/>
      <c r="E181" s="993"/>
      <c r="F181" s="993"/>
      <c r="G181" s="993"/>
      <c r="H181" s="993"/>
      <c r="I181" s="993"/>
      <c r="J181" s="992"/>
      <c r="K181" s="992"/>
      <c r="L181" s="992"/>
      <c r="M181" s="992"/>
    </row>
    <row r="182" spans="1:13">
      <c r="A182" s="992"/>
      <c r="B182" s="992"/>
      <c r="C182" s="992"/>
      <c r="D182" s="992"/>
      <c r="E182" s="993"/>
      <c r="F182" s="993"/>
      <c r="G182" s="993"/>
      <c r="H182" s="993"/>
      <c r="I182" s="993"/>
      <c r="J182" s="992"/>
      <c r="K182" s="992"/>
      <c r="L182" s="992"/>
      <c r="M182" s="992"/>
    </row>
    <row r="183" spans="1:13">
      <c r="A183" s="992"/>
      <c r="B183" s="992"/>
      <c r="C183" s="992"/>
      <c r="D183" s="992"/>
      <c r="E183" s="993"/>
      <c r="F183" s="993"/>
      <c r="G183" s="993"/>
      <c r="H183" s="993"/>
      <c r="I183" s="993"/>
      <c r="J183" s="992"/>
      <c r="K183" s="992"/>
      <c r="L183" s="992"/>
      <c r="M183" s="992"/>
    </row>
    <row r="184" spans="1:13">
      <c r="A184" s="992"/>
      <c r="B184" s="992"/>
      <c r="C184" s="992"/>
      <c r="D184" s="992"/>
      <c r="E184" s="993"/>
      <c r="F184" s="993"/>
      <c r="G184" s="993"/>
      <c r="H184" s="993"/>
      <c r="I184" s="993"/>
      <c r="J184" s="992"/>
      <c r="K184" s="992"/>
      <c r="L184" s="992"/>
      <c r="M184" s="992"/>
    </row>
    <row r="185" spans="1:13">
      <c r="A185" s="992"/>
      <c r="B185" s="992"/>
      <c r="C185" s="992"/>
      <c r="D185" s="992"/>
      <c r="E185" s="993"/>
      <c r="F185" s="993"/>
      <c r="G185" s="993"/>
      <c r="H185" s="993"/>
      <c r="I185" s="993"/>
      <c r="J185" s="992"/>
      <c r="K185" s="992"/>
      <c r="L185" s="992"/>
      <c r="M185" s="992"/>
    </row>
    <row r="186" spans="1:13">
      <c r="A186" s="992"/>
      <c r="B186" s="992"/>
      <c r="C186" s="992"/>
      <c r="D186" s="992"/>
      <c r="E186" s="993"/>
      <c r="F186" s="993"/>
      <c r="G186" s="993"/>
      <c r="H186" s="993"/>
      <c r="I186" s="993"/>
      <c r="J186" s="992"/>
      <c r="K186" s="992"/>
      <c r="L186" s="992"/>
      <c r="M186" s="992"/>
    </row>
    <row r="187" spans="1:13">
      <c r="A187" s="992"/>
      <c r="B187" s="992"/>
      <c r="C187" s="992"/>
      <c r="D187" s="992"/>
      <c r="E187" s="993"/>
      <c r="F187" s="993"/>
      <c r="G187" s="993"/>
      <c r="H187" s="993"/>
      <c r="I187" s="993"/>
      <c r="J187" s="992"/>
      <c r="K187" s="992"/>
      <c r="L187" s="992"/>
      <c r="M187" s="992"/>
    </row>
    <row r="188" spans="1:13">
      <c r="A188" s="992"/>
      <c r="B188" s="992"/>
      <c r="C188" s="992"/>
      <c r="D188" s="992"/>
      <c r="E188" s="993"/>
      <c r="F188" s="993"/>
      <c r="G188" s="993"/>
      <c r="H188" s="993"/>
      <c r="I188" s="993"/>
      <c r="J188" s="992"/>
      <c r="K188" s="992"/>
      <c r="L188" s="992"/>
      <c r="M188" s="992"/>
    </row>
    <row r="189" spans="1:13">
      <c r="A189" s="992"/>
      <c r="B189" s="992"/>
      <c r="C189" s="992"/>
      <c r="D189" s="992"/>
      <c r="E189" s="993"/>
      <c r="F189" s="993"/>
      <c r="G189" s="993"/>
      <c r="H189" s="993"/>
      <c r="I189" s="993"/>
      <c r="J189" s="992"/>
      <c r="K189" s="992"/>
      <c r="L189" s="992"/>
      <c r="M189" s="992"/>
    </row>
    <row r="190" spans="1:13">
      <c r="A190" s="992"/>
      <c r="B190" s="992"/>
      <c r="C190" s="992"/>
      <c r="D190" s="992"/>
      <c r="E190" s="993"/>
      <c r="F190" s="993"/>
      <c r="G190" s="993"/>
      <c r="H190" s="993"/>
      <c r="I190" s="993"/>
      <c r="J190" s="992"/>
      <c r="K190" s="992"/>
      <c r="L190" s="992"/>
      <c r="M190" s="992"/>
    </row>
    <row r="191" spans="1:13">
      <c r="A191" s="992"/>
      <c r="B191" s="992"/>
      <c r="C191" s="992"/>
      <c r="D191" s="992"/>
      <c r="E191" s="993"/>
      <c r="F191" s="993"/>
      <c r="G191" s="993"/>
      <c r="H191" s="993"/>
      <c r="I191" s="993"/>
      <c r="J191" s="992"/>
      <c r="K191" s="992"/>
      <c r="L191" s="992"/>
      <c r="M191" s="992"/>
    </row>
    <row r="192" spans="1:13">
      <c r="A192" s="992"/>
      <c r="B192" s="992"/>
      <c r="C192" s="992"/>
      <c r="D192" s="992"/>
      <c r="E192" s="993"/>
      <c r="F192" s="993"/>
      <c r="G192" s="993"/>
      <c r="H192" s="993"/>
      <c r="I192" s="993"/>
      <c r="J192" s="992"/>
      <c r="K192" s="992"/>
      <c r="L192" s="992"/>
      <c r="M192" s="992"/>
    </row>
    <row r="193" spans="1:13">
      <c r="A193" s="992"/>
      <c r="B193" s="992"/>
      <c r="C193" s="992"/>
      <c r="D193" s="992"/>
      <c r="E193" s="993"/>
      <c r="F193" s="993"/>
      <c r="G193" s="993"/>
      <c r="H193" s="993"/>
      <c r="I193" s="993"/>
      <c r="J193" s="992"/>
      <c r="K193" s="992"/>
      <c r="L193" s="992"/>
      <c r="M193" s="992"/>
    </row>
    <row r="194" spans="1:13">
      <c r="A194" s="992"/>
      <c r="B194" s="992"/>
      <c r="C194" s="992"/>
      <c r="D194" s="992"/>
      <c r="E194" s="993"/>
      <c r="F194" s="993"/>
      <c r="G194" s="993"/>
      <c r="H194" s="993"/>
      <c r="I194" s="993"/>
      <c r="J194" s="992"/>
      <c r="K194" s="992"/>
      <c r="L194" s="992"/>
      <c r="M194" s="992"/>
    </row>
    <row r="195" spans="1:13">
      <c r="A195" s="992"/>
      <c r="B195" s="992"/>
      <c r="C195" s="992"/>
      <c r="D195" s="992"/>
      <c r="E195" s="993"/>
      <c r="F195" s="993"/>
      <c r="G195" s="993"/>
      <c r="H195" s="993"/>
      <c r="I195" s="993"/>
      <c r="J195" s="992"/>
      <c r="K195" s="992"/>
      <c r="L195" s="992"/>
      <c r="M195" s="992"/>
    </row>
    <row r="196" spans="1:13">
      <c r="A196" s="992"/>
      <c r="B196" s="992"/>
      <c r="C196" s="992"/>
      <c r="D196" s="992"/>
      <c r="E196" s="993"/>
      <c r="F196" s="993"/>
      <c r="G196" s="993"/>
      <c r="H196" s="993"/>
      <c r="I196" s="993"/>
      <c r="J196" s="992"/>
      <c r="K196" s="992"/>
      <c r="L196" s="992"/>
      <c r="M196" s="992"/>
    </row>
    <row r="197" spans="1:13">
      <c r="A197" s="992"/>
      <c r="B197" s="992"/>
      <c r="C197" s="992"/>
      <c r="D197" s="992"/>
      <c r="E197" s="993"/>
      <c r="F197" s="993"/>
      <c r="G197" s="993"/>
      <c r="H197" s="993"/>
      <c r="I197" s="993"/>
      <c r="J197" s="992"/>
      <c r="K197" s="992"/>
      <c r="L197" s="992"/>
      <c r="M197" s="992"/>
    </row>
    <row r="198" spans="1:13">
      <c r="A198" s="992"/>
      <c r="B198" s="992"/>
      <c r="C198" s="992"/>
      <c r="D198" s="992"/>
      <c r="E198" s="993"/>
      <c r="F198" s="993"/>
      <c r="G198" s="993"/>
      <c r="H198" s="993"/>
      <c r="I198" s="993"/>
      <c r="J198" s="992"/>
      <c r="K198" s="992"/>
      <c r="L198" s="992"/>
      <c r="M198" s="992"/>
    </row>
    <row r="199" spans="1:13">
      <c r="A199" s="992"/>
      <c r="B199" s="992"/>
      <c r="C199" s="992"/>
      <c r="D199" s="992"/>
      <c r="E199" s="993"/>
      <c r="F199" s="993"/>
      <c r="G199" s="993"/>
      <c r="H199" s="993"/>
      <c r="I199" s="993"/>
      <c r="J199" s="992"/>
      <c r="K199" s="992"/>
      <c r="L199" s="992"/>
      <c r="M199" s="992"/>
    </row>
    <row r="200" spans="1:13">
      <c r="A200" s="992"/>
      <c r="B200" s="992"/>
      <c r="C200" s="992"/>
      <c r="D200" s="992"/>
      <c r="E200" s="993"/>
      <c r="F200" s="993"/>
      <c r="G200" s="993"/>
      <c r="H200" s="993"/>
      <c r="I200" s="993"/>
      <c r="J200" s="992"/>
      <c r="K200" s="992"/>
      <c r="L200" s="992"/>
      <c r="M200" s="992"/>
    </row>
    <row r="201" spans="1:13">
      <c r="A201" s="992"/>
      <c r="B201" s="992"/>
      <c r="C201" s="992"/>
      <c r="D201" s="992"/>
      <c r="E201" s="993"/>
      <c r="F201" s="993"/>
      <c r="G201" s="993"/>
      <c r="H201" s="993"/>
      <c r="I201" s="993"/>
      <c r="J201" s="992"/>
      <c r="K201" s="992"/>
      <c r="L201" s="992"/>
      <c r="M201" s="992"/>
    </row>
    <row r="202" spans="1:13">
      <c r="A202" s="992"/>
      <c r="B202" s="992"/>
      <c r="C202" s="992"/>
      <c r="D202" s="992"/>
      <c r="E202" s="993"/>
      <c r="F202" s="993"/>
      <c r="G202" s="993"/>
      <c r="H202" s="993"/>
      <c r="I202" s="993"/>
      <c r="J202" s="992"/>
      <c r="K202" s="992"/>
      <c r="L202" s="992"/>
      <c r="M202" s="992"/>
    </row>
    <row r="203" spans="1:13">
      <c r="A203" s="992"/>
      <c r="B203" s="992"/>
      <c r="C203" s="992"/>
      <c r="D203" s="992"/>
      <c r="E203" s="993"/>
      <c r="F203" s="993"/>
      <c r="G203" s="993"/>
      <c r="H203" s="993"/>
      <c r="I203" s="993"/>
      <c r="J203" s="992"/>
      <c r="K203" s="992"/>
      <c r="L203" s="992"/>
      <c r="M203" s="992"/>
    </row>
    <row r="204" spans="1:13">
      <c r="A204" s="992"/>
      <c r="B204" s="992"/>
      <c r="C204" s="992"/>
      <c r="D204" s="992"/>
      <c r="E204" s="993"/>
      <c r="F204" s="993"/>
      <c r="G204" s="993"/>
      <c r="H204" s="993"/>
      <c r="I204" s="993"/>
      <c r="J204" s="992"/>
      <c r="K204" s="992"/>
      <c r="L204" s="992"/>
      <c r="M204" s="992"/>
    </row>
    <row r="205" spans="1:13">
      <c r="A205" s="992"/>
      <c r="B205" s="992"/>
      <c r="C205" s="992"/>
      <c r="D205" s="992"/>
      <c r="E205" s="993"/>
      <c r="F205" s="993"/>
      <c r="G205" s="993"/>
      <c r="H205" s="993"/>
      <c r="I205" s="993"/>
      <c r="J205" s="992"/>
      <c r="K205" s="992"/>
      <c r="L205" s="992"/>
      <c r="M205" s="992"/>
    </row>
    <row r="206" spans="1:13">
      <c r="A206" s="992"/>
      <c r="B206" s="992"/>
      <c r="C206" s="992"/>
      <c r="D206" s="992"/>
      <c r="E206" s="993"/>
      <c r="F206" s="993"/>
      <c r="G206" s="993"/>
      <c r="H206" s="993"/>
      <c r="I206" s="993"/>
      <c r="J206" s="992"/>
      <c r="K206" s="992"/>
      <c r="L206" s="992"/>
      <c r="M206" s="992"/>
    </row>
    <row r="207" spans="1:13">
      <c r="A207" s="992"/>
      <c r="B207" s="992"/>
      <c r="C207" s="992"/>
      <c r="D207" s="992"/>
      <c r="E207" s="993"/>
      <c r="F207" s="993"/>
      <c r="G207" s="993"/>
      <c r="H207" s="993"/>
      <c r="I207" s="993"/>
      <c r="J207" s="992"/>
      <c r="K207" s="992"/>
      <c r="L207" s="992"/>
      <c r="M207" s="992"/>
    </row>
    <row r="208" spans="1:13">
      <c r="A208" s="992"/>
      <c r="B208" s="992"/>
      <c r="C208" s="992"/>
      <c r="D208" s="992"/>
      <c r="E208" s="993"/>
      <c r="F208" s="993"/>
      <c r="G208" s="993"/>
      <c r="H208" s="993"/>
      <c r="I208" s="993"/>
      <c r="J208" s="992"/>
      <c r="K208" s="992"/>
      <c r="L208" s="992"/>
      <c r="M208" s="992"/>
    </row>
    <row r="209" spans="1:13">
      <c r="A209" s="992"/>
      <c r="B209" s="992"/>
      <c r="C209" s="992"/>
      <c r="D209" s="992"/>
      <c r="E209" s="993"/>
      <c r="F209" s="993"/>
      <c r="G209" s="993"/>
      <c r="H209" s="993"/>
      <c r="I209" s="993"/>
      <c r="J209" s="992"/>
      <c r="K209" s="992"/>
      <c r="L209" s="992"/>
      <c r="M209" s="992"/>
    </row>
    <row r="210" spans="1:13">
      <c r="A210" s="992"/>
      <c r="B210" s="992"/>
      <c r="C210" s="992"/>
      <c r="D210" s="992"/>
      <c r="E210" s="993"/>
      <c r="F210" s="993"/>
      <c r="G210" s="993"/>
      <c r="H210" s="993"/>
      <c r="I210" s="993"/>
      <c r="J210" s="992"/>
      <c r="K210" s="992"/>
      <c r="L210" s="992"/>
      <c r="M210" s="992"/>
    </row>
    <row r="211" spans="1:13">
      <c r="A211" s="992"/>
      <c r="B211" s="992"/>
      <c r="C211" s="992"/>
      <c r="D211" s="992"/>
      <c r="E211" s="993"/>
      <c r="F211" s="993"/>
      <c r="G211" s="993"/>
      <c r="H211" s="993"/>
      <c r="I211" s="993"/>
      <c r="J211" s="992"/>
      <c r="K211" s="992"/>
      <c r="L211" s="992"/>
      <c r="M211" s="992"/>
    </row>
    <row r="212" spans="1:13">
      <c r="A212" s="992"/>
      <c r="B212" s="992"/>
      <c r="C212" s="992"/>
      <c r="D212" s="992"/>
      <c r="E212" s="993"/>
      <c r="F212" s="993"/>
      <c r="G212" s="993"/>
      <c r="H212" s="993"/>
      <c r="I212" s="993"/>
      <c r="J212" s="992"/>
      <c r="K212" s="992"/>
      <c r="L212" s="992"/>
      <c r="M212" s="992"/>
    </row>
    <row r="213" spans="1:13">
      <c r="A213" s="992"/>
      <c r="B213" s="992"/>
      <c r="C213" s="992"/>
      <c r="D213" s="992"/>
      <c r="E213" s="993"/>
      <c r="F213" s="993"/>
      <c r="G213" s="993"/>
      <c r="H213" s="993"/>
      <c r="I213" s="993"/>
      <c r="J213" s="992"/>
      <c r="K213" s="992"/>
      <c r="L213" s="992"/>
      <c r="M213" s="992"/>
    </row>
    <row r="214" spans="1:13">
      <c r="A214" s="992"/>
      <c r="B214" s="992"/>
      <c r="C214" s="992"/>
      <c r="D214" s="992"/>
      <c r="E214" s="993"/>
      <c r="F214" s="993"/>
      <c r="G214" s="993"/>
      <c r="H214" s="993"/>
      <c r="I214" s="993"/>
      <c r="J214" s="992"/>
      <c r="K214" s="992"/>
      <c r="L214" s="992"/>
      <c r="M214" s="992"/>
    </row>
    <row r="215" spans="1:13">
      <c r="A215" s="992"/>
      <c r="B215" s="992"/>
      <c r="C215" s="992"/>
      <c r="D215" s="992"/>
      <c r="E215" s="993"/>
      <c r="F215" s="993"/>
      <c r="G215" s="993"/>
      <c r="H215" s="993"/>
      <c r="I215" s="993"/>
      <c r="J215" s="992"/>
      <c r="K215" s="992"/>
      <c r="L215" s="992"/>
      <c r="M215" s="992"/>
    </row>
    <row r="216" spans="1:13">
      <c r="A216" s="992"/>
      <c r="B216" s="992"/>
      <c r="C216" s="992"/>
      <c r="D216" s="992"/>
      <c r="E216" s="993"/>
      <c r="F216" s="993"/>
      <c r="G216" s="993"/>
      <c r="H216" s="993"/>
      <c r="I216" s="993"/>
      <c r="J216" s="992"/>
      <c r="K216" s="992"/>
      <c r="L216" s="992"/>
      <c r="M216" s="992"/>
    </row>
    <row r="217" spans="1:13">
      <c r="A217" s="992"/>
      <c r="B217" s="992"/>
      <c r="C217" s="992"/>
      <c r="D217" s="992"/>
      <c r="E217" s="993"/>
      <c r="F217" s="993"/>
      <c r="G217" s="993"/>
      <c r="H217" s="993"/>
      <c r="I217" s="993"/>
      <c r="J217" s="992"/>
      <c r="K217" s="992"/>
      <c r="L217" s="992"/>
      <c r="M217" s="992"/>
    </row>
    <row r="218" spans="1:13">
      <c r="A218" s="992"/>
      <c r="B218" s="992"/>
      <c r="C218" s="992"/>
      <c r="D218" s="992"/>
      <c r="E218" s="993"/>
      <c r="F218" s="993"/>
      <c r="G218" s="993"/>
      <c r="H218" s="993"/>
      <c r="I218" s="993"/>
      <c r="J218" s="992"/>
      <c r="K218" s="992"/>
      <c r="L218" s="992"/>
      <c r="M218" s="992"/>
    </row>
    <row r="219" spans="1:13">
      <c r="A219" s="992"/>
      <c r="B219" s="992"/>
      <c r="C219" s="992"/>
      <c r="D219" s="992"/>
      <c r="E219" s="993"/>
      <c r="F219" s="993"/>
      <c r="G219" s="993"/>
      <c r="H219" s="993"/>
      <c r="I219" s="993"/>
      <c r="J219" s="992"/>
      <c r="K219" s="992"/>
      <c r="L219" s="992"/>
      <c r="M219" s="992"/>
    </row>
    <row r="220" spans="1:13">
      <c r="A220" s="992"/>
      <c r="B220" s="992"/>
      <c r="C220" s="992"/>
      <c r="D220" s="992"/>
      <c r="E220" s="993"/>
      <c r="F220" s="993"/>
      <c r="G220" s="993"/>
      <c r="H220" s="993"/>
      <c r="I220" s="993"/>
      <c r="J220" s="992"/>
      <c r="K220" s="992"/>
      <c r="L220" s="992"/>
      <c r="M220" s="992"/>
    </row>
    <row r="221" spans="1:13">
      <c r="A221" s="992"/>
      <c r="B221" s="992"/>
      <c r="C221" s="992"/>
      <c r="D221" s="992"/>
      <c r="E221" s="993"/>
      <c r="F221" s="993"/>
      <c r="G221" s="993"/>
      <c r="H221" s="993"/>
      <c r="I221" s="993"/>
      <c r="J221" s="992"/>
      <c r="K221" s="992"/>
      <c r="L221" s="992"/>
      <c r="M221" s="992"/>
    </row>
    <row r="222" spans="1:13">
      <c r="A222" s="992"/>
      <c r="B222" s="992"/>
      <c r="C222" s="992"/>
      <c r="D222" s="992"/>
      <c r="E222" s="993"/>
      <c r="F222" s="993"/>
      <c r="G222" s="993"/>
      <c r="H222" s="993"/>
      <c r="I222" s="993"/>
      <c r="J222" s="992"/>
      <c r="K222" s="992"/>
      <c r="L222" s="992"/>
      <c r="M222" s="992"/>
    </row>
    <row r="223" spans="1:13">
      <c r="A223" s="992"/>
      <c r="B223" s="992"/>
      <c r="C223" s="992"/>
      <c r="D223" s="992"/>
      <c r="E223" s="993"/>
      <c r="F223" s="993"/>
      <c r="G223" s="993"/>
      <c r="H223" s="993"/>
      <c r="I223" s="993"/>
      <c r="J223" s="992"/>
      <c r="K223" s="992"/>
      <c r="L223" s="992"/>
      <c r="M223" s="992"/>
    </row>
    <row r="224" spans="1:13">
      <c r="A224" s="992"/>
      <c r="B224" s="992"/>
      <c r="C224" s="992"/>
      <c r="D224" s="992"/>
      <c r="E224" s="993"/>
      <c r="F224" s="993"/>
      <c r="G224" s="993"/>
      <c r="H224" s="993"/>
      <c r="I224" s="993"/>
      <c r="J224" s="992"/>
      <c r="K224" s="992"/>
      <c r="L224" s="992"/>
      <c r="M224" s="992"/>
    </row>
    <row r="225" spans="1:13">
      <c r="A225" s="992"/>
      <c r="B225" s="992"/>
      <c r="C225" s="992"/>
      <c r="D225" s="992"/>
      <c r="E225" s="993"/>
      <c r="F225" s="993"/>
      <c r="G225" s="993"/>
      <c r="H225" s="993"/>
      <c r="I225" s="993"/>
      <c r="J225" s="992"/>
      <c r="K225" s="992"/>
      <c r="L225" s="992"/>
      <c r="M225" s="992"/>
    </row>
    <row r="226" spans="1:13">
      <c r="A226" s="992"/>
      <c r="B226" s="992"/>
      <c r="C226" s="992"/>
      <c r="D226" s="992"/>
      <c r="E226" s="993"/>
      <c r="F226" s="993"/>
      <c r="G226" s="993"/>
      <c r="H226" s="993"/>
      <c r="I226" s="993"/>
      <c r="J226" s="992"/>
      <c r="K226" s="992"/>
      <c r="L226" s="992"/>
      <c r="M226" s="992"/>
    </row>
    <row r="227" spans="1:13">
      <c r="A227" s="992"/>
      <c r="B227" s="992"/>
      <c r="C227" s="992"/>
      <c r="D227" s="992"/>
      <c r="E227" s="993"/>
      <c r="F227" s="993"/>
      <c r="G227" s="993"/>
      <c r="H227" s="993"/>
      <c r="I227" s="993"/>
      <c r="J227" s="992"/>
      <c r="K227" s="992"/>
      <c r="L227" s="992"/>
      <c r="M227" s="992"/>
    </row>
    <row r="228" spans="1:13">
      <c r="A228" s="992"/>
      <c r="B228" s="992"/>
      <c r="C228" s="992"/>
      <c r="D228" s="992"/>
      <c r="E228" s="993"/>
      <c r="F228" s="993"/>
      <c r="G228" s="993"/>
      <c r="H228" s="993"/>
      <c r="I228" s="993"/>
      <c r="J228" s="992"/>
      <c r="K228" s="992"/>
      <c r="L228" s="992"/>
      <c r="M228" s="992"/>
    </row>
    <row r="229" spans="1:13">
      <c r="A229" s="992"/>
      <c r="B229" s="992"/>
      <c r="C229" s="992"/>
      <c r="D229" s="992"/>
      <c r="E229" s="993"/>
      <c r="F229" s="993"/>
      <c r="G229" s="993"/>
      <c r="H229" s="993"/>
      <c r="I229" s="993"/>
      <c r="J229" s="992"/>
      <c r="K229" s="992"/>
      <c r="L229" s="992"/>
      <c r="M229" s="992"/>
    </row>
    <row r="230" spans="1:13">
      <c r="A230" s="992"/>
      <c r="B230" s="992"/>
      <c r="C230" s="992"/>
      <c r="D230" s="992"/>
      <c r="E230" s="993"/>
      <c r="F230" s="993"/>
      <c r="G230" s="993"/>
      <c r="H230" s="993"/>
      <c r="I230" s="993"/>
      <c r="J230" s="992"/>
      <c r="K230" s="992"/>
      <c r="L230" s="992"/>
      <c r="M230" s="992"/>
    </row>
    <row r="231" spans="1:13">
      <c r="A231" s="992"/>
      <c r="B231" s="992"/>
      <c r="C231" s="992"/>
      <c r="D231" s="992"/>
      <c r="E231" s="993"/>
      <c r="F231" s="993"/>
      <c r="G231" s="993"/>
      <c r="H231" s="993"/>
      <c r="I231" s="993"/>
      <c r="J231" s="992"/>
      <c r="K231" s="992"/>
      <c r="L231" s="992"/>
      <c r="M231" s="992"/>
    </row>
    <row r="232" spans="1:13">
      <c r="A232" s="992"/>
      <c r="B232" s="992"/>
      <c r="C232" s="992"/>
      <c r="D232" s="992"/>
      <c r="E232" s="993"/>
      <c r="F232" s="993"/>
      <c r="G232" s="993"/>
      <c r="H232" s="993"/>
      <c r="I232" s="993"/>
      <c r="J232" s="992"/>
      <c r="K232" s="992"/>
      <c r="L232" s="992"/>
      <c r="M232" s="992"/>
    </row>
    <row r="233" spans="1:13">
      <c r="A233" s="992"/>
      <c r="B233" s="992"/>
      <c r="C233" s="992"/>
      <c r="D233" s="992"/>
      <c r="E233" s="993"/>
      <c r="F233" s="993"/>
      <c r="G233" s="993"/>
      <c r="H233" s="993"/>
      <c r="I233" s="993"/>
      <c r="J233" s="992"/>
      <c r="K233" s="992"/>
      <c r="L233" s="992"/>
      <c r="M233" s="992"/>
    </row>
    <row r="234" spans="1:13">
      <c r="A234" s="992"/>
      <c r="B234" s="992"/>
      <c r="C234" s="992"/>
      <c r="D234" s="992"/>
      <c r="E234" s="993"/>
      <c r="F234" s="993"/>
      <c r="G234" s="993"/>
      <c r="H234" s="993"/>
      <c r="I234" s="993"/>
      <c r="J234" s="992"/>
      <c r="K234" s="992"/>
      <c r="L234" s="992"/>
      <c r="M234" s="992"/>
    </row>
    <row r="235" spans="1:13">
      <c r="A235" s="992"/>
      <c r="B235" s="992"/>
      <c r="C235" s="992"/>
      <c r="D235" s="992"/>
      <c r="E235" s="993"/>
      <c r="F235" s="993"/>
      <c r="G235" s="993"/>
      <c r="H235" s="993"/>
      <c r="I235" s="993"/>
      <c r="J235" s="992"/>
      <c r="K235" s="992"/>
      <c r="L235" s="992"/>
      <c r="M235" s="992"/>
    </row>
    <row r="236" spans="1:13">
      <c r="A236" s="992"/>
      <c r="B236" s="992"/>
      <c r="C236" s="992"/>
      <c r="D236" s="992"/>
      <c r="E236" s="993"/>
      <c r="F236" s="993"/>
      <c r="G236" s="993"/>
      <c r="H236" s="993"/>
      <c r="I236" s="993"/>
      <c r="J236" s="992"/>
      <c r="K236" s="992"/>
      <c r="L236" s="992"/>
      <c r="M236" s="992"/>
    </row>
    <row r="237" spans="1:13">
      <c r="A237" s="992"/>
      <c r="B237" s="992"/>
      <c r="C237" s="992"/>
      <c r="D237" s="992"/>
      <c r="E237" s="993"/>
      <c r="F237" s="993"/>
      <c r="G237" s="993"/>
      <c r="H237" s="993"/>
      <c r="I237" s="993"/>
      <c r="J237" s="992"/>
      <c r="K237" s="992"/>
      <c r="L237" s="992"/>
      <c r="M237" s="992"/>
    </row>
    <row r="238" spans="1:13">
      <c r="A238" s="992"/>
      <c r="B238" s="992"/>
      <c r="C238" s="992"/>
      <c r="D238" s="992"/>
      <c r="E238" s="993"/>
      <c r="F238" s="993"/>
      <c r="G238" s="993"/>
      <c r="H238" s="993"/>
      <c r="I238" s="993"/>
      <c r="J238" s="992"/>
      <c r="K238" s="992"/>
      <c r="L238" s="992"/>
      <c r="M238" s="992"/>
    </row>
    <row r="239" spans="1:13">
      <c r="A239" s="992"/>
      <c r="B239" s="992"/>
      <c r="C239" s="992"/>
      <c r="D239" s="992"/>
      <c r="E239" s="993"/>
      <c r="F239" s="993"/>
      <c r="G239" s="993"/>
      <c r="H239" s="993"/>
      <c r="I239" s="993"/>
      <c r="J239" s="992"/>
      <c r="K239" s="992"/>
      <c r="L239" s="992"/>
      <c r="M239" s="992"/>
    </row>
    <row r="240" spans="1:13">
      <c r="A240" s="992"/>
      <c r="B240" s="992"/>
      <c r="C240" s="992"/>
      <c r="D240" s="992"/>
      <c r="E240" s="993"/>
      <c r="F240" s="993"/>
      <c r="G240" s="993"/>
      <c r="H240" s="993"/>
      <c r="I240" s="993"/>
      <c r="J240" s="992"/>
      <c r="K240" s="992"/>
      <c r="L240" s="992"/>
      <c r="M240" s="992"/>
    </row>
    <row r="241" spans="1:13">
      <c r="A241" s="992"/>
      <c r="B241" s="992"/>
      <c r="C241" s="992"/>
      <c r="D241" s="992"/>
      <c r="E241" s="993"/>
      <c r="F241" s="993"/>
      <c r="G241" s="993"/>
      <c r="H241" s="993"/>
      <c r="I241" s="993"/>
      <c r="J241" s="992"/>
      <c r="K241" s="992"/>
      <c r="L241" s="992"/>
      <c r="M241" s="992"/>
    </row>
    <row r="242" spans="1:13">
      <c r="A242" s="992"/>
      <c r="B242" s="992"/>
      <c r="C242" s="992"/>
      <c r="D242" s="992"/>
      <c r="E242" s="993"/>
      <c r="F242" s="993"/>
      <c r="G242" s="993"/>
      <c r="H242" s="993"/>
      <c r="I242" s="993"/>
      <c r="J242" s="992"/>
      <c r="K242" s="992"/>
      <c r="L242" s="992"/>
      <c r="M242" s="992"/>
    </row>
    <row r="243" spans="1:13">
      <c r="A243" s="992"/>
      <c r="B243" s="992"/>
      <c r="C243" s="992"/>
      <c r="D243" s="992"/>
      <c r="E243" s="993"/>
      <c r="F243" s="993"/>
      <c r="G243" s="993"/>
      <c r="H243" s="993"/>
      <c r="I243" s="993"/>
      <c r="J243" s="992"/>
      <c r="K243" s="992"/>
      <c r="L243" s="992"/>
      <c r="M243" s="992"/>
    </row>
    <row r="244" spans="1:13">
      <c r="A244" s="992"/>
      <c r="B244" s="992"/>
      <c r="C244" s="992"/>
      <c r="D244" s="992"/>
      <c r="E244" s="993"/>
      <c r="F244" s="993"/>
      <c r="G244" s="993"/>
      <c r="H244" s="993"/>
      <c r="I244" s="993"/>
      <c r="J244" s="992"/>
      <c r="K244" s="992"/>
      <c r="L244" s="992"/>
      <c r="M244" s="992"/>
    </row>
    <row r="245" spans="1:13">
      <c r="A245" s="992"/>
      <c r="B245" s="992"/>
      <c r="C245" s="992"/>
      <c r="D245" s="992"/>
      <c r="E245" s="993"/>
      <c r="F245" s="993"/>
      <c r="G245" s="993"/>
      <c r="H245" s="993"/>
      <c r="I245" s="993"/>
      <c r="J245" s="992"/>
      <c r="K245" s="992"/>
      <c r="L245" s="992"/>
      <c r="M245" s="992"/>
    </row>
    <row r="246" spans="1:13">
      <c r="A246" s="992"/>
      <c r="B246" s="992"/>
      <c r="C246" s="992"/>
      <c r="D246" s="992"/>
      <c r="E246" s="993"/>
      <c r="F246" s="993"/>
      <c r="G246" s="993"/>
      <c r="H246" s="993"/>
      <c r="I246" s="993"/>
      <c r="J246" s="992"/>
      <c r="K246" s="992"/>
      <c r="L246" s="992"/>
      <c r="M246" s="992"/>
    </row>
    <row r="247" spans="1:13">
      <c r="A247" s="992"/>
      <c r="B247" s="992"/>
      <c r="C247" s="992"/>
      <c r="D247" s="992"/>
      <c r="E247" s="993"/>
      <c r="F247" s="993"/>
      <c r="G247" s="993"/>
      <c r="H247" s="993"/>
      <c r="I247" s="993"/>
      <c r="J247" s="992"/>
      <c r="K247" s="992"/>
      <c r="L247" s="992"/>
      <c r="M247" s="992"/>
    </row>
    <row r="248" spans="1:13">
      <c r="A248" s="992"/>
      <c r="B248" s="992"/>
      <c r="C248" s="992"/>
      <c r="D248" s="992"/>
      <c r="E248" s="993"/>
      <c r="F248" s="993"/>
      <c r="G248" s="993"/>
      <c r="H248" s="993"/>
      <c r="I248" s="993"/>
      <c r="J248" s="992"/>
      <c r="K248" s="992"/>
      <c r="L248" s="992"/>
      <c r="M248" s="992"/>
    </row>
    <row r="249" spans="1:13">
      <c r="A249" s="992"/>
      <c r="B249" s="992"/>
      <c r="C249" s="992"/>
      <c r="D249" s="992"/>
      <c r="E249" s="993"/>
      <c r="F249" s="993"/>
      <c r="G249" s="993"/>
      <c r="H249" s="993"/>
      <c r="I249" s="993"/>
      <c r="J249" s="992"/>
      <c r="K249" s="992"/>
      <c r="L249" s="992"/>
      <c r="M249" s="992"/>
    </row>
    <row r="250" spans="1:13">
      <c r="A250" s="992"/>
      <c r="B250" s="992"/>
      <c r="C250" s="992"/>
      <c r="D250" s="992"/>
      <c r="E250" s="993"/>
      <c r="F250" s="993"/>
      <c r="G250" s="993"/>
      <c r="H250" s="993"/>
      <c r="I250" s="993"/>
      <c r="J250" s="992"/>
      <c r="K250" s="992"/>
      <c r="L250" s="992"/>
      <c r="M250" s="992"/>
    </row>
    <row r="251" spans="1:13">
      <c r="A251" s="992"/>
      <c r="B251" s="992"/>
      <c r="C251" s="992"/>
      <c r="D251" s="992"/>
      <c r="E251" s="993"/>
      <c r="F251" s="993"/>
      <c r="G251" s="993"/>
      <c r="H251" s="993"/>
      <c r="I251" s="993"/>
      <c r="J251" s="992"/>
      <c r="K251" s="992"/>
      <c r="L251" s="992"/>
      <c r="M251" s="992"/>
    </row>
    <row r="252" spans="1:13">
      <c r="A252" s="992"/>
      <c r="B252" s="992"/>
      <c r="C252" s="992"/>
      <c r="D252" s="992"/>
      <c r="E252" s="993"/>
      <c r="F252" s="993"/>
      <c r="G252" s="993"/>
      <c r="H252" s="993"/>
      <c r="I252" s="993"/>
      <c r="J252" s="992"/>
      <c r="K252" s="992"/>
      <c r="L252" s="992"/>
      <c r="M252" s="992"/>
    </row>
    <row r="253" spans="1:13">
      <c r="A253" s="992"/>
      <c r="B253" s="992"/>
      <c r="C253" s="992"/>
      <c r="D253" s="992"/>
      <c r="E253" s="993"/>
      <c r="F253" s="993"/>
      <c r="G253" s="993"/>
      <c r="H253" s="993"/>
      <c r="I253" s="993"/>
      <c r="J253" s="992"/>
      <c r="K253" s="992"/>
      <c r="L253" s="992"/>
      <c r="M253" s="992"/>
    </row>
    <row r="254" spans="1:13">
      <c r="A254" s="992"/>
      <c r="B254" s="992"/>
      <c r="C254" s="992"/>
      <c r="D254" s="992"/>
      <c r="E254" s="993"/>
      <c r="F254" s="993"/>
      <c r="G254" s="993"/>
      <c r="H254" s="993"/>
      <c r="I254" s="993"/>
      <c r="J254" s="992"/>
      <c r="K254" s="992"/>
      <c r="L254" s="992"/>
      <c r="M254" s="992"/>
    </row>
    <row r="255" spans="1:13">
      <c r="A255" s="992"/>
      <c r="B255" s="992"/>
      <c r="C255" s="992"/>
      <c r="D255" s="992"/>
      <c r="E255" s="993"/>
      <c r="F255" s="993"/>
      <c r="G255" s="993"/>
      <c r="H255" s="993"/>
      <c r="I255" s="993"/>
      <c r="J255" s="992"/>
      <c r="K255" s="992"/>
      <c r="L255" s="992"/>
      <c r="M255" s="992"/>
    </row>
    <row r="256" spans="1:13">
      <c r="A256" s="992"/>
      <c r="B256" s="992"/>
      <c r="C256" s="992"/>
      <c r="D256" s="992"/>
      <c r="E256" s="993"/>
      <c r="F256" s="993"/>
      <c r="G256" s="993"/>
      <c r="H256" s="993"/>
      <c r="I256" s="993"/>
      <c r="J256" s="992"/>
      <c r="K256" s="992"/>
      <c r="L256" s="992"/>
      <c r="M256" s="992"/>
    </row>
  </sheetData>
  <sheetProtection password="81B0" sheet="1"/>
  <dataConsolidate>
    <dataRefs count="43">
      <dataRef ref="B22:G48" sheet="ЕBK-отчет" r:id="rId1"/>
      <dataRef ref="B22:G48" sheet="ЕBK-отчет" r:id="rId2"/>
      <dataRef ref="B22:G48" sheet="ЕBK-отчет" r:id="rId3"/>
      <dataRef ref="B22:G48" sheet="ЕBK-отчет" r:id="rId4"/>
      <dataRef ref="B22:G48" sheet="ЕBK-отчет" r:id="rId5"/>
      <dataRef ref="B22:G48" sheet="ЕBK-отчет" r:id="rId6"/>
      <dataRef ref="B22:G48" sheet="ЕBK-отчет" r:id="rId7"/>
      <dataRef ref="B22:G48" sheet="ЕBK-отчет" r:id="rId8"/>
      <dataRef ref="B22:G48" sheet="ЕBK-отчет" r:id="rId9"/>
      <dataRef ref="B22:G48" sheet="BAL3_1~1" r:id="rId10"/>
      <dataRef ref="B22:G48" sheet="ЕBK-отчет" r:id="rId11"/>
      <dataRef ref="B22:G48" sheet="ЕBK-отчет" r:id="rId12"/>
      <dataRef ref="B22:G48" sheet="ЕBK-отчет" r:id="rId13"/>
      <dataRef ref="B22:G48" sheet="ЕBK-отчет" r:id="rId14"/>
      <dataRef ref="B22:G48" sheet="ЕBK-отчет" r:id="rId15"/>
      <dataRef ref="B22:G48" sheet="ЕBK-отчет" r:id="rId16"/>
      <dataRef ref="B22:G48" sheet="ЕBK-отчет" r:id="rId17"/>
      <dataRef ref="B22:G48" sheet="ЕBK-отчет" r:id="rId18"/>
      <dataRef ref="B22:G48" sheet="ЕBK-отчет" r:id="rId19"/>
      <dataRef ref="B22:G48" sheet="Обобщен" r:id="rId20"/>
      <dataRef ref="B22:G48" sheet="Sheet1" r:id="rId21"/>
      <dataRef ref="B22:G48" sheet="ЕBK-отчет" r:id="rId22"/>
      <dataRef ref="B22:G48" sheet="ЕBK-отчет" r:id="rId23"/>
      <dataRef ref="B22:G48" sheet="ЕBK-отчет" r:id="rId24"/>
      <dataRef ref="B22:G48" sheet="ЕBK-отчет" r:id="rId25"/>
      <dataRef ref="B22:G48" sheet="ЕBK-отчет" r:id="rId26"/>
      <dataRef ref="B22:G48" sheet="ЕBK-отчет" r:id="rId27"/>
      <dataRef ref="B22:G48" sheet="Sheet1" r:id="rId28"/>
      <dataRef ref="B22:G48" sheet="ЕBK-отчет" r:id="rId29"/>
      <dataRef ref="B22:G48" sheet="ЕВК-отчет" r:id="rId30"/>
      <dataRef ref="B22:G48" sheet="ЕBK-отчет" r:id="rId31"/>
      <dataRef ref="B22:G48" sheet="ЕBK-отчет" r:id="rId32"/>
      <dataRef ref="B22:G48" sheet="ЕBK-отчет" r:id="rId33"/>
      <dataRef ref="B22:G48" sheet="ЕBK-отчет" r:id="rId34"/>
      <dataRef ref="B22:G48" sheet="ЕBK-отчет" r:id="rId35"/>
      <dataRef ref="B22:G48" sheet="ЕBK-отчет" r:id="rId36"/>
      <dataRef ref="B22:G48" sheet="ЕBK-отчет" r:id="rId37"/>
      <dataRef ref="B22:G48" sheet="ЕBK-отчет" r:id="rId38"/>
      <dataRef ref="B22:G48" sheet="ЕBK-отчет" r:id="rId39"/>
      <dataRef ref="B22:G48" sheet="ЕBK-отчет" r:id="rId40"/>
      <dataRef ref="B22:G48" sheet="ЕBK-отчет" r:id="rId41"/>
      <dataRef ref="B22:G48" sheet="BAL3_1~1" r:id="rId42"/>
      <dataRef ref="B22:G48" sheet="ЕBK-отчет" r:id="rId43"/>
    </dataRefs>
  </dataConsolidate>
  <mergeCells count="6">
    <mergeCell ref="E114:F114"/>
    <mergeCell ref="I12:I14"/>
    <mergeCell ref="E17:E18"/>
    <mergeCell ref="F17:F18"/>
    <mergeCell ref="G108:H108"/>
    <mergeCell ref="E110:F110"/>
  </mergeCells>
  <conditionalFormatting sqref="E65:I65">
    <cfRule type="cellIs" dxfId="775" priority="20" stopIfTrue="1" operator="notEqual">
      <formula>0</formula>
    </cfRule>
  </conditionalFormatting>
  <conditionalFormatting sqref="E105:I105">
    <cfRule type="cellIs" dxfId="774" priority="19" stopIfTrue="1" operator="notEqual">
      <formula>0</formula>
    </cfRule>
  </conditionalFormatting>
  <conditionalFormatting sqref="G107:H107 B107">
    <cfRule type="cellIs" dxfId="773" priority="18" stopIfTrue="1" operator="equal">
      <formula>0</formula>
    </cfRule>
  </conditionalFormatting>
  <conditionalFormatting sqref="I114 E110">
    <cfRule type="cellIs" dxfId="772" priority="17" stopIfTrue="1" operator="equal">
      <formula>0</formula>
    </cfRule>
  </conditionalFormatting>
  <conditionalFormatting sqref="E114:F114">
    <cfRule type="cellIs" dxfId="771" priority="16" stopIfTrue="1" operator="equal">
      <formula>0</formula>
    </cfRule>
  </conditionalFormatting>
  <conditionalFormatting sqref="E15">
    <cfRule type="cellIs" dxfId="770" priority="11" stopIfTrue="1" operator="equal">
      <formula>98</formula>
    </cfRule>
    <cfRule type="cellIs" dxfId="769" priority="12" stopIfTrue="1" operator="equal">
      <formula>96</formula>
    </cfRule>
    <cfRule type="cellIs" dxfId="768" priority="13" stopIfTrue="1" operator="equal">
      <formula>42</formula>
    </cfRule>
    <cfRule type="cellIs" dxfId="767" priority="14" stopIfTrue="1" operator="equal">
      <formula>97</formula>
    </cfRule>
    <cfRule type="cellIs" dxfId="766" priority="15" stopIfTrue="1" operator="equal">
      <formula>33</formula>
    </cfRule>
  </conditionalFormatting>
  <conditionalFormatting sqref="F15">
    <cfRule type="cellIs" dxfId="765" priority="6" stopIfTrue="1" operator="equal">
      <formula>"Чужди средства"</formula>
    </cfRule>
    <cfRule type="cellIs" dxfId="764" priority="7" stopIfTrue="1" operator="equal">
      <formula>"СЕС - ДМП"</formula>
    </cfRule>
    <cfRule type="cellIs" dxfId="763" priority="8" stopIfTrue="1" operator="equal">
      <formula>"СЕС - РА"</formula>
    </cfRule>
    <cfRule type="cellIs" dxfId="762" priority="9" stopIfTrue="1" operator="equal">
      <formula>"СЕС - ДЕС"</formula>
    </cfRule>
    <cfRule type="cellIs" dxfId="761" priority="10" stopIfTrue="1" operator="equal">
      <formula>"СЕС - КСФ"</formula>
    </cfRule>
  </conditionalFormatting>
  <conditionalFormatting sqref="B105">
    <cfRule type="cellIs" dxfId="760" priority="5" stopIfTrue="1" operator="notEqual">
      <formula>0</formula>
    </cfRule>
  </conditionalFormatting>
  <conditionalFormatting sqref="I11">
    <cfRule type="cellIs" dxfId="759" priority="1" stopIfTrue="1" operator="between">
      <formula>1000000000000</formula>
      <formula>9999999999999990</formula>
    </cfRule>
    <cfRule type="cellIs" dxfId="758" priority="2" stopIfTrue="1" operator="between">
      <formula>10000000000</formula>
      <formula>999999999999</formula>
    </cfRule>
    <cfRule type="cellIs" dxfId="757" priority="3" stopIfTrue="1" operator="between">
      <formula>1000000</formula>
      <formula>99999999</formula>
    </cfRule>
    <cfRule type="cellIs" dxfId="756" priority="4" stopIfTrue="1" operator="between">
      <formula>100</formula>
      <formula>9999</formula>
    </cfRule>
  </conditionalFormatting>
  <dataValidations count="7">
    <dataValidation allowBlank="1" showErrorMessage="1" prompt="Въвежда се началната дата за периода само с цифри и разделител &quot;.&quot; или &quot;-&quot;, без букви за година и точки." sqref="F11"/>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C11 K11">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E33 G33:I33">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E54 G54:I54">
      <formula1>0</formula1>
    </dataValidation>
    <dataValidation type="whole" operator="lessThanOrEqual" allowBlank="1" showInputMessage="1" showErrorMessage="1" error="въведете цяло отрицателно число" sqref="E91 G91:I91">
      <formula1>0</formula1>
    </dataValidation>
    <dataValidation type="whole" operator="greaterThanOrEqual" allowBlank="1" showInputMessage="1" showErrorMessage="1" error="въведете цяло положително число" sqref="E90 G90:I90">
      <formula1>0</formula1>
    </dataValidation>
    <dataValidation type="whole" allowBlank="1" showInputMessage="1" showErrorMessage="1" error="въведете цяло число" sqref="E92:E96 G92:I96 E55:E89 E34:E53 E22:E32 G55:I89 G34:I53 G22:I32 F22:F96 E105:I105">
      <formula1>-10000000000000000</formula1>
      <formula2>10000000000000000</formula2>
    </dataValidation>
  </dataValidations>
  <pageMargins left="0.35433070866141736" right="0.23622047244094491" top="0.31496062992125984" bottom="0.35433070866141736" header="0.19685039370078741" footer="0.23622047244094491"/>
  <pageSetup paperSize="9" scale="45" orientation="portrait" r:id="rId44"/>
  <headerFooter alignWithMargins="0"/>
  <legacyDrawing r:id="rId4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filterMode="1"/>
  <dimension ref="A1:IG6803"/>
  <sheetViews>
    <sheetView tabSelected="1" topLeftCell="B300" zoomScale="75" zoomScaleNormal="75" zoomScaleSheetLayoutView="85" workbookViewId="0">
      <selection activeCell="B436" sqref="B436:D436"/>
    </sheetView>
  </sheetViews>
  <sheetFormatPr defaultRowHeight="15.75"/>
  <cols>
    <col min="1" max="1" width="5.28515625" style="2" hidden="1" customWidth="1"/>
    <col min="2" max="2" width="10.140625" style="2" customWidth="1"/>
    <col min="3" max="3" width="13.28515625" style="2" customWidth="1"/>
    <col min="4" max="4" width="90.7109375" style="3" customWidth="1"/>
    <col min="5" max="5" width="18.7109375" style="2" customWidth="1"/>
    <col min="6" max="7" width="17.7109375" style="2" customWidth="1"/>
    <col min="8" max="8" width="20" style="2" bestFit="1" customWidth="1"/>
    <col min="9" max="10" width="17.7109375" style="2" customWidth="1"/>
    <col min="11" max="11" width="20" style="2" bestFit="1" customWidth="1"/>
    <col min="12" max="12" width="17.7109375" style="2" customWidth="1"/>
    <col min="13" max="13" width="9.85546875" style="7" hidden="1" customWidth="1"/>
    <col min="14" max="14" width="1.5703125" style="8" customWidth="1"/>
    <col min="15" max="16384" width="9.140625" style="2"/>
  </cols>
  <sheetData>
    <row r="1" spans="1:14" ht="18.75" hidden="1" customHeight="1">
      <c r="A1" s="2" t="s">
        <v>165</v>
      </c>
      <c r="B1" s="2" t="s">
        <v>166</v>
      </c>
      <c r="C1" s="2" t="s">
        <v>167</v>
      </c>
      <c r="D1" s="3" t="s">
        <v>168</v>
      </c>
      <c r="E1" s="2" t="s">
        <v>169</v>
      </c>
      <c r="F1" s="2" t="s">
        <v>170</v>
      </c>
      <c r="G1" s="2" t="s">
        <v>170</v>
      </c>
      <c r="H1" s="2" t="s">
        <v>170</v>
      </c>
      <c r="I1" s="2" t="s">
        <v>170</v>
      </c>
      <c r="J1" s="2" t="s">
        <v>170</v>
      </c>
      <c r="K1" s="2" t="s">
        <v>170</v>
      </c>
      <c r="L1" s="2" t="s">
        <v>170</v>
      </c>
      <c r="M1" s="4" t="s">
        <v>2189</v>
      </c>
      <c r="N1" s="5"/>
    </row>
    <row r="2" spans="1:14" ht="12.75" customHeight="1">
      <c r="A2" s="2">
        <v>2</v>
      </c>
      <c r="B2" s="103"/>
      <c r="D2" s="104"/>
      <c r="E2" s="103"/>
      <c r="F2" s="103"/>
      <c r="G2" s="103"/>
      <c r="H2" s="103"/>
      <c r="I2" s="103"/>
      <c r="J2" s="103"/>
      <c r="K2" s="103"/>
      <c r="L2" s="103"/>
      <c r="M2" s="7">
        <v>1</v>
      </c>
      <c r="N2" s="105"/>
    </row>
    <row r="3" spans="1:14">
      <c r="B3" s="1475" t="s">
        <v>860</v>
      </c>
      <c r="C3" s="106">
        <v>2025</v>
      </c>
      <c r="D3" s="104"/>
      <c r="E3" s="107"/>
      <c r="F3" s="103"/>
      <c r="G3" s="103"/>
      <c r="H3" s="103"/>
      <c r="I3" s="103"/>
      <c r="J3" s="103"/>
      <c r="K3" s="103"/>
      <c r="L3" s="103"/>
      <c r="M3" s="7">
        <v>1</v>
      </c>
      <c r="N3" s="108"/>
    </row>
    <row r="4" spans="1:14">
      <c r="B4" s="103"/>
      <c r="C4" s="1767" t="s">
        <v>2127</v>
      </c>
      <c r="D4" s="104"/>
      <c r="E4" s="109"/>
      <c r="F4" s="103"/>
      <c r="G4" s="103"/>
      <c r="H4" s="103"/>
      <c r="I4" s="103"/>
      <c r="J4" s="103"/>
      <c r="K4" s="103"/>
      <c r="L4" s="103"/>
      <c r="M4" s="7">
        <v>1</v>
      </c>
      <c r="N4" s="108"/>
    </row>
    <row r="5" spans="1:14">
      <c r="B5" s="103"/>
      <c r="C5" s="110"/>
      <c r="D5" s="104"/>
      <c r="E5" s="103" t="s">
        <v>457</v>
      </c>
      <c r="F5" s="103" t="s">
        <v>457</v>
      </c>
      <c r="G5" s="103" t="s">
        <v>457</v>
      </c>
      <c r="H5" s="103" t="s">
        <v>457</v>
      </c>
      <c r="I5" s="103" t="s">
        <v>457</v>
      </c>
      <c r="J5" s="103" t="s">
        <v>457</v>
      </c>
      <c r="K5" s="103" t="s">
        <v>457</v>
      </c>
      <c r="L5" s="103" t="s">
        <v>457</v>
      </c>
      <c r="M5" s="7">
        <v>1</v>
      </c>
      <c r="N5" s="108"/>
    </row>
    <row r="6" spans="1:14">
      <c r="B6" s="103"/>
      <c r="C6" s="111"/>
      <c r="D6" s="112"/>
      <c r="E6" s="109"/>
      <c r="F6" s="103" t="s">
        <v>457</v>
      </c>
      <c r="G6" s="103" t="s">
        <v>457</v>
      </c>
      <c r="H6" s="103" t="s">
        <v>457</v>
      </c>
      <c r="I6" s="103" t="s">
        <v>457</v>
      </c>
      <c r="J6" s="103" t="s">
        <v>457</v>
      </c>
      <c r="K6" s="103" t="s">
        <v>457</v>
      </c>
      <c r="L6" s="103" t="s">
        <v>457</v>
      </c>
      <c r="M6" s="7">
        <v>1</v>
      </c>
      <c r="N6" s="108"/>
    </row>
    <row r="7" spans="1:14" ht="15.75" customHeight="1">
      <c r="B7" s="1990" t="str">
        <f>VLOOKUP(E15,SMETKA,2,FALSE)</f>
        <v>ОТЧЕТНИ ДАННИ ПО ЕБК ЗА ИЗПЪЛНЕНИЕТО НА БЮДЖЕТА</v>
      </c>
      <c r="C7" s="1991"/>
      <c r="D7" s="1991"/>
      <c r="E7" s="103"/>
      <c r="F7" s="113"/>
      <c r="G7" s="113"/>
      <c r="H7" s="113"/>
      <c r="I7" s="113"/>
      <c r="J7" s="113"/>
      <c r="K7" s="113"/>
      <c r="L7" s="113"/>
      <c r="M7" s="7">
        <v>1</v>
      </c>
      <c r="N7" s="108"/>
    </row>
    <row r="8" spans="1:14" ht="18.75" customHeight="1">
      <c r="C8" s="111"/>
      <c r="D8" s="112"/>
      <c r="E8" s="113" t="s">
        <v>458</v>
      </c>
      <c r="F8" s="113" t="s">
        <v>820</v>
      </c>
      <c r="G8" s="113"/>
      <c r="H8" s="114"/>
      <c r="I8" s="113"/>
      <c r="J8" s="113"/>
      <c r="K8" s="113"/>
      <c r="L8" s="113"/>
      <c r="M8" s="7">
        <v>1</v>
      </c>
      <c r="N8" s="108"/>
    </row>
    <row r="9" spans="1:14" ht="27" customHeight="1">
      <c r="B9" s="1992" t="s">
        <v>2188</v>
      </c>
      <c r="C9" s="1993"/>
      <c r="D9" s="1994"/>
      <c r="E9" s="115">
        <f>DATE($C$3,1,1)</f>
        <v>45658</v>
      </c>
      <c r="F9" s="116">
        <v>45900</v>
      </c>
      <c r="G9" s="113"/>
      <c r="H9" s="1403"/>
      <c r="I9" s="1957"/>
      <c r="J9" s="1958"/>
      <c r="K9" s="113"/>
      <c r="L9" s="113"/>
      <c r="M9" s="7">
        <v>1</v>
      </c>
      <c r="N9" s="108"/>
    </row>
    <row r="10" spans="1:14">
      <c r="B10" s="117" t="s">
        <v>785</v>
      </c>
      <c r="C10" s="103"/>
      <c r="D10" s="104"/>
      <c r="E10" s="113"/>
      <c r="F10" s="1640" t="str">
        <f>VLOOKUP(F9,DateName,2,FALSE)</f>
        <v>август</v>
      </c>
      <c r="G10" s="113"/>
      <c r="H10" s="114"/>
      <c r="I10" s="1959" t="s">
        <v>952</v>
      </c>
      <c r="J10" s="1959"/>
      <c r="K10" s="113"/>
      <c r="L10" s="113"/>
      <c r="M10" s="7">
        <v>1</v>
      </c>
      <c r="N10" s="108"/>
    </row>
    <row r="11" spans="1:14" ht="10.5" customHeight="1">
      <c r="B11" s="117"/>
      <c r="C11" s="103"/>
      <c r="D11" s="104"/>
      <c r="E11" s="117"/>
      <c r="F11" s="103"/>
      <c r="G11" s="113"/>
      <c r="H11" s="114"/>
      <c r="I11" s="1960"/>
      <c r="J11" s="1960"/>
      <c r="K11" s="113"/>
      <c r="L11" s="113"/>
      <c r="M11" s="7">
        <v>1</v>
      </c>
      <c r="N11" s="108"/>
    </row>
    <row r="12" spans="1:14" ht="27" customHeight="1">
      <c r="B12" s="1980" t="str">
        <f>VLOOKUP(F12,PRBK,2,FALSE)</f>
        <v>Правец</v>
      </c>
      <c r="C12" s="1981"/>
      <c r="D12" s="1982"/>
      <c r="E12" s="118" t="s">
        <v>946</v>
      </c>
      <c r="F12" s="1530" t="s">
        <v>1580</v>
      </c>
      <c r="G12" s="113"/>
      <c r="H12" s="114"/>
      <c r="I12" s="1960"/>
      <c r="J12" s="1960"/>
      <c r="K12" s="113"/>
      <c r="L12" s="113"/>
      <c r="M12" s="7">
        <v>1</v>
      </c>
      <c r="N12" s="108"/>
    </row>
    <row r="13" spans="1:14" ht="18" customHeight="1">
      <c r="B13" s="119" t="s">
        <v>786</v>
      </c>
      <c r="C13" s="103"/>
      <c r="D13" s="104"/>
      <c r="E13" s="120"/>
      <c r="F13" s="114"/>
      <c r="G13" s="114" t="s">
        <v>457</v>
      </c>
      <c r="H13" s="121"/>
      <c r="I13" s="122"/>
      <c r="J13" s="123"/>
      <c r="K13" s="123" t="s">
        <v>457</v>
      </c>
      <c r="L13" s="123" t="s">
        <v>457</v>
      </c>
      <c r="M13" s="7">
        <v>1</v>
      </c>
      <c r="N13" s="108"/>
    </row>
    <row r="14" spans="1:14" ht="20.25" customHeight="1">
      <c r="B14" s="117"/>
      <c r="C14" s="103"/>
      <c r="D14" s="104"/>
      <c r="E14" s="120"/>
      <c r="F14" s="114"/>
      <c r="G14" s="113"/>
      <c r="H14" s="121"/>
      <c r="I14" s="122"/>
      <c r="J14" s="123"/>
      <c r="K14" s="113"/>
      <c r="L14" s="113"/>
      <c r="M14" s="7">
        <v>1</v>
      </c>
      <c r="N14" s="108"/>
    </row>
    <row r="15" spans="1:14" ht="21" customHeight="1">
      <c r="B15" s="117"/>
      <c r="C15" s="103"/>
      <c r="D15" s="674" t="s">
        <v>876</v>
      </c>
      <c r="E15" s="125">
        <v>0</v>
      </c>
      <c r="F15" s="126" t="str">
        <f>+IF(+E15=0,"БЮДЖЕТ",+IF(+E15=98,"СЕС - КСФ",+IF(+E15=42,"СЕС - РА",+IF(+E15=96,"СЕС - ДЕС",+IF(+E15=97,"СЕС - ДМП",+IF(+E15=33,"Чужди средства"))))))</f>
        <v>БЮДЖЕТ</v>
      </c>
      <c r="G15" s="113"/>
      <c r="H15" s="121"/>
      <c r="I15" s="122"/>
      <c r="J15" s="123"/>
      <c r="K15" s="113"/>
      <c r="L15" s="113"/>
      <c r="M15" s="7">
        <v>1</v>
      </c>
      <c r="N15" s="108"/>
    </row>
    <row r="16" spans="1:14" ht="18.75" customHeight="1">
      <c r="A16" s="10"/>
      <c r="B16" s="1645" t="str">
        <f>CONCATENATE("Бланка версия ",$C$4, " от ",$C$3,"г.")</f>
        <v>Бланка версия 1.01 от 2025г.</v>
      </c>
      <c r="C16" s="127"/>
      <c r="D16" s="127"/>
      <c r="E16" s="110"/>
      <c r="F16" s="113"/>
      <c r="G16" s="113"/>
      <c r="H16" s="121"/>
      <c r="I16" s="122"/>
      <c r="J16" s="123"/>
      <c r="K16" s="113"/>
      <c r="L16" s="113"/>
      <c r="M16" s="7">
        <v>1</v>
      </c>
      <c r="N16" s="108"/>
    </row>
    <row r="17" spans="1:14" ht="26.25" customHeight="1">
      <c r="A17" s="10"/>
      <c r="B17" s="103"/>
      <c r="C17" s="111"/>
      <c r="D17" s="122"/>
      <c r="E17" s="122"/>
      <c r="F17" s="122"/>
      <c r="G17" s="122"/>
      <c r="H17" s="122"/>
      <c r="I17" s="122"/>
      <c r="J17" s="123"/>
      <c r="K17" s="113"/>
      <c r="L17" s="113"/>
      <c r="M17" s="7">
        <v>1</v>
      </c>
      <c r="N17" s="108"/>
    </row>
    <row r="18" spans="1:14" ht="16.5" thickBot="1">
      <c r="B18" s="103"/>
      <c r="C18" s="111"/>
      <c r="D18" s="112"/>
      <c r="F18" s="128"/>
      <c r="G18" s="128"/>
      <c r="H18" s="129"/>
      <c r="I18" s="128"/>
      <c r="J18" s="130"/>
      <c r="K18" s="128"/>
      <c r="L18" s="130" t="s">
        <v>459</v>
      </c>
      <c r="M18" s="7">
        <v>1</v>
      </c>
      <c r="N18" s="108"/>
    </row>
    <row r="19" spans="1:14" ht="22.5" customHeight="1">
      <c r="A19" s="10"/>
      <c r="B19" s="131"/>
      <c r="C19" s="132"/>
      <c r="D19" s="133" t="s">
        <v>877</v>
      </c>
      <c r="E19" s="1946" t="str">
        <f>CONCATENATE("Уточнен план ", $C$3, " - ПРИХОДИ")</f>
        <v>Уточнен план 2025 - ПРИХОДИ</v>
      </c>
      <c r="F19" s="1947"/>
      <c r="G19" s="1947"/>
      <c r="H19" s="1948"/>
      <c r="I19" s="2002" t="str">
        <f>CONCATENATE("Отчет ", $C$3, " - ПРИХОДИ")</f>
        <v>Отчет 2025 - ПРИХОДИ</v>
      </c>
      <c r="J19" s="2003"/>
      <c r="K19" s="2003"/>
      <c r="L19" s="2004"/>
      <c r="M19" s="7">
        <v>1</v>
      </c>
      <c r="N19" s="108"/>
    </row>
    <row r="20" spans="1:14" ht="49.5" customHeight="1">
      <c r="B20" s="134" t="s">
        <v>62</v>
      </c>
      <c r="C20" s="135" t="s">
        <v>460</v>
      </c>
      <c r="D20" s="136" t="s">
        <v>878</v>
      </c>
      <c r="E20" s="137" t="s">
        <v>947</v>
      </c>
      <c r="F20" s="1395" t="s">
        <v>789</v>
      </c>
      <c r="G20" s="1396" t="s">
        <v>790</v>
      </c>
      <c r="H20" s="1397" t="s">
        <v>788</v>
      </c>
      <c r="I20" s="1541" t="s">
        <v>948</v>
      </c>
      <c r="J20" s="1542" t="s">
        <v>949</v>
      </c>
      <c r="K20" s="1543" t="s">
        <v>950</v>
      </c>
      <c r="L20" s="1404" t="s">
        <v>951</v>
      </c>
      <c r="M20" s="7">
        <v>1</v>
      </c>
      <c r="N20" s="138"/>
    </row>
    <row r="21" spans="1:14" ht="18.75">
      <c r="B21" s="139"/>
      <c r="C21" s="140"/>
      <c r="D21" s="141" t="s">
        <v>461</v>
      </c>
      <c r="E21" s="142" t="s">
        <v>171</v>
      </c>
      <c r="F21" s="143" t="s">
        <v>172</v>
      </c>
      <c r="G21" s="144" t="s">
        <v>703</v>
      </c>
      <c r="H21" s="145" t="s">
        <v>704</v>
      </c>
      <c r="I21" s="143" t="s">
        <v>683</v>
      </c>
      <c r="J21" s="144" t="s">
        <v>853</v>
      </c>
      <c r="K21" s="145" t="s">
        <v>854</v>
      </c>
      <c r="L21" s="1405" t="s">
        <v>855</v>
      </c>
      <c r="M21" s="7">
        <v>1</v>
      </c>
      <c r="N21" s="138"/>
    </row>
    <row r="22" spans="1:14" s="11" customFormat="1" ht="18.75" customHeight="1">
      <c r="A22" s="11">
        <v>5</v>
      </c>
      <c r="B22" s="146">
        <v>100</v>
      </c>
      <c r="C22" s="1995" t="s">
        <v>462</v>
      </c>
      <c r="D22" s="1996"/>
      <c r="E22" s="148">
        <f t="shared" ref="E22:L22" si="0">SUM(E23:E25,E26:E27)</f>
        <v>3800</v>
      </c>
      <c r="F22" s="148">
        <f t="shared" si="0"/>
        <v>0</v>
      </c>
      <c r="G22" s="148">
        <f t="shared" si="0"/>
        <v>3800</v>
      </c>
      <c r="H22" s="148">
        <f t="shared" si="0"/>
        <v>0</v>
      </c>
      <c r="I22" s="148">
        <f t="shared" si="0"/>
        <v>0</v>
      </c>
      <c r="J22" s="148">
        <f t="shared" si="0"/>
        <v>2728</v>
      </c>
      <c r="K22" s="148">
        <f t="shared" si="0"/>
        <v>0</v>
      </c>
      <c r="L22" s="148">
        <f t="shared" si="0"/>
        <v>2728</v>
      </c>
      <c r="M22" s="7">
        <f>(IF($E22&lt;&gt;0,$M$2,IF($L22&lt;&gt;0,$M$2,"")))</f>
        <v>1</v>
      </c>
      <c r="N22" s="138"/>
    </row>
    <row r="23" spans="1:14" ht="18.75" hidden="1" customHeight="1">
      <c r="A23" s="2">
        <v>10</v>
      </c>
      <c r="B23" s="149"/>
      <c r="C23" s="150">
        <v>101</v>
      </c>
      <c r="D23" s="151" t="s">
        <v>463</v>
      </c>
      <c r="E23" s="281">
        <f>F23+G23+H23</f>
        <v>0</v>
      </c>
      <c r="F23" s="482">
        <v>0</v>
      </c>
      <c r="G23" s="483">
        <v>0</v>
      </c>
      <c r="H23" s="154">
        <v>0</v>
      </c>
      <c r="I23" s="482">
        <v>0</v>
      </c>
      <c r="J23" s="483">
        <v>0</v>
      </c>
      <c r="K23" s="154">
        <v>0</v>
      </c>
      <c r="L23" s="281">
        <f>I23+J23+K23</f>
        <v>0</v>
      </c>
      <c r="M23" s="7" t="str">
        <f t="shared" ref="M23:M89" si="1">(IF($E23&lt;&gt;0,$M$2,IF($L23&lt;&gt;0,$M$2,"")))</f>
        <v/>
      </c>
      <c r="N23" s="155"/>
    </row>
    <row r="24" spans="1:14" ht="18.75" hidden="1" customHeight="1">
      <c r="A24" s="2">
        <v>15</v>
      </c>
      <c r="B24" s="149"/>
      <c r="C24" s="156">
        <v>102</v>
      </c>
      <c r="D24" s="157" t="s">
        <v>2050</v>
      </c>
      <c r="E24" s="295">
        <f>F24+G24+H24</f>
        <v>0</v>
      </c>
      <c r="F24" s="484">
        <v>0</v>
      </c>
      <c r="G24" s="485">
        <v>0</v>
      </c>
      <c r="H24" s="160">
        <v>0</v>
      </c>
      <c r="I24" s="484">
        <v>0</v>
      </c>
      <c r="J24" s="485">
        <v>0</v>
      </c>
      <c r="K24" s="160">
        <v>0</v>
      </c>
      <c r="L24" s="295">
        <f>I24+J24+K24</f>
        <v>0</v>
      </c>
      <c r="M24" s="7" t="str">
        <f t="shared" si="1"/>
        <v/>
      </c>
      <c r="N24" s="155"/>
    </row>
    <row r="25" spans="1:14" ht="18.75" customHeight="1">
      <c r="A25" s="2">
        <v>20</v>
      </c>
      <c r="B25" s="149"/>
      <c r="C25" s="156">
        <v>103</v>
      </c>
      <c r="D25" s="157" t="s">
        <v>2051</v>
      </c>
      <c r="E25" s="295">
        <f>F25+G25+H25</f>
        <v>3800</v>
      </c>
      <c r="F25" s="484">
        <v>0</v>
      </c>
      <c r="G25" s="159">
        <v>3800</v>
      </c>
      <c r="H25" s="160">
        <v>0</v>
      </c>
      <c r="I25" s="484">
        <v>0</v>
      </c>
      <c r="J25" s="159">
        <v>2728</v>
      </c>
      <c r="K25" s="160">
        <v>0</v>
      </c>
      <c r="L25" s="295">
        <f>I25+J25+K25</f>
        <v>2728</v>
      </c>
      <c r="M25" s="7">
        <f t="shared" si="1"/>
        <v>1</v>
      </c>
      <c r="N25" s="155"/>
    </row>
    <row r="26" spans="1:14" ht="18.75" hidden="1" customHeight="1">
      <c r="A26" s="2">
        <v>20</v>
      </c>
      <c r="B26" s="149"/>
      <c r="C26" s="156">
        <v>108</v>
      </c>
      <c r="D26" s="161" t="s">
        <v>2052</v>
      </c>
      <c r="E26" s="295">
        <f>F26+G26+H26</f>
        <v>0</v>
      </c>
      <c r="F26" s="484">
        <v>0</v>
      </c>
      <c r="G26" s="485">
        <v>0</v>
      </c>
      <c r="H26" s="160">
        <v>0</v>
      </c>
      <c r="I26" s="484">
        <v>0</v>
      </c>
      <c r="J26" s="485">
        <v>0</v>
      </c>
      <c r="K26" s="160">
        <v>0</v>
      </c>
      <c r="L26" s="295">
        <f>I26+J26+K26</f>
        <v>0</v>
      </c>
      <c r="M26" s="7" t="str">
        <f t="shared" si="1"/>
        <v/>
      </c>
      <c r="N26" s="155"/>
    </row>
    <row r="27" spans="1:14" ht="32.25" hidden="1" customHeight="1">
      <c r="A27" s="14">
        <v>21</v>
      </c>
      <c r="B27" s="149"/>
      <c r="C27" s="162">
        <v>109</v>
      </c>
      <c r="D27" s="163" t="s">
        <v>2053</v>
      </c>
      <c r="E27" s="314">
        <f>F27+G27+H27</f>
        <v>0</v>
      </c>
      <c r="F27" s="1463">
        <v>0</v>
      </c>
      <c r="G27" s="1464">
        <v>0</v>
      </c>
      <c r="H27" s="166">
        <v>0</v>
      </c>
      <c r="I27" s="1463">
        <v>0</v>
      </c>
      <c r="J27" s="1464">
        <v>0</v>
      </c>
      <c r="K27" s="166">
        <v>0</v>
      </c>
      <c r="L27" s="314">
        <f>I27+J27+K27</f>
        <v>0</v>
      </c>
      <c r="M27" s="7" t="str">
        <f t="shared" si="1"/>
        <v/>
      </c>
      <c r="N27" s="155"/>
    </row>
    <row r="28" spans="1:14" s="15" customFormat="1" ht="18.75" hidden="1" customHeight="1">
      <c r="A28" s="15">
        <v>25</v>
      </c>
      <c r="B28" s="167">
        <v>200</v>
      </c>
      <c r="C28" s="1995" t="s">
        <v>464</v>
      </c>
      <c r="D28" s="1996"/>
      <c r="E28" s="1364">
        <f t="shared" ref="E28:L28" si="2">SUM(E29:E32)</f>
        <v>0</v>
      </c>
      <c r="F28" s="168">
        <f t="shared" si="2"/>
        <v>0</v>
      </c>
      <c r="G28" s="169">
        <f t="shared" si="2"/>
        <v>0</v>
      </c>
      <c r="H28" s="170">
        <f>SUM(H29:H32)</f>
        <v>0</v>
      </c>
      <c r="I28" s="168">
        <f t="shared" si="2"/>
        <v>0</v>
      </c>
      <c r="J28" s="169">
        <f t="shared" si="2"/>
        <v>0</v>
      </c>
      <c r="K28" s="170">
        <f>SUM(K29:K32)</f>
        <v>0</v>
      </c>
      <c r="L28" s="1364">
        <f t="shared" si="2"/>
        <v>0</v>
      </c>
      <c r="M28" s="7" t="str">
        <f t="shared" si="1"/>
        <v/>
      </c>
      <c r="N28" s="155"/>
    </row>
    <row r="29" spans="1:14" ht="18.75" hidden="1" customHeight="1">
      <c r="A29" s="2">
        <v>30</v>
      </c>
      <c r="B29" s="171"/>
      <c r="C29" s="150">
        <v>201</v>
      </c>
      <c r="D29" s="151" t="s">
        <v>465</v>
      </c>
      <c r="E29" s="281">
        <f t="shared" ref="E29:E93" si="3">F29+G29+H29</f>
        <v>0</v>
      </c>
      <c r="F29" s="482">
        <v>0</v>
      </c>
      <c r="G29" s="483">
        <v>0</v>
      </c>
      <c r="H29" s="154">
        <v>0</v>
      </c>
      <c r="I29" s="482">
        <v>0</v>
      </c>
      <c r="J29" s="483">
        <v>0</v>
      </c>
      <c r="K29" s="154">
        <v>0</v>
      </c>
      <c r="L29" s="281">
        <f>I29+J29+K29</f>
        <v>0</v>
      </c>
      <c r="M29" s="7" t="str">
        <f t="shared" si="1"/>
        <v/>
      </c>
      <c r="N29" s="155"/>
    </row>
    <row r="30" spans="1:14" ht="18.75" hidden="1" customHeight="1">
      <c r="A30" s="2">
        <v>35</v>
      </c>
      <c r="B30" s="171"/>
      <c r="C30" s="156">
        <v>202</v>
      </c>
      <c r="D30" s="157" t="s">
        <v>123</v>
      </c>
      <c r="E30" s="295">
        <f t="shared" si="3"/>
        <v>0</v>
      </c>
      <c r="F30" s="484">
        <v>0</v>
      </c>
      <c r="G30" s="485">
        <v>0</v>
      </c>
      <c r="H30" s="160">
        <v>0</v>
      </c>
      <c r="I30" s="484">
        <v>0</v>
      </c>
      <c r="J30" s="485">
        <v>0</v>
      </c>
      <c r="K30" s="160">
        <v>0</v>
      </c>
      <c r="L30" s="295">
        <f>I30+J30+K30</f>
        <v>0</v>
      </c>
      <c r="M30" s="7" t="str">
        <f t="shared" si="1"/>
        <v/>
      </c>
      <c r="N30" s="155"/>
    </row>
    <row r="31" spans="1:14" ht="18.75" hidden="1" customHeight="1">
      <c r="A31" s="2">
        <v>40</v>
      </c>
      <c r="B31" s="171"/>
      <c r="C31" s="156">
        <v>203</v>
      </c>
      <c r="D31" s="157" t="s">
        <v>124</v>
      </c>
      <c r="E31" s="295">
        <f t="shared" si="3"/>
        <v>0</v>
      </c>
      <c r="F31" s="484">
        <v>0</v>
      </c>
      <c r="G31" s="485">
        <v>0</v>
      </c>
      <c r="H31" s="160">
        <v>0</v>
      </c>
      <c r="I31" s="484">
        <v>0</v>
      </c>
      <c r="J31" s="485">
        <v>0</v>
      </c>
      <c r="K31" s="160">
        <v>0</v>
      </c>
      <c r="L31" s="295">
        <f>I31+J31+K31</f>
        <v>0</v>
      </c>
      <c r="M31" s="7" t="str">
        <f t="shared" si="1"/>
        <v/>
      </c>
      <c r="N31" s="155"/>
    </row>
    <row r="32" spans="1:14" ht="18.75" hidden="1" customHeight="1">
      <c r="A32" s="2">
        <v>45</v>
      </c>
      <c r="B32" s="171"/>
      <c r="C32" s="162">
        <v>204</v>
      </c>
      <c r="D32" s="172" t="s">
        <v>125</v>
      </c>
      <c r="E32" s="287">
        <f t="shared" si="3"/>
        <v>0</v>
      </c>
      <c r="F32" s="486">
        <v>0</v>
      </c>
      <c r="G32" s="487">
        <v>0</v>
      </c>
      <c r="H32" s="175">
        <v>0</v>
      </c>
      <c r="I32" s="486">
        <v>0</v>
      </c>
      <c r="J32" s="487">
        <v>0</v>
      </c>
      <c r="K32" s="175">
        <v>0</v>
      </c>
      <c r="L32" s="287">
        <f>I32+J32+K32</f>
        <v>0</v>
      </c>
      <c r="M32" s="7" t="str">
        <f t="shared" si="1"/>
        <v/>
      </c>
      <c r="N32" s="155"/>
    </row>
    <row r="33" spans="1:14" s="15" customFormat="1" ht="18.75" hidden="1" customHeight="1">
      <c r="A33" s="15">
        <v>50</v>
      </c>
      <c r="B33" s="167">
        <v>400</v>
      </c>
      <c r="C33" s="1995" t="s">
        <v>126</v>
      </c>
      <c r="D33" s="1996"/>
      <c r="E33" s="1364">
        <f t="shared" ref="E33:L33" si="4">SUM(E34:E38)</f>
        <v>0</v>
      </c>
      <c r="F33" s="168">
        <f t="shared" si="4"/>
        <v>0</v>
      </c>
      <c r="G33" s="169">
        <f t="shared" si="4"/>
        <v>0</v>
      </c>
      <c r="H33" s="170">
        <f>SUM(H34:H38)</f>
        <v>0</v>
      </c>
      <c r="I33" s="168">
        <f t="shared" si="4"/>
        <v>0</v>
      </c>
      <c r="J33" s="169">
        <f t="shared" si="4"/>
        <v>0</v>
      </c>
      <c r="K33" s="170">
        <f>SUM(K34:K38)</f>
        <v>0</v>
      </c>
      <c r="L33" s="1364">
        <f t="shared" si="4"/>
        <v>0</v>
      </c>
      <c r="M33" s="7" t="str">
        <f t="shared" si="1"/>
        <v/>
      </c>
      <c r="N33" s="155"/>
    </row>
    <row r="34" spans="1:14" ht="18.75" hidden="1" customHeight="1">
      <c r="A34" s="2">
        <v>55</v>
      </c>
      <c r="B34" s="149"/>
      <c r="C34" s="150">
        <v>401</v>
      </c>
      <c r="D34" s="176" t="s">
        <v>127</v>
      </c>
      <c r="E34" s="281">
        <f t="shared" si="3"/>
        <v>0</v>
      </c>
      <c r="F34" s="482">
        <v>0</v>
      </c>
      <c r="G34" s="483">
        <v>0</v>
      </c>
      <c r="H34" s="154">
        <v>0</v>
      </c>
      <c r="I34" s="482">
        <v>0</v>
      </c>
      <c r="J34" s="483">
        <v>0</v>
      </c>
      <c r="K34" s="154">
        <v>0</v>
      </c>
      <c r="L34" s="281">
        <f>I34+J34+K34</f>
        <v>0</v>
      </c>
      <c r="M34" s="7" t="str">
        <f t="shared" si="1"/>
        <v/>
      </c>
      <c r="N34" s="155"/>
    </row>
    <row r="35" spans="1:14" ht="18.75" hidden="1" customHeight="1">
      <c r="A35" s="2">
        <v>56</v>
      </c>
      <c r="B35" s="149"/>
      <c r="C35" s="156">
        <v>402</v>
      </c>
      <c r="D35" s="177" t="s">
        <v>128</v>
      </c>
      <c r="E35" s="295">
        <f t="shared" si="3"/>
        <v>0</v>
      </c>
      <c r="F35" s="484">
        <v>0</v>
      </c>
      <c r="G35" s="485">
        <v>0</v>
      </c>
      <c r="H35" s="160">
        <v>0</v>
      </c>
      <c r="I35" s="484">
        <v>0</v>
      </c>
      <c r="J35" s="485">
        <v>0</v>
      </c>
      <c r="K35" s="160">
        <v>0</v>
      </c>
      <c r="L35" s="295">
        <f>I35+J35+K35</f>
        <v>0</v>
      </c>
      <c r="M35" s="7" t="str">
        <f t="shared" si="1"/>
        <v/>
      </c>
      <c r="N35" s="155"/>
    </row>
    <row r="36" spans="1:14" ht="18" hidden="1" customHeight="1">
      <c r="A36" s="2">
        <v>57</v>
      </c>
      <c r="B36" s="149"/>
      <c r="C36" s="156">
        <v>403</v>
      </c>
      <c r="D36" s="178" t="s">
        <v>879</v>
      </c>
      <c r="E36" s="295">
        <f t="shared" si="3"/>
        <v>0</v>
      </c>
      <c r="F36" s="484">
        <v>0</v>
      </c>
      <c r="G36" s="485">
        <v>0</v>
      </c>
      <c r="H36" s="160">
        <v>0</v>
      </c>
      <c r="I36" s="484">
        <v>0</v>
      </c>
      <c r="J36" s="485">
        <v>0</v>
      </c>
      <c r="K36" s="160">
        <v>0</v>
      </c>
      <c r="L36" s="295">
        <f>I36+J36+K36</f>
        <v>0</v>
      </c>
      <c r="M36" s="7" t="str">
        <f t="shared" si="1"/>
        <v/>
      </c>
      <c r="N36" s="155"/>
    </row>
    <row r="37" spans="1:14" ht="18.75" hidden="1" customHeight="1">
      <c r="A37" s="14">
        <v>58</v>
      </c>
      <c r="B37" s="111"/>
      <c r="C37" s="156">
        <v>404</v>
      </c>
      <c r="D37" s="177" t="s">
        <v>2054</v>
      </c>
      <c r="E37" s="295">
        <f t="shared" si="3"/>
        <v>0</v>
      </c>
      <c r="F37" s="484">
        <v>0</v>
      </c>
      <c r="G37" s="485">
        <v>0</v>
      </c>
      <c r="H37" s="160">
        <v>0</v>
      </c>
      <c r="I37" s="484">
        <v>0</v>
      </c>
      <c r="J37" s="485">
        <v>0</v>
      </c>
      <c r="K37" s="160">
        <v>0</v>
      </c>
      <c r="L37" s="295">
        <f>I37+J37+K37</f>
        <v>0</v>
      </c>
      <c r="M37" s="7" t="str">
        <f t="shared" si="1"/>
        <v/>
      </c>
      <c r="N37" s="155"/>
    </row>
    <row r="38" spans="1:14" ht="18.75" hidden="1" customHeight="1">
      <c r="A38" s="14">
        <v>59</v>
      </c>
      <c r="B38" s="149"/>
      <c r="C38" s="179">
        <v>411</v>
      </c>
      <c r="D38" s="180" t="s">
        <v>707</v>
      </c>
      <c r="E38" s="287">
        <f t="shared" si="3"/>
        <v>0</v>
      </c>
      <c r="F38" s="486">
        <v>0</v>
      </c>
      <c r="G38" s="487">
        <v>0</v>
      </c>
      <c r="H38" s="175">
        <v>0</v>
      </c>
      <c r="I38" s="486">
        <v>0</v>
      </c>
      <c r="J38" s="487">
        <v>0</v>
      </c>
      <c r="K38" s="175">
        <v>0</v>
      </c>
      <c r="L38" s="287">
        <f>I38+J38+K38</f>
        <v>0</v>
      </c>
      <c r="M38" s="7" t="str">
        <f t="shared" si="1"/>
        <v/>
      </c>
      <c r="N38" s="155"/>
    </row>
    <row r="39" spans="1:14" s="15" customFormat="1" ht="18.75" hidden="1" customHeight="1">
      <c r="A39" s="16">
        <v>65</v>
      </c>
      <c r="B39" s="167">
        <v>800</v>
      </c>
      <c r="C39" s="1995" t="s">
        <v>121</v>
      </c>
      <c r="D39" s="1996"/>
      <c r="E39" s="1364">
        <f t="shared" ref="E39:L39" si="5">SUM(E40:E46)</f>
        <v>0</v>
      </c>
      <c r="F39" s="168">
        <f t="shared" si="5"/>
        <v>0</v>
      </c>
      <c r="G39" s="169">
        <f t="shared" si="5"/>
        <v>0</v>
      </c>
      <c r="H39" s="170">
        <f>SUM(H40:H46)</f>
        <v>0</v>
      </c>
      <c r="I39" s="168">
        <f t="shared" si="5"/>
        <v>0</v>
      </c>
      <c r="J39" s="169">
        <f t="shared" si="5"/>
        <v>0</v>
      </c>
      <c r="K39" s="170">
        <f>SUM(K40:K46)</f>
        <v>0</v>
      </c>
      <c r="L39" s="1364">
        <f t="shared" si="5"/>
        <v>0</v>
      </c>
      <c r="M39" s="7" t="str">
        <f t="shared" si="1"/>
        <v/>
      </c>
      <c r="N39" s="155"/>
    </row>
    <row r="40" spans="1:14" ht="18.75" hidden="1" customHeight="1">
      <c r="A40" s="2">
        <v>70</v>
      </c>
      <c r="B40" s="181"/>
      <c r="C40" s="150">
        <v>801</v>
      </c>
      <c r="D40" s="151" t="s">
        <v>129</v>
      </c>
      <c r="E40" s="281">
        <f t="shared" si="3"/>
        <v>0</v>
      </c>
      <c r="F40" s="482">
        <v>0</v>
      </c>
      <c r="G40" s="483">
        <v>0</v>
      </c>
      <c r="H40" s="154">
        <v>0</v>
      </c>
      <c r="I40" s="482">
        <v>0</v>
      </c>
      <c r="J40" s="483">
        <v>0</v>
      </c>
      <c r="K40" s="154">
        <v>0</v>
      </c>
      <c r="L40" s="281">
        <f t="shared" ref="L40:L46" si="6">I40+J40+K40</f>
        <v>0</v>
      </c>
      <c r="M40" s="7" t="str">
        <f t="shared" si="1"/>
        <v/>
      </c>
      <c r="N40" s="155"/>
    </row>
    <row r="41" spans="1:14" ht="18.75" hidden="1" customHeight="1">
      <c r="A41" s="2">
        <v>75</v>
      </c>
      <c r="B41" s="181"/>
      <c r="C41" s="156">
        <v>802</v>
      </c>
      <c r="D41" s="157" t="s">
        <v>130</v>
      </c>
      <c r="E41" s="295">
        <f t="shared" si="3"/>
        <v>0</v>
      </c>
      <c r="F41" s="484">
        <v>0</v>
      </c>
      <c r="G41" s="485">
        <v>0</v>
      </c>
      <c r="H41" s="160">
        <v>0</v>
      </c>
      <c r="I41" s="484">
        <v>0</v>
      </c>
      <c r="J41" s="485">
        <v>0</v>
      </c>
      <c r="K41" s="160">
        <v>0</v>
      </c>
      <c r="L41" s="295">
        <f t="shared" si="6"/>
        <v>0</v>
      </c>
      <c r="M41" s="7" t="str">
        <f t="shared" si="1"/>
        <v/>
      </c>
      <c r="N41" s="155"/>
    </row>
    <row r="42" spans="1:14" ht="18.75" hidden="1" customHeight="1">
      <c r="A42" s="14">
        <v>80</v>
      </c>
      <c r="B42" s="181"/>
      <c r="C42" s="156">
        <v>804</v>
      </c>
      <c r="D42" s="157" t="s">
        <v>131</v>
      </c>
      <c r="E42" s="295">
        <f t="shared" si="3"/>
        <v>0</v>
      </c>
      <c r="F42" s="484">
        <v>0</v>
      </c>
      <c r="G42" s="485">
        <v>0</v>
      </c>
      <c r="H42" s="160">
        <v>0</v>
      </c>
      <c r="I42" s="484">
        <v>0</v>
      </c>
      <c r="J42" s="485">
        <v>0</v>
      </c>
      <c r="K42" s="160">
        <v>0</v>
      </c>
      <c r="L42" s="295">
        <f t="shared" si="6"/>
        <v>0</v>
      </c>
      <c r="M42" s="7" t="str">
        <f t="shared" si="1"/>
        <v/>
      </c>
      <c r="N42" s="155"/>
    </row>
    <row r="43" spans="1:14" ht="18.75" hidden="1" customHeight="1">
      <c r="A43" s="14">
        <v>85</v>
      </c>
      <c r="B43" s="181"/>
      <c r="C43" s="162">
        <v>809</v>
      </c>
      <c r="D43" s="182" t="s">
        <v>132</v>
      </c>
      <c r="E43" s="295">
        <f>F43+G43+H43</f>
        <v>0</v>
      </c>
      <c r="F43" s="484">
        <v>0</v>
      </c>
      <c r="G43" s="485">
        <v>0</v>
      </c>
      <c r="H43" s="160">
        <v>0</v>
      </c>
      <c r="I43" s="484">
        <v>0</v>
      </c>
      <c r="J43" s="485">
        <v>0</v>
      </c>
      <c r="K43" s="160">
        <v>0</v>
      </c>
      <c r="L43" s="295">
        <f t="shared" si="6"/>
        <v>0</v>
      </c>
      <c r="M43" s="7" t="str">
        <f t="shared" si="1"/>
        <v/>
      </c>
      <c r="N43" s="155"/>
    </row>
    <row r="44" spans="1:14" ht="18.75" hidden="1" customHeight="1">
      <c r="A44" s="14">
        <v>85</v>
      </c>
      <c r="B44" s="181"/>
      <c r="C44" s="162">
        <v>811</v>
      </c>
      <c r="D44" s="182" t="s">
        <v>856</v>
      </c>
      <c r="E44" s="295">
        <f>F44+G44+H44</f>
        <v>0</v>
      </c>
      <c r="F44" s="484">
        <v>0</v>
      </c>
      <c r="G44" s="485">
        <v>0</v>
      </c>
      <c r="H44" s="160">
        <v>0</v>
      </c>
      <c r="I44" s="484">
        <v>0</v>
      </c>
      <c r="J44" s="485">
        <v>0</v>
      </c>
      <c r="K44" s="160">
        <v>0</v>
      </c>
      <c r="L44" s="295">
        <f t="shared" si="6"/>
        <v>0</v>
      </c>
      <c r="M44" s="7" t="str">
        <f t="shared" si="1"/>
        <v/>
      </c>
      <c r="N44" s="155"/>
    </row>
    <row r="45" spans="1:14" ht="18.75" hidden="1" customHeight="1">
      <c r="A45" s="14">
        <v>85</v>
      </c>
      <c r="B45" s="181"/>
      <c r="C45" s="162">
        <v>812</v>
      </c>
      <c r="D45" s="182" t="s">
        <v>857</v>
      </c>
      <c r="E45" s="295">
        <f>F45+G45+H45</f>
        <v>0</v>
      </c>
      <c r="F45" s="484">
        <v>0</v>
      </c>
      <c r="G45" s="485">
        <v>0</v>
      </c>
      <c r="H45" s="160">
        <v>0</v>
      </c>
      <c r="I45" s="484">
        <v>0</v>
      </c>
      <c r="J45" s="485">
        <v>0</v>
      </c>
      <c r="K45" s="160">
        <v>0</v>
      </c>
      <c r="L45" s="295">
        <f t="shared" si="6"/>
        <v>0</v>
      </c>
      <c r="M45" s="7" t="str">
        <f t="shared" si="1"/>
        <v/>
      </c>
      <c r="N45" s="155"/>
    </row>
    <row r="46" spans="1:14" ht="18.75" hidden="1" customHeight="1">
      <c r="A46" s="14">
        <v>85</v>
      </c>
      <c r="B46" s="181"/>
      <c r="C46" s="162">
        <v>814</v>
      </c>
      <c r="D46" s="182" t="s">
        <v>880</v>
      </c>
      <c r="E46" s="287">
        <f t="shared" si="3"/>
        <v>0</v>
      </c>
      <c r="F46" s="486">
        <v>0</v>
      </c>
      <c r="G46" s="487">
        <v>0</v>
      </c>
      <c r="H46" s="175">
        <v>0</v>
      </c>
      <c r="I46" s="486">
        <v>0</v>
      </c>
      <c r="J46" s="487">
        <v>0</v>
      </c>
      <c r="K46" s="175">
        <v>0</v>
      </c>
      <c r="L46" s="287">
        <f t="shared" si="6"/>
        <v>0</v>
      </c>
      <c r="M46" s="7" t="str">
        <f t="shared" si="1"/>
        <v/>
      </c>
      <c r="N46" s="155"/>
    </row>
    <row r="47" spans="1:14" s="15" customFormat="1" ht="18.75" hidden="1" customHeight="1">
      <c r="A47" s="15">
        <v>95</v>
      </c>
      <c r="B47" s="167">
        <v>1000</v>
      </c>
      <c r="C47" s="147" t="s">
        <v>133</v>
      </c>
      <c r="D47" s="183"/>
      <c r="E47" s="1364">
        <f t="shared" ref="E47:L47" si="7">SUM(E48:E51)</f>
        <v>0</v>
      </c>
      <c r="F47" s="168">
        <f t="shared" si="7"/>
        <v>0</v>
      </c>
      <c r="G47" s="169">
        <f t="shared" si="7"/>
        <v>0</v>
      </c>
      <c r="H47" s="170">
        <f>SUM(H48:H51)</f>
        <v>0</v>
      </c>
      <c r="I47" s="168">
        <f t="shared" si="7"/>
        <v>0</v>
      </c>
      <c r="J47" s="169">
        <f t="shared" si="7"/>
        <v>0</v>
      </c>
      <c r="K47" s="170">
        <f>SUM(K48:K51)</f>
        <v>0</v>
      </c>
      <c r="L47" s="1364">
        <f t="shared" si="7"/>
        <v>0</v>
      </c>
      <c r="M47" s="7" t="str">
        <f t="shared" si="1"/>
        <v/>
      </c>
      <c r="N47" s="155"/>
    </row>
    <row r="48" spans="1:14" ht="18.75" hidden="1" customHeight="1">
      <c r="A48" s="2">
        <v>100</v>
      </c>
      <c r="B48" s="181"/>
      <c r="C48" s="150">
        <v>1001</v>
      </c>
      <c r="D48" s="151" t="s">
        <v>134</v>
      </c>
      <c r="E48" s="281">
        <f t="shared" si="3"/>
        <v>0</v>
      </c>
      <c r="F48" s="482">
        <v>0</v>
      </c>
      <c r="G48" s="483">
        <v>0</v>
      </c>
      <c r="H48" s="154">
        <v>0</v>
      </c>
      <c r="I48" s="482">
        <v>0</v>
      </c>
      <c r="J48" s="483">
        <v>0</v>
      </c>
      <c r="K48" s="154">
        <v>0</v>
      </c>
      <c r="L48" s="281">
        <f>I48+J48+K48</f>
        <v>0</v>
      </c>
      <c r="M48" s="7" t="str">
        <f t="shared" si="1"/>
        <v/>
      </c>
      <c r="N48" s="155"/>
    </row>
    <row r="49" spans="1:14" ht="18.75" hidden="1" customHeight="1">
      <c r="A49" s="2">
        <v>105</v>
      </c>
      <c r="B49" s="181"/>
      <c r="C49" s="156">
        <v>1002</v>
      </c>
      <c r="D49" s="157" t="s">
        <v>135</v>
      </c>
      <c r="E49" s="295">
        <f t="shared" si="3"/>
        <v>0</v>
      </c>
      <c r="F49" s="484">
        <v>0</v>
      </c>
      <c r="G49" s="485">
        <v>0</v>
      </c>
      <c r="H49" s="160">
        <v>0</v>
      </c>
      <c r="I49" s="484">
        <v>0</v>
      </c>
      <c r="J49" s="485">
        <v>0</v>
      </c>
      <c r="K49" s="160">
        <v>0</v>
      </c>
      <c r="L49" s="295">
        <f>I49+J49+K49</f>
        <v>0</v>
      </c>
      <c r="M49" s="7" t="str">
        <f t="shared" si="1"/>
        <v/>
      </c>
      <c r="N49" s="155"/>
    </row>
    <row r="50" spans="1:14" ht="18.75" hidden="1" customHeight="1">
      <c r="A50" s="2">
        <v>110</v>
      </c>
      <c r="B50" s="181"/>
      <c r="C50" s="156">
        <v>1004</v>
      </c>
      <c r="D50" s="157" t="s">
        <v>136</v>
      </c>
      <c r="E50" s="295">
        <f t="shared" si="3"/>
        <v>0</v>
      </c>
      <c r="F50" s="484">
        <v>0</v>
      </c>
      <c r="G50" s="485">
        <v>0</v>
      </c>
      <c r="H50" s="160">
        <v>0</v>
      </c>
      <c r="I50" s="484">
        <v>0</v>
      </c>
      <c r="J50" s="485">
        <v>0</v>
      </c>
      <c r="K50" s="160">
        <v>0</v>
      </c>
      <c r="L50" s="295">
        <f>I50+J50+K50</f>
        <v>0</v>
      </c>
      <c r="M50" s="7" t="str">
        <f t="shared" si="1"/>
        <v/>
      </c>
      <c r="N50" s="155"/>
    </row>
    <row r="51" spans="1:14" ht="18.75" hidden="1" customHeight="1">
      <c r="A51" s="2">
        <v>125</v>
      </c>
      <c r="B51" s="181"/>
      <c r="C51" s="179">
        <v>1007</v>
      </c>
      <c r="D51" s="172" t="s">
        <v>137</v>
      </c>
      <c r="E51" s="287">
        <f t="shared" si="3"/>
        <v>0</v>
      </c>
      <c r="F51" s="486">
        <v>0</v>
      </c>
      <c r="G51" s="487">
        <v>0</v>
      </c>
      <c r="H51" s="175">
        <v>0</v>
      </c>
      <c r="I51" s="486">
        <v>0</v>
      </c>
      <c r="J51" s="487">
        <v>0</v>
      </c>
      <c r="K51" s="175">
        <v>0</v>
      </c>
      <c r="L51" s="287">
        <f>I51+J51+K51</f>
        <v>0</v>
      </c>
      <c r="M51" s="7" t="str">
        <f t="shared" si="1"/>
        <v/>
      </c>
      <c r="N51" s="155"/>
    </row>
    <row r="52" spans="1:14" s="15" customFormat="1" ht="18.75" customHeight="1">
      <c r="A52" s="15">
        <v>130</v>
      </c>
      <c r="B52" s="167">
        <v>1300</v>
      </c>
      <c r="C52" s="147" t="s">
        <v>138</v>
      </c>
      <c r="D52" s="183"/>
      <c r="E52" s="1364">
        <f t="shared" ref="E52:L52" si="8">SUM(E53:E57)</f>
        <v>1300000</v>
      </c>
      <c r="F52" s="168">
        <f t="shared" si="8"/>
        <v>0</v>
      </c>
      <c r="G52" s="169">
        <f t="shared" si="8"/>
        <v>1300000</v>
      </c>
      <c r="H52" s="170">
        <f>SUM(H53:H57)</f>
        <v>0</v>
      </c>
      <c r="I52" s="168">
        <f t="shared" si="8"/>
        <v>0</v>
      </c>
      <c r="J52" s="169">
        <f t="shared" si="8"/>
        <v>1272104</v>
      </c>
      <c r="K52" s="170">
        <f>SUM(K53:K57)</f>
        <v>0</v>
      </c>
      <c r="L52" s="1364">
        <f t="shared" si="8"/>
        <v>1272104</v>
      </c>
      <c r="M52" s="7">
        <f t="shared" si="1"/>
        <v>1</v>
      </c>
      <c r="N52" s="155"/>
    </row>
    <row r="53" spans="1:14" ht="18.75" customHeight="1">
      <c r="A53" s="2">
        <v>135</v>
      </c>
      <c r="B53" s="149"/>
      <c r="C53" s="150">
        <v>1301</v>
      </c>
      <c r="D53" s="151" t="s">
        <v>139</v>
      </c>
      <c r="E53" s="281">
        <f t="shared" si="3"/>
        <v>435000</v>
      </c>
      <c r="F53" s="482">
        <v>0</v>
      </c>
      <c r="G53" s="1661">
        <v>435000</v>
      </c>
      <c r="H53" s="154">
        <v>0</v>
      </c>
      <c r="I53" s="482">
        <v>0</v>
      </c>
      <c r="J53" s="1661">
        <v>329580</v>
      </c>
      <c r="K53" s="154">
        <v>0</v>
      </c>
      <c r="L53" s="281">
        <f>I53+J53+K53</f>
        <v>329580</v>
      </c>
      <c r="M53" s="7">
        <f t="shared" si="1"/>
        <v>1</v>
      </c>
      <c r="N53" s="155"/>
    </row>
    <row r="54" spans="1:14" ht="18.75" hidden="1" customHeight="1">
      <c r="A54" s="2">
        <v>140</v>
      </c>
      <c r="B54" s="149"/>
      <c r="C54" s="156">
        <v>1302</v>
      </c>
      <c r="D54" s="184" t="s">
        <v>140</v>
      </c>
      <c r="E54" s="295">
        <f t="shared" si="3"/>
        <v>0</v>
      </c>
      <c r="F54" s="484">
        <v>0</v>
      </c>
      <c r="G54" s="1662"/>
      <c r="H54" s="160">
        <v>0</v>
      </c>
      <c r="I54" s="484">
        <v>0</v>
      </c>
      <c r="J54" s="1662"/>
      <c r="K54" s="160">
        <v>0</v>
      </c>
      <c r="L54" s="295">
        <f>I54+J54+K54</f>
        <v>0</v>
      </c>
      <c r="M54" s="7" t="str">
        <f t="shared" si="1"/>
        <v/>
      </c>
      <c r="N54" s="155"/>
    </row>
    <row r="55" spans="1:14" ht="18.75" customHeight="1">
      <c r="A55" s="2">
        <v>145</v>
      </c>
      <c r="B55" s="149"/>
      <c r="C55" s="156">
        <v>1303</v>
      </c>
      <c r="D55" s="184" t="s">
        <v>141</v>
      </c>
      <c r="E55" s="295">
        <f t="shared" si="3"/>
        <v>445000</v>
      </c>
      <c r="F55" s="484">
        <v>0</v>
      </c>
      <c r="G55" s="1662">
        <v>445000</v>
      </c>
      <c r="H55" s="160">
        <v>0</v>
      </c>
      <c r="I55" s="484">
        <v>0</v>
      </c>
      <c r="J55" s="1662">
        <v>421643</v>
      </c>
      <c r="K55" s="160">
        <v>0</v>
      </c>
      <c r="L55" s="295">
        <f>I55+J55+K55</f>
        <v>421643</v>
      </c>
      <c r="M55" s="7">
        <f t="shared" si="1"/>
        <v>1</v>
      </c>
      <c r="N55" s="155"/>
    </row>
    <row r="56" spans="1:14" ht="18.75" customHeight="1">
      <c r="B56" s="149"/>
      <c r="C56" s="156">
        <v>1304</v>
      </c>
      <c r="D56" s="184" t="s">
        <v>142</v>
      </c>
      <c r="E56" s="295">
        <f t="shared" si="3"/>
        <v>350000</v>
      </c>
      <c r="F56" s="484">
        <v>0</v>
      </c>
      <c r="G56" s="1662">
        <v>350000</v>
      </c>
      <c r="H56" s="160">
        <v>0</v>
      </c>
      <c r="I56" s="484">
        <v>0</v>
      </c>
      <c r="J56" s="1662">
        <v>479677</v>
      </c>
      <c r="K56" s="160">
        <v>0</v>
      </c>
      <c r="L56" s="295">
        <f>I56+J56+K56</f>
        <v>479677</v>
      </c>
      <c r="M56" s="7">
        <f t="shared" si="1"/>
        <v>1</v>
      </c>
      <c r="N56" s="155"/>
    </row>
    <row r="57" spans="1:14" s="17" customFormat="1" ht="18.75" customHeight="1">
      <c r="A57" s="17">
        <v>150</v>
      </c>
      <c r="B57" s="149"/>
      <c r="C57" s="162">
        <v>1308</v>
      </c>
      <c r="D57" s="185" t="s">
        <v>143</v>
      </c>
      <c r="E57" s="287">
        <f t="shared" si="3"/>
        <v>70000</v>
      </c>
      <c r="F57" s="486">
        <v>0</v>
      </c>
      <c r="G57" s="1663">
        <v>70000</v>
      </c>
      <c r="H57" s="175">
        <v>0</v>
      </c>
      <c r="I57" s="486">
        <v>0</v>
      </c>
      <c r="J57" s="1663">
        <v>41204</v>
      </c>
      <c r="K57" s="175">
        <v>0</v>
      </c>
      <c r="L57" s="287">
        <f>I57+J57+K57</f>
        <v>41204</v>
      </c>
      <c r="M57" s="7">
        <f t="shared" si="1"/>
        <v>1</v>
      </c>
      <c r="N57" s="155"/>
    </row>
    <row r="58" spans="1:14" s="15" customFormat="1" ht="18.75" hidden="1" customHeight="1">
      <c r="A58" s="15">
        <v>160</v>
      </c>
      <c r="B58" s="167">
        <v>1400</v>
      </c>
      <c r="C58" s="147" t="s">
        <v>144</v>
      </c>
      <c r="D58" s="183"/>
      <c r="E58" s="1364">
        <f t="shared" ref="E58:L58" si="9">SUM(E59:E60)</f>
        <v>0</v>
      </c>
      <c r="F58" s="168">
        <f t="shared" si="9"/>
        <v>0</v>
      </c>
      <c r="G58" s="169">
        <f t="shared" si="9"/>
        <v>0</v>
      </c>
      <c r="H58" s="170">
        <f>SUM(H59:H60)</f>
        <v>0</v>
      </c>
      <c r="I58" s="168">
        <f t="shared" si="9"/>
        <v>0</v>
      </c>
      <c r="J58" s="169">
        <f t="shared" si="9"/>
        <v>0</v>
      </c>
      <c r="K58" s="170">
        <f>SUM(K59:K60)</f>
        <v>0</v>
      </c>
      <c r="L58" s="1364">
        <f t="shared" si="9"/>
        <v>0</v>
      </c>
      <c r="M58" s="7" t="str">
        <f t="shared" si="1"/>
        <v/>
      </c>
      <c r="N58" s="155"/>
    </row>
    <row r="59" spans="1:14" ht="18.75" hidden="1" customHeight="1">
      <c r="A59" s="2">
        <v>165</v>
      </c>
      <c r="B59" s="149"/>
      <c r="C59" s="150">
        <v>1401</v>
      </c>
      <c r="D59" s="151" t="s">
        <v>145</v>
      </c>
      <c r="E59" s="281">
        <f t="shared" si="3"/>
        <v>0</v>
      </c>
      <c r="F59" s="482">
        <v>0</v>
      </c>
      <c r="G59" s="483">
        <v>0</v>
      </c>
      <c r="H59" s="154">
        <v>0</v>
      </c>
      <c r="I59" s="482">
        <v>0</v>
      </c>
      <c r="J59" s="483">
        <v>0</v>
      </c>
      <c r="K59" s="154">
        <v>0</v>
      </c>
      <c r="L59" s="281">
        <f>I59+J59+K59</f>
        <v>0</v>
      </c>
      <c r="M59" s="7" t="str">
        <f t="shared" si="1"/>
        <v/>
      </c>
      <c r="N59" s="155"/>
    </row>
    <row r="60" spans="1:14" ht="18.75" hidden="1" customHeight="1">
      <c r="A60" s="2">
        <v>170</v>
      </c>
      <c r="B60" s="149"/>
      <c r="C60" s="179">
        <v>1402</v>
      </c>
      <c r="D60" s="186" t="s">
        <v>146</v>
      </c>
      <c r="E60" s="287">
        <f t="shared" si="3"/>
        <v>0</v>
      </c>
      <c r="F60" s="486">
        <v>0</v>
      </c>
      <c r="G60" s="487">
        <v>0</v>
      </c>
      <c r="H60" s="175">
        <v>0</v>
      </c>
      <c r="I60" s="486">
        <v>0</v>
      </c>
      <c r="J60" s="487">
        <v>0</v>
      </c>
      <c r="K60" s="175">
        <v>0</v>
      </c>
      <c r="L60" s="287">
        <f>I60+J60+K60</f>
        <v>0</v>
      </c>
      <c r="M60" s="7" t="str">
        <f t="shared" si="1"/>
        <v/>
      </c>
      <c r="N60" s="155"/>
    </row>
    <row r="61" spans="1:14" s="15" customFormat="1" ht="18.75" hidden="1" customHeight="1">
      <c r="A61" s="15">
        <v>175</v>
      </c>
      <c r="B61" s="167">
        <v>1500</v>
      </c>
      <c r="C61" s="147" t="s">
        <v>147</v>
      </c>
      <c r="D61" s="183"/>
      <c r="E61" s="1364">
        <f t="shared" ref="E61:L61" si="10">SUM(E62:E63)</f>
        <v>0</v>
      </c>
      <c r="F61" s="168">
        <f t="shared" si="10"/>
        <v>0</v>
      </c>
      <c r="G61" s="169">
        <f t="shared" si="10"/>
        <v>0</v>
      </c>
      <c r="H61" s="170">
        <f>SUM(H62:H63)</f>
        <v>0</v>
      </c>
      <c r="I61" s="168">
        <f t="shared" si="10"/>
        <v>0</v>
      </c>
      <c r="J61" s="169">
        <f t="shared" si="10"/>
        <v>0</v>
      </c>
      <c r="K61" s="170">
        <f>SUM(K62:K63)</f>
        <v>0</v>
      </c>
      <c r="L61" s="1364">
        <f t="shared" si="10"/>
        <v>0</v>
      </c>
      <c r="M61" s="7" t="str">
        <f t="shared" si="1"/>
        <v/>
      </c>
      <c r="N61" s="155"/>
    </row>
    <row r="62" spans="1:14" ht="18.75" hidden="1" customHeight="1">
      <c r="A62" s="2">
        <v>180</v>
      </c>
      <c r="B62" s="149"/>
      <c r="C62" s="150">
        <v>1501</v>
      </c>
      <c r="D62" s="187" t="s">
        <v>148</v>
      </c>
      <c r="E62" s="281">
        <f t="shared" si="3"/>
        <v>0</v>
      </c>
      <c r="F62" s="485">
        <v>0</v>
      </c>
      <c r="G62" s="485">
        <v>0</v>
      </c>
      <c r="H62" s="154">
        <v>0</v>
      </c>
      <c r="I62" s="485">
        <v>0</v>
      </c>
      <c r="J62" s="485">
        <v>0</v>
      </c>
      <c r="K62" s="154">
        <v>0</v>
      </c>
      <c r="L62" s="281">
        <f>I62+J62+K62</f>
        <v>0</v>
      </c>
      <c r="M62" s="7" t="str">
        <f t="shared" si="1"/>
        <v/>
      </c>
      <c r="N62" s="155"/>
    </row>
    <row r="63" spans="1:14" ht="18.75" hidden="1" customHeight="1">
      <c r="A63" s="2">
        <v>185</v>
      </c>
      <c r="B63" s="149"/>
      <c r="C63" s="179">
        <v>1502</v>
      </c>
      <c r="D63" s="188" t="s">
        <v>149</v>
      </c>
      <c r="E63" s="287">
        <f t="shared" si="3"/>
        <v>0</v>
      </c>
      <c r="F63" s="485">
        <v>0</v>
      </c>
      <c r="G63" s="485">
        <v>0</v>
      </c>
      <c r="H63" s="175">
        <v>0</v>
      </c>
      <c r="I63" s="485">
        <v>0</v>
      </c>
      <c r="J63" s="485">
        <v>0</v>
      </c>
      <c r="K63" s="175">
        <v>0</v>
      </c>
      <c r="L63" s="287">
        <f>I63+J63+K63</f>
        <v>0</v>
      </c>
      <c r="M63" s="7" t="str">
        <f t="shared" si="1"/>
        <v/>
      </c>
      <c r="N63" s="155"/>
    </row>
    <row r="64" spans="1:14" s="17" customFormat="1" ht="18.75" hidden="1" customHeight="1">
      <c r="B64" s="167">
        <v>1600</v>
      </c>
      <c r="C64" s="147" t="s">
        <v>150</v>
      </c>
      <c r="D64" s="183"/>
      <c r="E64" s="1364">
        <f t="shared" si="3"/>
        <v>0</v>
      </c>
      <c r="F64" s="1465">
        <v>0</v>
      </c>
      <c r="G64" s="1466">
        <v>0</v>
      </c>
      <c r="H64" s="1467">
        <v>0</v>
      </c>
      <c r="I64" s="1465">
        <v>0</v>
      </c>
      <c r="J64" s="1466">
        <v>0</v>
      </c>
      <c r="K64" s="1467">
        <v>0</v>
      </c>
      <c r="L64" s="1364">
        <f>I64+J64+K64</f>
        <v>0</v>
      </c>
      <c r="M64" s="7" t="str">
        <f t="shared" si="1"/>
        <v/>
      </c>
      <c r="N64" s="155"/>
    </row>
    <row r="65" spans="1:14" s="15" customFormat="1" ht="18.75" hidden="1" customHeight="1">
      <c r="A65" s="15">
        <v>200</v>
      </c>
      <c r="B65" s="167">
        <v>1700</v>
      </c>
      <c r="C65" s="147" t="s">
        <v>151</v>
      </c>
      <c r="D65" s="183"/>
      <c r="E65" s="1364">
        <f t="shared" ref="E65:L65" si="11">SUM(E66:E71)</f>
        <v>0</v>
      </c>
      <c r="F65" s="168">
        <f t="shared" si="11"/>
        <v>0</v>
      </c>
      <c r="G65" s="169">
        <f t="shared" si="11"/>
        <v>0</v>
      </c>
      <c r="H65" s="170">
        <f>SUM(H66:H71)</f>
        <v>0</v>
      </c>
      <c r="I65" s="168">
        <f t="shared" si="11"/>
        <v>0</v>
      </c>
      <c r="J65" s="169">
        <f t="shared" si="11"/>
        <v>0</v>
      </c>
      <c r="K65" s="170">
        <f>SUM(K66:K71)</f>
        <v>0</v>
      </c>
      <c r="L65" s="1364">
        <f t="shared" si="11"/>
        <v>0</v>
      </c>
      <c r="M65" s="7" t="str">
        <f t="shared" si="1"/>
        <v/>
      </c>
      <c r="N65" s="155"/>
    </row>
    <row r="66" spans="1:14" ht="18.75" hidden="1" customHeight="1">
      <c r="A66" s="2">
        <v>205</v>
      </c>
      <c r="B66" s="149"/>
      <c r="C66" s="150">
        <v>1701</v>
      </c>
      <c r="D66" s="151" t="s">
        <v>152</v>
      </c>
      <c r="E66" s="281">
        <f t="shared" si="3"/>
        <v>0</v>
      </c>
      <c r="F66" s="485">
        <v>0</v>
      </c>
      <c r="G66" s="485">
        <v>0</v>
      </c>
      <c r="H66" s="154">
        <v>0</v>
      </c>
      <c r="I66" s="485">
        <v>0</v>
      </c>
      <c r="J66" s="485">
        <v>0</v>
      </c>
      <c r="K66" s="154">
        <v>0</v>
      </c>
      <c r="L66" s="281">
        <f t="shared" ref="L66:L73" si="12">I66+J66+K66</f>
        <v>0</v>
      </c>
      <c r="M66" s="7" t="str">
        <f t="shared" si="1"/>
        <v/>
      </c>
      <c r="N66" s="155"/>
    </row>
    <row r="67" spans="1:14" ht="18.75" hidden="1" customHeight="1">
      <c r="A67" s="2">
        <v>210</v>
      </c>
      <c r="B67" s="149"/>
      <c r="C67" s="156">
        <v>1702</v>
      </c>
      <c r="D67" s="157" t="s">
        <v>1977</v>
      </c>
      <c r="E67" s="295">
        <f t="shared" si="3"/>
        <v>0</v>
      </c>
      <c r="F67" s="485">
        <v>0</v>
      </c>
      <c r="G67" s="485">
        <v>0</v>
      </c>
      <c r="H67" s="160">
        <v>0</v>
      </c>
      <c r="I67" s="485">
        <v>0</v>
      </c>
      <c r="J67" s="485">
        <v>0</v>
      </c>
      <c r="K67" s="160">
        <v>0</v>
      </c>
      <c r="L67" s="295">
        <f t="shared" si="12"/>
        <v>0</v>
      </c>
      <c r="M67" s="7" t="str">
        <f t="shared" si="1"/>
        <v/>
      </c>
      <c r="N67" s="155"/>
    </row>
    <row r="68" spans="1:14" ht="18.75" hidden="1" customHeight="1">
      <c r="A68" s="2">
        <v>215</v>
      </c>
      <c r="B68" s="149"/>
      <c r="C68" s="156">
        <v>1703</v>
      </c>
      <c r="D68" s="157" t="s">
        <v>153</v>
      </c>
      <c r="E68" s="295">
        <f t="shared" si="3"/>
        <v>0</v>
      </c>
      <c r="F68" s="485">
        <v>0</v>
      </c>
      <c r="G68" s="485">
        <v>0</v>
      </c>
      <c r="H68" s="160">
        <v>0</v>
      </c>
      <c r="I68" s="485">
        <v>0</v>
      </c>
      <c r="J68" s="485">
        <v>0</v>
      </c>
      <c r="K68" s="160">
        <v>0</v>
      </c>
      <c r="L68" s="295">
        <f t="shared" si="12"/>
        <v>0</v>
      </c>
      <c r="M68" s="7" t="str">
        <f t="shared" si="1"/>
        <v/>
      </c>
      <c r="N68" s="155"/>
    </row>
    <row r="69" spans="1:14" ht="18.75" hidden="1" customHeight="1">
      <c r="A69" s="2">
        <v>225</v>
      </c>
      <c r="B69" s="149"/>
      <c r="C69" s="156">
        <v>1706</v>
      </c>
      <c r="D69" s="157" t="s">
        <v>2055</v>
      </c>
      <c r="E69" s="295">
        <f t="shared" si="3"/>
        <v>0</v>
      </c>
      <c r="F69" s="485">
        <v>0</v>
      </c>
      <c r="G69" s="485">
        <v>0</v>
      </c>
      <c r="H69" s="160">
        <v>0</v>
      </c>
      <c r="I69" s="485">
        <v>0</v>
      </c>
      <c r="J69" s="485">
        <v>0</v>
      </c>
      <c r="K69" s="160">
        <v>0</v>
      </c>
      <c r="L69" s="295">
        <f t="shared" si="12"/>
        <v>0</v>
      </c>
      <c r="M69" s="7" t="str">
        <f t="shared" si="1"/>
        <v/>
      </c>
      <c r="N69" s="155"/>
    </row>
    <row r="70" spans="1:14" ht="18.75" hidden="1" customHeight="1">
      <c r="A70" s="2">
        <v>226</v>
      </c>
      <c r="B70" s="149"/>
      <c r="C70" s="156">
        <v>1707</v>
      </c>
      <c r="D70" s="157" t="s">
        <v>154</v>
      </c>
      <c r="E70" s="295">
        <f t="shared" si="3"/>
        <v>0</v>
      </c>
      <c r="F70" s="485">
        <v>0</v>
      </c>
      <c r="G70" s="485">
        <v>0</v>
      </c>
      <c r="H70" s="160">
        <v>0</v>
      </c>
      <c r="I70" s="485">
        <v>0</v>
      </c>
      <c r="J70" s="485">
        <v>0</v>
      </c>
      <c r="K70" s="160">
        <v>0</v>
      </c>
      <c r="L70" s="295">
        <f t="shared" si="12"/>
        <v>0</v>
      </c>
      <c r="M70" s="7" t="str">
        <f t="shared" si="1"/>
        <v/>
      </c>
      <c r="N70" s="155"/>
    </row>
    <row r="71" spans="1:14" ht="18.75" hidden="1" customHeight="1">
      <c r="A71" s="14">
        <v>227</v>
      </c>
      <c r="B71" s="149"/>
      <c r="C71" s="179">
        <v>1709</v>
      </c>
      <c r="D71" s="172" t="s">
        <v>155</v>
      </c>
      <c r="E71" s="287">
        <f t="shared" si="3"/>
        <v>0</v>
      </c>
      <c r="F71" s="485">
        <v>0</v>
      </c>
      <c r="G71" s="485">
        <v>0</v>
      </c>
      <c r="H71" s="175">
        <v>0</v>
      </c>
      <c r="I71" s="485">
        <v>0</v>
      </c>
      <c r="J71" s="485">
        <v>0</v>
      </c>
      <c r="K71" s="175">
        <v>0</v>
      </c>
      <c r="L71" s="287">
        <f t="shared" si="12"/>
        <v>0</v>
      </c>
      <c r="M71" s="7" t="str">
        <f t="shared" si="1"/>
        <v/>
      </c>
      <c r="N71" s="155"/>
    </row>
    <row r="72" spans="1:14" s="15" customFormat="1" ht="18.75" hidden="1" customHeight="1">
      <c r="A72" s="15">
        <v>235</v>
      </c>
      <c r="B72" s="167">
        <v>1900</v>
      </c>
      <c r="C72" s="147" t="s">
        <v>1236</v>
      </c>
      <c r="D72" s="183"/>
      <c r="E72" s="1364">
        <f t="shared" si="3"/>
        <v>0</v>
      </c>
      <c r="F72" s="1465">
        <v>0</v>
      </c>
      <c r="G72" s="1466">
        <v>0</v>
      </c>
      <c r="H72" s="1467">
        <v>0</v>
      </c>
      <c r="I72" s="1465">
        <v>0</v>
      </c>
      <c r="J72" s="1466">
        <v>0</v>
      </c>
      <c r="K72" s="1467">
        <v>0</v>
      </c>
      <c r="L72" s="1364">
        <f t="shared" si="12"/>
        <v>0</v>
      </c>
      <c r="M72" s="7" t="str">
        <f t="shared" si="1"/>
        <v/>
      </c>
      <c r="N72" s="155"/>
    </row>
    <row r="73" spans="1:14" s="15" customFormat="1" ht="18.75" hidden="1" customHeight="1">
      <c r="A73" s="15">
        <v>255</v>
      </c>
      <c r="B73" s="167">
        <v>2000</v>
      </c>
      <c r="C73" s="147" t="s">
        <v>156</v>
      </c>
      <c r="D73" s="183"/>
      <c r="E73" s="1364">
        <f t="shared" si="3"/>
        <v>0</v>
      </c>
      <c r="F73" s="1465">
        <v>0</v>
      </c>
      <c r="G73" s="189"/>
      <c r="H73" s="1467">
        <v>0</v>
      </c>
      <c r="I73" s="1465">
        <v>0</v>
      </c>
      <c r="J73" s="189"/>
      <c r="K73" s="1467">
        <v>0</v>
      </c>
      <c r="L73" s="1364">
        <f t="shared" si="12"/>
        <v>0</v>
      </c>
      <c r="M73" s="7" t="str">
        <f t="shared" si="1"/>
        <v/>
      </c>
      <c r="N73" s="155"/>
    </row>
    <row r="74" spans="1:14" s="15" customFormat="1" ht="18.75" customHeight="1">
      <c r="A74" s="15">
        <v>265</v>
      </c>
      <c r="B74" s="167">
        <v>2400</v>
      </c>
      <c r="C74" s="147" t="s">
        <v>157</v>
      </c>
      <c r="D74" s="183"/>
      <c r="E74" s="1364">
        <f t="shared" ref="E74:L74" si="13">SUM(E75:E89)</f>
        <v>308000</v>
      </c>
      <c r="F74" s="168">
        <f t="shared" si="13"/>
        <v>0</v>
      </c>
      <c r="G74" s="169">
        <f t="shared" si="13"/>
        <v>308000</v>
      </c>
      <c r="H74" s="170">
        <f>SUM(H75:H89)</f>
        <v>0</v>
      </c>
      <c r="I74" s="168">
        <f t="shared" si="13"/>
        <v>0</v>
      </c>
      <c r="J74" s="169">
        <f t="shared" si="13"/>
        <v>179210</v>
      </c>
      <c r="K74" s="170">
        <f>SUM(K75:K89)</f>
        <v>0</v>
      </c>
      <c r="L74" s="1364">
        <f t="shared" si="13"/>
        <v>179210</v>
      </c>
      <c r="M74" s="7">
        <f t="shared" si="1"/>
        <v>1</v>
      </c>
      <c r="N74" s="155"/>
    </row>
    <row r="75" spans="1:14" ht="18.75" hidden="1" customHeight="1">
      <c r="A75" s="2">
        <v>270</v>
      </c>
      <c r="B75" s="149"/>
      <c r="C75" s="150">
        <v>2401</v>
      </c>
      <c r="D75" s="187" t="s">
        <v>158</v>
      </c>
      <c r="E75" s="281">
        <f t="shared" si="3"/>
        <v>0</v>
      </c>
      <c r="F75" s="484">
        <v>0</v>
      </c>
      <c r="G75" s="153"/>
      <c r="H75" s="154">
        <v>0</v>
      </c>
      <c r="I75" s="484">
        <v>0</v>
      </c>
      <c r="J75" s="153"/>
      <c r="K75" s="154">
        <v>0</v>
      </c>
      <c r="L75" s="281">
        <f>I75+J75+K75</f>
        <v>0</v>
      </c>
      <c r="M75" s="7" t="str">
        <f t="shared" si="1"/>
        <v/>
      </c>
      <c r="N75" s="155"/>
    </row>
    <row r="76" spans="1:14" ht="18.75" hidden="1" customHeight="1">
      <c r="A76" s="2">
        <v>280</v>
      </c>
      <c r="B76" s="149"/>
      <c r="C76" s="156">
        <v>2403</v>
      </c>
      <c r="D76" s="184" t="s">
        <v>159</v>
      </c>
      <c r="E76" s="295">
        <f t="shared" si="3"/>
        <v>0</v>
      </c>
      <c r="F76" s="484">
        <v>0</v>
      </c>
      <c r="G76" s="485">
        <v>0</v>
      </c>
      <c r="H76" s="160">
        <v>0</v>
      </c>
      <c r="I76" s="484">
        <v>0</v>
      </c>
      <c r="J76" s="485">
        <v>0</v>
      </c>
      <c r="K76" s="160">
        <v>0</v>
      </c>
      <c r="L76" s="295">
        <f t="shared" ref="L76:L89" si="14">I76+J76+K76</f>
        <v>0</v>
      </c>
      <c r="M76" s="7" t="str">
        <f t="shared" si="1"/>
        <v/>
      </c>
      <c r="N76" s="155"/>
    </row>
    <row r="77" spans="1:14" ht="18.75" customHeight="1">
      <c r="A77" s="2">
        <v>285</v>
      </c>
      <c r="B77" s="149"/>
      <c r="C77" s="156">
        <v>2404</v>
      </c>
      <c r="D77" s="157" t="s">
        <v>160</v>
      </c>
      <c r="E77" s="295">
        <f t="shared" si="3"/>
        <v>85000</v>
      </c>
      <c r="F77" s="158">
        <v>0</v>
      </c>
      <c r="G77" s="159">
        <v>85000</v>
      </c>
      <c r="H77" s="160">
        <v>0</v>
      </c>
      <c r="I77" s="158">
        <v>0</v>
      </c>
      <c r="J77" s="159">
        <v>73442</v>
      </c>
      <c r="K77" s="160">
        <v>0</v>
      </c>
      <c r="L77" s="295">
        <f t="shared" si="14"/>
        <v>73442</v>
      </c>
      <c r="M77" s="7">
        <f t="shared" si="1"/>
        <v>1</v>
      </c>
      <c r="N77" s="155"/>
    </row>
    <row r="78" spans="1:14" ht="18.75" customHeight="1">
      <c r="A78" s="2">
        <v>290</v>
      </c>
      <c r="B78" s="149"/>
      <c r="C78" s="156">
        <v>2405</v>
      </c>
      <c r="D78" s="184" t="s">
        <v>161</v>
      </c>
      <c r="E78" s="295">
        <f t="shared" si="3"/>
        <v>83000</v>
      </c>
      <c r="F78" s="158">
        <v>0</v>
      </c>
      <c r="G78" s="159">
        <v>83000</v>
      </c>
      <c r="H78" s="160">
        <v>0</v>
      </c>
      <c r="I78" s="158">
        <v>0</v>
      </c>
      <c r="J78" s="159">
        <v>60823</v>
      </c>
      <c r="K78" s="160">
        <v>0</v>
      </c>
      <c r="L78" s="295">
        <f t="shared" si="14"/>
        <v>60823</v>
      </c>
      <c r="M78" s="7">
        <f t="shared" si="1"/>
        <v>1</v>
      </c>
      <c r="N78" s="155"/>
    </row>
    <row r="79" spans="1:14" ht="18.75" customHeight="1">
      <c r="A79" s="2">
        <v>295</v>
      </c>
      <c r="B79" s="149"/>
      <c r="C79" s="156">
        <v>2406</v>
      </c>
      <c r="D79" s="184" t="s">
        <v>162</v>
      </c>
      <c r="E79" s="295">
        <f t="shared" si="3"/>
        <v>140000</v>
      </c>
      <c r="F79" s="158">
        <v>0</v>
      </c>
      <c r="G79" s="159">
        <v>140000</v>
      </c>
      <c r="H79" s="160">
        <v>0</v>
      </c>
      <c r="I79" s="158">
        <v>0</v>
      </c>
      <c r="J79" s="159">
        <v>44945</v>
      </c>
      <c r="K79" s="160">
        <v>0</v>
      </c>
      <c r="L79" s="295">
        <f t="shared" si="14"/>
        <v>44945</v>
      </c>
      <c r="M79" s="7">
        <f t="shared" si="1"/>
        <v>1</v>
      </c>
      <c r="N79" s="155"/>
    </row>
    <row r="80" spans="1:14" ht="18.75" hidden="1" customHeight="1">
      <c r="A80" s="2">
        <v>300</v>
      </c>
      <c r="B80" s="149"/>
      <c r="C80" s="156">
        <v>2407</v>
      </c>
      <c r="D80" s="184" t="s">
        <v>163</v>
      </c>
      <c r="E80" s="295">
        <f t="shared" si="3"/>
        <v>0</v>
      </c>
      <c r="F80" s="158"/>
      <c r="G80" s="159"/>
      <c r="H80" s="160">
        <v>0</v>
      </c>
      <c r="I80" s="158"/>
      <c r="J80" s="159"/>
      <c r="K80" s="160">
        <v>0</v>
      </c>
      <c r="L80" s="295">
        <f t="shared" si="14"/>
        <v>0</v>
      </c>
      <c r="M80" s="7" t="str">
        <f t="shared" si="1"/>
        <v/>
      </c>
      <c r="N80" s="155"/>
    </row>
    <row r="81" spans="1:14" ht="18.75" hidden="1" customHeight="1">
      <c r="A81" s="2">
        <v>305</v>
      </c>
      <c r="B81" s="149"/>
      <c r="C81" s="156">
        <v>2408</v>
      </c>
      <c r="D81" s="184" t="s">
        <v>508</v>
      </c>
      <c r="E81" s="295">
        <f t="shared" si="3"/>
        <v>0</v>
      </c>
      <c r="F81" s="158"/>
      <c r="G81" s="159"/>
      <c r="H81" s="160">
        <v>0</v>
      </c>
      <c r="I81" s="158"/>
      <c r="J81" s="159"/>
      <c r="K81" s="160">
        <v>0</v>
      </c>
      <c r="L81" s="295">
        <f t="shared" si="14"/>
        <v>0</v>
      </c>
      <c r="M81" s="7" t="str">
        <f t="shared" si="1"/>
        <v/>
      </c>
      <c r="N81" s="155"/>
    </row>
    <row r="82" spans="1:14" ht="18.75" hidden="1" customHeight="1">
      <c r="A82" s="2">
        <v>310</v>
      </c>
      <c r="B82" s="149"/>
      <c r="C82" s="156">
        <v>2409</v>
      </c>
      <c r="D82" s="184" t="s">
        <v>509</v>
      </c>
      <c r="E82" s="295">
        <f t="shared" si="3"/>
        <v>0</v>
      </c>
      <c r="F82" s="158"/>
      <c r="G82" s="159"/>
      <c r="H82" s="160">
        <v>0</v>
      </c>
      <c r="I82" s="158"/>
      <c r="J82" s="159"/>
      <c r="K82" s="160">
        <v>0</v>
      </c>
      <c r="L82" s="295">
        <f t="shared" si="14"/>
        <v>0</v>
      </c>
      <c r="M82" s="7" t="str">
        <f t="shared" si="1"/>
        <v/>
      </c>
      <c r="N82" s="155"/>
    </row>
    <row r="83" spans="1:14" ht="18.75" hidden="1" customHeight="1">
      <c r="A83" s="2">
        <v>315</v>
      </c>
      <c r="B83" s="149"/>
      <c r="C83" s="156">
        <v>2410</v>
      </c>
      <c r="D83" s="184" t="s">
        <v>510</v>
      </c>
      <c r="E83" s="295">
        <f t="shared" si="3"/>
        <v>0</v>
      </c>
      <c r="F83" s="158"/>
      <c r="G83" s="159"/>
      <c r="H83" s="160">
        <v>0</v>
      </c>
      <c r="I83" s="158"/>
      <c r="J83" s="159"/>
      <c r="K83" s="160">
        <v>0</v>
      </c>
      <c r="L83" s="295">
        <f t="shared" si="14"/>
        <v>0</v>
      </c>
      <c r="M83" s="7" t="str">
        <f t="shared" si="1"/>
        <v/>
      </c>
      <c r="N83" s="155"/>
    </row>
    <row r="84" spans="1:14" ht="18.75" hidden="1" customHeight="1">
      <c r="A84" s="2">
        <v>325</v>
      </c>
      <c r="B84" s="149"/>
      <c r="C84" s="156">
        <v>2412</v>
      </c>
      <c r="D84" s="157" t="s">
        <v>511</v>
      </c>
      <c r="E84" s="295">
        <f t="shared" si="3"/>
        <v>0</v>
      </c>
      <c r="F84" s="484">
        <v>0</v>
      </c>
      <c r="G84" s="485">
        <v>0</v>
      </c>
      <c r="H84" s="160">
        <v>0</v>
      </c>
      <c r="I84" s="484">
        <v>0</v>
      </c>
      <c r="J84" s="485">
        <v>0</v>
      </c>
      <c r="K84" s="160">
        <v>0</v>
      </c>
      <c r="L84" s="295">
        <f t="shared" si="14"/>
        <v>0</v>
      </c>
      <c r="M84" s="7" t="str">
        <f t="shared" si="1"/>
        <v/>
      </c>
      <c r="N84" s="155"/>
    </row>
    <row r="85" spans="1:14" ht="18.75" hidden="1" customHeight="1">
      <c r="A85" s="2">
        <v>330</v>
      </c>
      <c r="B85" s="149"/>
      <c r="C85" s="156">
        <v>2413</v>
      </c>
      <c r="D85" s="184" t="s">
        <v>512</v>
      </c>
      <c r="E85" s="295">
        <f t="shared" si="3"/>
        <v>0</v>
      </c>
      <c r="F85" s="484">
        <v>0</v>
      </c>
      <c r="G85" s="159"/>
      <c r="H85" s="160">
        <v>0</v>
      </c>
      <c r="I85" s="484">
        <v>0</v>
      </c>
      <c r="J85" s="159"/>
      <c r="K85" s="160">
        <v>0</v>
      </c>
      <c r="L85" s="295">
        <f t="shared" si="14"/>
        <v>0</v>
      </c>
      <c r="M85" s="7" t="str">
        <f t="shared" si="1"/>
        <v/>
      </c>
      <c r="N85" s="155"/>
    </row>
    <row r="86" spans="1:14" ht="30.75" hidden="1" customHeight="1">
      <c r="A86" s="19">
        <v>335</v>
      </c>
      <c r="B86" s="149"/>
      <c r="C86" s="156">
        <v>2415</v>
      </c>
      <c r="D86" s="157" t="s">
        <v>513</v>
      </c>
      <c r="E86" s="295">
        <f t="shared" si="3"/>
        <v>0</v>
      </c>
      <c r="F86" s="484">
        <v>0</v>
      </c>
      <c r="G86" s="159"/>
      <c r="H86" s="160">
        <v>0</v>
      </c>
      <c r="I86" s="484">
        <v>0</v>
      </c>
      <c r="J86" s="159"/>
      <c r="K86" s="160">
        <v>0</v>
      </c>
      <c r="L86" s="295">
        <f t="shared" si="14"/>
        <v>0</v>
      </c>
      <c r="M86" s="7" t="str">
        <f t="shared" si="1"/>
        <v/>
      </c>
      <c r="N86" s="155"/>
    </row>
    <row r="87" spans="1:14" ht="18.75" hidden="1" customHeight="1">
      <c r="A87" s="1676"/>
      <c r="B87" s="192"/>
      <c r="C87" s="156">
        <v>2417</v>
      </c>
      <c r="D87" s="622" t="s">
        <v>2008</v>
      </c>
      <c r="E87" s="295">
        <f t="shared" si="3"/>
        <v>0</v>
      </c>
      <c r="F87" s="484">
        <v>0</v>
      </c>
      <c r="G87" s="159"/>
      <c r="H87" s="160">
        <v>0</v>
      </c>
      <c r="I87" s="484">
        <v>0</v>
      </c>
      <c r="J87" s="159"/>
      <c r="K87" s="160">
        <v>0</v>
      </c>
      <c r="L87" s="295">
        <f>I87+J87+K87</f>
        <v>0</v>
      </c>
      <c r="M87" s="7" t="str">
        <f t="shared" si="1"/>
        <v/>
      </c>
      <c r="N87" s="155"/>
    </row>
    <row r="88" spans="1:14" ht="18.75" hidden="1" customHeight="1">
      <c r="A88" s="20">
        <v>340</v>
      </c>
      <c r="B88" s="190"/>
      <c r="C88" s="156">
        <v>2418</v>
      </c>
      <c r="D88" s="191" t="s">
        <v>514</v>
      </c>
      <c r="E88" s="295">
        <f t="shared" si="3"/>
        <v>0</v>
      </c>
      <c r="F88" s="484">
        <v>0</v>
      </c>
      <c r="G88" s="159"/>
      <c r="H88" s="160">
        <v>0</v>
      </c>
      <c r="I88" s="484">
        <v>0</v>
      </c>
      <c r="J88" s="159"/>
      <c r="K88" s="160">
        <v>0</v>
      </c>
      <c r="L88" s="295">
        <f t="shared" si="14"/>
        <v>0</v>
      </c>
      <c r="M88" s="7" t="str">
        <f t="shared" si="1"/>
        <v/>
      </c>
      <c r="N88" s="155"/>
    </row>
    <row r="89" spans="1:14" ht="18.75" hidden="1" customHeight="1">
      <c r="A89" s="20">
        <v>345</v>
      </c>
      <c r="B89" s="192"/>
      <c r="C89" s="179">
        <v>2419</v>
      </c>
      <c r="D89" s="186" t="s">
        <v>515</v>
      </c>
      <c r="E89" s="287">
        <f t="shared" si="3"/>
        <v>0</v>
      </c>
      <c r="F89" s="173"/>
      <c r="G89" s="174"/>
      <c r="H89" s="175">
        <v>0</v>
      </c>
      <c r="I89" s="173"/>
      <c r="J89" s="174"/>
      <c r="K89" s="175">
        <v>0</v>
      </c>
      <c r="L89" s="287">
        <f t="shared" si="14"/>
        <v>0</v>
      </c>
      <c r="M89" s="7" t="str">
        <f t="shared" si="1"/>
        <v/>
      </c>
      <c r="N89" s="155"/>
    </row>
    <row r="90" spans="1:14" s="15" customFormat="1" ht="18.75" hidden="1" customHeight="1">
      <c r="A90" s="21">
        <v>350</v>
      </c>
      <c r="B90" s="167">
        <v>2500</v>
      </c>
      <c r="C90" s="147" t="s">
        <v>516</v>
      </c>
      <c r="D90" s="183"/>
      <c r="E90" s="1364">
        <f t="shared" ref="E90:L90" si="15">SUM(E91:E92)</f>
        <v>0</v>
      </c>
      <c r="F90" s="168">
        <f t="shared" si="15"/>
        <v>0</v>
      </c>
      <c r="G90" s="168">
        <f t="shared" si="15"/>
        <v>0</v>
      </c>
      <c r="H90" s="170">
        <f>SUM(H91:H92)</f>
        <v>0</v>
      </c>
      <c r="I90" s="168">
        <f t="shared" si="15"/>
        <v>0</v>
      </c>
      <c r="J90" s="168">
        <f t="shared" si="15"/>
        <v>0</v>
      </c>
      <c r="K90" s="170">
        <f>SUM(K91:K92)</f>
        <v>0</v>
      </c>
      <c r="L90" s="1364">
        <f t="shared" si="15"/>
        <v>0</v>
      </c>
      <c r="M90" s="7" t="str">
        <f t="shared" ref="M90:M154" si="16">(IF($E90&lt;&gt;0,$M$2,IF($L90&lt;&gt;0,$M$2,"")))</f>
        <v/>
      </c>
      <c r="N90" s="155"/>
    </row>
    <row r="91" spans="1:14" hidden="1">
      <c r="A91" s="20">
        <v>355</v>
      </c>
      <c r="B91" s="190"/>
      <c r="C91" s="150">
        <v>2501</v>
      </c>
      <c r="D91" s="193" t="s">
        <v>517</v>
      </c>
      <c r="E91" s="281">
        <f t="shared" si="3"/>
        <v>0</v>
      </c>
      <c r="F91" s="152"/>
      <c r="G91" s="1712"/>
      <c r="H91" s="154">
        <v>0</v>
      </c>
      <c r="I91" s="152"/>
      <c r="J91" s="1712"/>
      <c r="K91" s="154">
        <v>0</v>
      </c>
      <c r="L91" s="281">
        <f>I91+J91+K91</f>
        <v>0</v>
      </c>
      <c r="M91" s="7" t="str">
        <f t="shared" si="16"/>
        <v/>
      </c>
      <c r="N91" s="155"/>
    </row>
    <row r="92" spans="1:14" hidden="1">
      <c r="A92" s="20">
        <v>356</v>
      </c>
      <c r="B92" s="192"/>
      <c r="C92" s="179">
        <v>2502</v>
      </c>
      <c r="D92" s="194" t="s">
        <v>181</v>
      </c>
      <c r="E92" s="287">
        <f t="shared" si="3"/>
        <v>0</v>
      </c>
      <c r="F92" s="173"/>
      <c r="G92" s="175">
        <v>0</v>
      </c>
      <c r="H92" s="175">
        <v>0</v>
      </c>
      <c r="I92" s="173"/>
      <c r="J92" s="175">
        <v>0</v>
      </c>
      <c r="K92" s="175">
        <v>0</v>
      </c>
      <c r="L92" s="287">
        <f>I92+J92+K92</f>
        <v>0</v>
      </c>
      <c r="M92" s="7" t="str">
        <f t="shared" si="16"/>
        <v/>
      </c>
      <c r="N92" s="155"/>
    </row>
    <row r="93" spans="1:14" s="15" customFormat="1" ht="18.75" hidden="1" customHeight="1">
      <c r="A93" s="22">
        <v>360</v>
      </c>
      <c r="B93" s="167">
        <v>2600</v>
      </c>
      <c r="C93" s="147" t="s">
        <v>182</v>
      </c>
      <c r="D93" s="183"/>
      <c r="E93" s="1364">
        <f t="shared" si="3"/>
        <v>0</v>
      </c>
      <c r="F93" s="1465">
        <v>0</v>
      </c>
      <c r="G93" s="1466">
        <v>0</v>
      </c>
      <c r="H93" s="1467">
        <v>0</v>
      </c>
      <c r="I93" s="1465">
        <v>0</v>
      </c>
      <c r="J93" s="1466">
        <v>0</v>
      </c>
      <c r="K93" s="1467">
        <v>0</v>
      </c>
      <c r="L93" s="1364">
        <f>I93+J93+K93</f>
        <v>0</v>
      </c>
      <c r="M93" s="7" t="str">
        <f t="shared" si="16"/>
        <v/>
      </c>
      <c r="N93" s="155"/>
    </row>
    <row r="94" spans="1:14" s="15" customFormat="1" ht="18.75" customHeight="1">
      <c r="A94" s="22">
        <v>370</v>
      </c>
      <c r="B94" s="167">
        <v>2700</v>
      </c>
      <c r="C94" s="147" t="s">
        <v>183</v>
      </c>
      <c r="D94" s="183"/>
      <c r="E94" s="1364">
        <f t="shared" ref="E94:L94" si="17">SUM(E95:E105)</f>
        <v>1218770</v>
      </c>
      <c r="F94" s="168">
        <f t="shared" si="17"/>
        <v>0</v>
      </c>
      <c r="G94" s="169">
        <f t="shared" si="17"/>
        <v>1218770</v>
      </c>
      <c r="H94" s="170">
        <f t="shared" si="17"/>
        <v>0</v>
      </c>
      <c r="I94" s="168">
        <f t="shared" si="17"/>
        <v>0</v>
      </c>
      <c r="J94" s="169">
        <f t="shared" si="17"/>
        <v>820967</v>
      </c>
      <c r="K94" s="170">
        <f t="shared" si="17"/>
        <v>0</v>
      </c>
      <c r="L94" s="1364">
        <f t="shared" si="17"/>
        <v>820967</v>
      </c>
      <c r="M94" s="7">
        <f t="shared" si="16"/>
        <v>1</v>
      </c>
      <c r="N94" s="155"/>
    </row>
    <row r="95" spans="1:14" ht="18.75" customHeight="1">
      <c r="A95" s="23">
        <v>380</v>
      </c>
      <c r="B95" s="149"/>
      <c r="C95" s="156">
        <v>2702</v>
      </c>
      <c r="D95" s="157" t="s">
        <v>2166</v>
      </c>
      <c r="E95" s="295">
        <f t="shared" ref="E95:E105" si="18">F95+G95+H95</f>
        <v>0</v>
      </c>
      <c r="F95" s="484">
        <v>0</v>
      </c>
      <c r="G95" s="159">
        <v>0</v>
      </c>
      <c r="H95" s="160">
        <v>0</v>
      </c>
      <c r="I95" s="484">
        <v>0</v>
      </c>
      <c r="J95" s="159">
        <v>320</v>
      </c>
      <c r="K95" s="160">
        <v>0</v>
      </c>
      <c r="L95" s="295">
        <f t="shared" ref="L95:L105" si="19">I95+J95+K95</f>
        <v>320</v>
      </c>
      <c r="M95" s="7">
        <f t="shared" si="16"/>
        <v>1</v>
      </c>
      <c r="N95" s="155"/>
    </row>
    <row r="96" spans="1:14" ht="18.75" hidden="1" customHeight="1">
      <c r="A96" s="23">
        <v>385</v>
      </c>
      <c r="B96" s="149"/>
      <c r="C96" s="156">
        <v>2703</v>
      </c>
      <c r="D96" s="157" t="s">
        <v>184</v>
      </c>
      <c r="E96" s="295">
        <f t="shared" si="18"/>
        <v>0</v>
      </c>
      <c r="F96" s="484">
        <v>0</v>
      </c>
      <c r="G96" s="159"/>
      <c r="H96" s="160">
        <v>0</v>
      </c>
      <c r="I96" s="484">
        <v>0</v>
      </c>
      <c r="J96" s="159"/>
      <c r="K96" s="160">
        <v>0</v>
      </c>
      <c r="L96" s="295">
        <f t="shared" si="19"/>
        <v>0</v>
      </c>
      <c r="M96" s="7" t="str">
        <f t="shared" si="16"/>
        <v/>
      </c>
      <c r="N96" s="155"/>
    </row>
    <row r="97" spans="1:14" ht="18.75" hidden="1" customHeight="1">
      <c r="A97" s="23">
        <v>390</v>
      </c>
      <c r="B97" s="195"/>
      <c r="C97" s="156">
        <v>2704</v>
      </c>
      <c r="D97" s="157" t="s">
        <v>185</v>
      </c>
      <c r="E97" s="295">
        <f t="shared" si="18"/>
        <v>0</v>
      </c>
      <c r="F97" s="484">
        <v>0</v>
      </c>
      <c r="G97" s="159"/>
      <c r="H97" s="160">
        <v>0</v>
      </c>
      <c r="I97" s="484">
        <v>0</v>
      </c>
      <c r="J97" s="159"/>
      <c r="K97" s="160">
        <v>0</v>
      </c>
      <c r="L97" s="295">
        <f t="shared" si="19"/>
        <v>0</v>
      </c>
      <c r="M97" s="7" t="str">
        <f t="shared" si="16"/>
        <v/>
      </c>
      <c r="N97" s="155"/>
    </row>
    <row r="98" spans="1:14" ht="18.75" customHeight="1">
      <c r="A98" s="23">
        <v>395</v>
      </c>
      <c r="B98" s="149"/>
      <c r="C98" s="156">
        <v>2705</v>
      </c>
      <c r="D98" s="157" t="s">
        <v>186</v>
      </c>
      <c r="E98" s="295">
        <f t="shared" si="18"/>
        <v>5000</v>
      </c>
      <c r="F98" s="484">
        <v>0</v>
      </c>
      <c r="G98" s="159">
        <v>5000</v>
      </c>
      <c r="H98" s="160">
        <v>0</v>
      </c>
      <c r="I98" s="484">
        <v>0</v>
      </c>
      <c r="J98" s="159">
        <v>12118</v>
      </c>
      <c r="K98" s="160">
        <v>0</v>
      </c>
      <c r="L98" s="295">
        <f t="shared" si="19"/>
        <v>12118</v>
      </c>
      <c r="M98" s="7">
        <f t="shared" si="16"/>
        <v>1</v>
      </c>
      <c r="N98" s="155"/>
    </row>
    <row r="99" spans="1:14" ht="18.75" customHeight="1">
      <c r="A99" s="23">
        <v>405</v>
      </c>
      <c r="B99" s="149"/>
      <c r="C99" s="156">
        <v>2707</v>
      </c>
      <c r="D99" s="157" t="s">
        <v>187</v>
      </c>
      <c r="E99" s="295">
        <f t="shared" si="18"/>
        <v>968870</v>
      </c>
      <c r="F99" s="484">
        <v>0</v>
      </c>
      <c r="G99" s="159">
        <v>968870</v>
      </c>
      <c r="H99" s="160">
        <v>0</v>
      </c>
      <c r="I99" s="484">
        <v>0</v>
      </c>
      <c r="J99" s="159">
        <v>633519</v>
      </c>
      <c r="K99" s="160">
        <v>0</v>
      </c>
      <c r="L99" s="295">
        <f t="shared" si="19"/>
        <v>633519</v>
      </c>
      <c r="M99" s="7">
        <f t="shared" si="16"/>
        <v>1</v>
      </c>
      <c r="N99" s="155"/>
    </row>
    <row r="100" spans="1:14" ht="18.75" customHeight="1">
      <c r="A100" s="23">
        <v>410</v>
      </c>
      <c r="B100" s="171"/>
      <c r="C100" s="156">
        <v>2708</v>
      </c>
      <c r="D100" s="157" t="s">
        <v>521</v>
      </c>
      <c r="E100" s="295">
        <f t="shared" si="18"/>
        <v>56900</v>
      </c>
      <c r="F100" s="158">
        <v>0</v>
      </c>
      <c r="G100" s="159">
        <v>56900</v>
      </c>
      <c r="H100" s="160">
        <v>0</v>
      </c>
      <c r="I100" s="158">
        <v>0</v>
      </c>
      <c r="J100" s="159">
        <v>39232</v>
      </c>
      <c r="K100" s="160">
        <v>0</v>
      </c>
      <c r="L100" s="295">
        <f t="shared" si="19"/>
        <v>39232</v>
      </c>
      <c r="M100" s="7">
        <f t="shared" si="16"/>
        <v>1</v>
      </c>
      <c r="N100" s="155"/>
    </row>
    <row r="101" spans="1:14" ht="18.75" customHeight="1">
      <c r="A101" s="23">
        <v>420</v>
      </c>
      <c r="B101" s="149"/>
      <c r="C101" s="156">
        <v>2710</v>
      </c>
      <c r="D101" s="157" t="s">
        <v>522</v>
      </c>
      <c r="E101" s="295">
        <f t="shared" si="18"/>
        <v>135000</v>
      </c>
      <c r="F101" s="158">
        <v>0</v>
      </c>
      <c r="G101" s="159">
        <v>135000</v>
      </c>
      <c r="H101" s="160">
        <v>0</v>
      </c>
      <c r="I101" s="158">
        <v>0</v>
      </c>
      <c r="J101" s="159">
        <v>97757</v>
      </c>
      <c r="K101" s="160">
        <v>0</v>
      </c>
      <c r="L101" s="295">
        <f t="shared" si="19"/>
        <v>97757</v>
      </c>
      <c r="M101" s="7">
        <f t="shared" si="16"/>
        <v>1</v>
      </c>
      <c r="N101" s="155"/>
    </row>
    <row r="102" spans="1:14" ht="18.75" customHeight="1">
      <c r="A102" s="23">
        <v>425</v>
      </c>
      <c r="B102" s="149"/>
      <c r="C102" s="156">
        <v>2711</v>
      </c>
      <c r="D102" s="157" t="s">
        <v>523</v>
      </c>
      <c r="E102" s="295">
        <f t="shared" si="18"/>
        <v>41500</v>
      </c>
      <c r="F102" s="158">
        <v>0</v>
      </c>
      <c r="G102" s="159">
        <v>41500</v>
      </c>
      <c r="H102" s="160">
        <v>0</v>
      </c>
      <c r="I102" s="158">
        <v>0</v>
      </c>
      <c r="J102" s="159">
        <v>32432</v>
      </c>
      <c r="K102" s="160">
        <v>0</v>
      </c>
      <c r="L102" s="295">
        <f t="shared" si="19"/>
        <v>32432</v>
      </c>
      <c r="M102" s="7">
        <f t="shared" si="16"/>
        <v>1</v>
      </c>
      <c r="N102" s="155"/>
    </row>
    <row r="103" spans="1:14" ht="18.75" hidden="1" customHeight="1">
      <c r="A103" s="23">
        <v>430</v>
      </c>
      <c r="B103" s="149"/>
      <c r="C103" s="156">
        <v>2715</v>
      </c>
      <c r="D103" s="157" t="s">
        <v>524</v>
      </c>
      <c r="E103" s="295">
        <f t="shared" si="18"/>
        <v>0</v>
      </c>
      <c r="F103" s="484">
        <v>0</v>
      </c>
      <c r="G103" s="159"/>
      <c r="H103" s="160">
        <v>0</v>
      </c>
      <c r="I103" s="484">
        <v>0</v>
      </c>
      <c r="J103" s="159"/>
      <c r="K103" s="160">
        <v>0</v>
      </c>
      <c r="L103" s="295">
        <f t="shared" si="19"/>
        <v>0</v>
      </c>
      <c r="M103" s="7" t="str">
        <f t="shared" si="16"/>
        <v/>
      </c>
      <c r="N103" s="155"/>
    </row>
    <row r="104" spans="1:14" ht="18.75" customHeight="1">
      <c r="A104" s="24">
        <v>436</v>
      </c>
      <c r="B104" s="149"/>
      <c r="C104" s="156">
        <v>2717</v>
      </c>
      <c r="D104" s="196" t="s">
        <v>525</v>
      </c>
      <c r="E104" s="295">
        <f t="shared" si="18"/>
        <v>1500</v>
      </c>
      <c r="F104" s="484">
        <v>0</v>
      </c>
      <c r="G104" s="159">
        <v>1500</v>
      </c>
      <c r="H104" s="160">
        <v>0</v>
      </c>
      <c r="I104" s="484">
        <v>0</v>
      </c>
      <c r="J104" s="159">
        <v>949</v>
      </c>
      <c r="K104" s="160">
        <v>0</v>
      </c>
      <c r="L104" s="295">
        <f t="shared" si="19"/>
        <v>949</v>
      </c>
      <c r="M104" s="7">
        <f t="shared" si="16"/>
        <v>1</v>
      </c>
      <c r="N104" s="155"/>
    </row>
    <row r="105" spans="1:14" ht="18.75" customHeight="1">
      <c r="A105" s="23">
        <v>440</v>
      </c>
      <c r="B105" s="149"/>
      <c r="C105" s="179">
        <v>2729</v>
      </c>
      <c r="D105" s="197" t="s">
        <v>526</v>
      </c>
      <c r="E105" s="287">
        <f t="shared" si="18"/>
        <v>10000</v>
      </c>
      <c r="F105" s="173">
        <v>0</v>
      </c>
      <c r="G105" s="174">
        <v>10000</v>
      </c>
      <c r="H105" s="175">
        <v>0</v>
      </c>
      <c r="I105" s="173">
        <v>0</v>
      </c>
      <c r="J105" s="174">
        <v>4640</v>
      </c>
      <c r="K105" s="175">
        <v>0</v>
      </c>
      <c r="L105" s="287">
        <f t="shared" si="19"/>
        <v>4640</v>
      </c>
      <c r="M105" s="7">
        <f t="shared" si="16"/>
        <v>1</v>
      </c>
      <c r="N105" s="155"/>
    </row>
    <row r="106" spans="1:14" s="15" customFormat="1" ht="18.75" customHeight="1">
      <c r="A106" s="22">
        <v>445</v>
      </c>
      <c r="B106" s="167">
        <v>2800</v>
      </c>
      <c r="C106" s="147" t="s">
        <v>527</v>
      </c>
      <c r="D106" s="183"/>
      <c r="E106" s="1364">
        <f t="shared" ref="E106:J106" si="20">+E107+E108+E109</f>
        <v>105500</v>
      </c>
      <c r="F106" s="168">
        <f t="shared" si="20"/>
        <v>25500</v>
      </c>
      <c r="G106" s="169">
        <f t="shared" si="20"/>
        <v>80000</v>
      </c>
      <c r="H106" s="170">
        <f>+H107+H108+H109</f>
        <v>0</v>
      </c>
      <c r="I106" s="168">
        <f t="shared" si="20"/>
        <v>25424</v>
      </c>
      <c r="J106" s="169">
        <f t="shared" si="20"/>
        <v>52958</v>
      </c>
      <c r="K106" s="170">
        <f>+K107+K108+K109</f>
        <v>0</v>
      </c>
      <c r="L106" s="1364">
        <f>SUM(L107:L109)</f>
        <v>78382</v>
      </c>
      <c r="M106" s="7">
        <f t="shared" si="16"/>
        <v>1</v>
      </c>
      <c r="N106" s="155"/>
    </row>
    <row r="107" spans="1:14" ht="32.25" hidden="1" customHeight="1">
      <c r="A107" s="23">
        <v>450</v>
      </c>
      <c r="B107" s="149"/>
      <c r="C107" s="150">
        <v>2801</v>
      </c>
      <c r="D107" s="187" t="s">
        <v>528</v>
      </c>
      <c r="E107" s="281">
        <f>F107+G107+H107</f>
        <v>0</v>
      </c>
      <c r="F107" s="152"/>
      <c r="G107" s="153"/>
      <c r="H107" s="154">
        <v>0</v>
      </c>
      <c r="I107" s="152"/>
      <c r="J107" s="153"/>
      <c r="K107" s="154">
        <v>0</v>
      </c>
      <c r="L107" s="281">
        <f>I107+J107+K107</f>
        <v>0</v>
      </c>
      <c r="M107" s="7" t="str">
        <f t="shared" si="16"/>
        <v/>
      </c>
      <c r="N107" s="155"/>
    </row>
    <row r="108" spans="1:14" ht="18.75" customHeight="1">
      <c r="A108" s="23">
        <v>455</v>
      </c>
      <c r="B108" s="149"/>
      <c r="C108" s="156">
        <v>2802</v>
      </c>
      <c r="D108" s="191" t="s">
        <v>529</v>
      </c>
      <c r="E108" s="295">
        <f>F108+G108+H108</f>
        <v>35500</v>
      </c>
      <c r="F108" s="158">
        <v>25500</v>
      </c>
      <c r="G108" s="159">
        <v>10000</v>
      </c>
      <c r="H108" s="160">
        <v>0</v>
      </c>
      <c r="I108" s="158">
        <v>25424</v>
      </c>
      <c r="J108" s="159">
        <v>3650</v>
      </c>
      <c r="K108" s="160">
        <v>0</v>
      </c>
      <c r="L108" s="295">
        <f>I108+J108+K108</f>
        <v>29074</v>
      </c>
      <c r="M108" s="7">
        <f t="shared" si="16"/>
        <v>1</v>
      </c>
      <c r="N108" s="155"/>
    </row>
    <row r="109" spans="1:14" ht="18.75" customHeight="1">
      <c r="A109" s="23">
        <v>455</v>
      </c>
      <c r="B109" s="149"/>
      <c r="C109" s="179">
        <v>2809</v>
      </c>
      <c r="D109" s="198" t="s">
        <v>255</v>
      </c>
      <c r="E109" s="287">
        <f>F109+G109+H109</f>
        <v>70000</v>
      </c>
      <c r="F109" s="173">
        <v>0</v>
      </c>
      <c r="G109" s="174">
        <v>70000</v>
      </c>
      <c r="H109" s="175">
        <v>0</v>
      </c>
      <c r="I109" s="173">
        <v>0</v>
      </c>
      <c r="J109" s="174">
        <v>49308</v>
      </c>
      <c r="K109" s="175">
        <v>0</v>
      </c>
      <c r="L109" s="287">
        <f>I109+J109+K109</f>
        <v>49308</v>
      </c>
      <c r="M109" s="7">
        <f t="shared" si="16"/>
        <v>1</v>
      </c>
      <c r="N109" s="155"/>
    </row>
    <row r="110" spans="1:14" s="15" customFormat="1" ht="18.75" customHeight="1">
      <c r="A110" s="22">
        <v>470</v>
      </c>
      <c r="B110" s="167">
        <v>3600</v>
      </c>
      <c r="C110" s="147" t="s">
        <v>847</v>
      </c>
      <c r="D110" s="183"/>
      <c r="E110" s="1364">
        <f t="shared" ref="E110:L110" si="21">SUM(E111:E118)</f>
        <v>30000</v>
      </c>
      <c r="F110" s="168">
        <f t="shared" si="21"/>
        <v>0</v>
      </c>
      <c r="G110" s="169">
        <f t="shared" si="21"/>
        <v>30000</v>
      </c>
      <c r="H110" s="170">
        <f>SUM(H111:H118)</f>
        <v>0</v>
      </c>
      <c r="I110" s="168">
        <f t="shared" si="21"/>
        <v>0</v>
      </c>
      <c r="J110" s="169">
        <f t="shared" si="21"/>
        <v>6666</v>
      </c>
      <c r="K110" s="170">
        <f>SUM(K111:K118)</f>
        <v>0</v>
      </c>
      <c r="L110" s="1364">
        <f t="shared" si="21"/>
        <v>6666</v>
      </c>
      <c r="M110" s="7">
        <f t="shared" si="16"/>
        <v>1</v>
      </c>
      <c r="N110" s="155"/>
    </row>
    <row r="111" spans="1:14" ht="18.75" hidden="1" customHeight="1">
      <c r="A111" s="23">
        <v>475</v>
      </c>
      <c r="B111" s="149"/>
      <c r="C111" s="150">
        <v>3601</v>
      </c>
      <c r="D111" s="187" t="s">
        <v>530</v>
      </c>
      <c r="E111" s="281">
        <f t="shared" ref="E111:E118" si="22">F111+G111+H111</f>
        <v>0</v>
      </c>
      <c r="F111" s="152"/>
      <c r="G111" s="153"/>
      <c r="H111" s="154">
        <v>0</v>
      </c>
      <c r="I111" s="152"/>
      <c r="J111" s="153"/>
      <c r="K111" s="154">
        <v>0</v>
      </c>
      <c r="L111" s="281">
        <f t="shared" ref="L111:L118" si="23">I111+J111+K111</f>
        <v>0</v>
      </c>
      <c r="M111" s="7" t="str">
        <f t="shared" si="16"/>
        <v/>
      </c>
      <c r="N111" s="155"/>
    </row>
    <row r="112" spans="1:14" ht="18.75" hidden="1" customHeight="1">
      <c r="A112" s="23"/>
      <c r="B112" s="149"/>
      <c r="C112" s="156">
        <v>3605</v>
      </c>
      <c r="D112" s="157" t="s">
        <v>2046</v>
      </c>
      <c r="E112" s="295">
        <f>F112+G112+H112</f>
        <v>0</v>
      </c>
      <c r="F112" s="484">
        <v>0</v>
      </c>
      <c r="G112" s="485">
        <v>0</v>
      </c>
      <c r="H112" s="160">
        <v>0</v>
      </c>
      <c r="I112" s="484">
        <v>0</v>
      </c>
      <c r="J112" s="485">
        <v>0</v>
      </c>
      <c r="K112" s="160">
        <v>0</v>
      </c>
      <c r="L112" s="295">
        <f>I112+J112+K112</f>
        <v>0</v>
      </c>
      <c r="M112" s="7" t="str">
        <f t="shared" si="16"/>
        <v/>
      </c>
      <c r="N112" s="155"/>
    </row>
    <row r="113" spans="1:14" ht="18.75" hidden="1" customHeight="1">
      <c r="A113" s="23"/>
      <c r="B113" s="149"/>
      <c r="C113" s="156">
        <v>3608</v>
      </c>
      <c r="D113" s="157" t="s">
        <v>2009</v>
      </c>
      <c r="E113" s="295">
        <f>F113+G113+H113</f>
        <v>0</v>
      </c>
      <c r="F113" s="484">
        <v>0</v>
      </c>
      <c r="G113" s="485">
        <v>0</v>
      </c>
      <c r="H113" s="160">
        <v>0</v>
      </c>
      <c r="I113" s="484">
        <v>0</v>
      </c>
      <c r="J113" s="485">
        <v>0</v>
      </c>
      <c r="K113" s="160">
        <v>0</v>
      </c>
      <c r="L113" s="295">
        <f>I113+J113+K113</f>
        <v>0</v>
      </c>
      <c r="M113" s="7" t="str">
        <f t="shared" si="16"/>
        <v/>
      </c>
      <c r="N113" s="155"/>
    </row>
    <row r="114" spans="1:14" ht="18.75" hidden="1" customHeight="1">
      <c r="A114" s="23"/>
      <c r="B114" s="149"/>
      <c r="C114" s="156">
        <v>3610</v>
      </c>
      <c r="D114" s="157" t="s">
        <v>848</v>
      </c>
      <c r="E114" s="295">
        <f t="shared" si="22"/>
        <v>0</v>
      </c>
      <c r="F114" s="158"/>
      <c r="G114" s="159"/>
      <c r="H114" s="160">
        <v>0</v>
      </c>
      <c r="I114" s="158"/>
      <c r="J114" s="159"/>
      <c r="K114" s="160">
        <v>0</v>
      </c>
      <c r="L114" s="295">
        <f t="shared" si="23"/>
        <v>0</v>
      </c>
      <c r="M114" s="7" t="str">
        <f t="shared" si="16"/>
        <v/>
      </c>
      <c r="N114" s="155"/>
    </row>
    <row r="115" spans="1:14" ht="18.75" hidden="1" customHeight="1">
      <c r="A115" s="23">
        <v>480</v>
      </c>
      <c r="B115" s="149"/>
      <c r="C115" s="156">
        <v>3611</v>
      </c>
      <c r="D115" s="157" t="s">
        <v>531</v>
      </c>
      <c r="E115" s="295">
        <f t="shared" si="22"/>
        <v>0</v>
      </c>
      <c r="F115" s="158"/>
      <c r="G115" s="159"/>
      <c r="H115" s="160">
        <v>0</v>
      </c>
      <c r="I115" s="158"/>
      <c r="J115" s="159"/>
      <c r="K115" s="160">
        <v>0</v>
      </c>
      <c r="L115" s="295">
        <f t="shared" si="23"/>
        <v>0</v>
      </c>
      <c r="M115" s="7" t="str">
        <f t="shared" si="16"/>
        <v/>
      </c>
      <c r="N115" s="155"/>
    </row>
    <row r="116" spans="1:14" ht="18.75" hidden="1" customHeight="1">
      <c r="A116" s="23">
        <v>485</v>
      </c>
      <c r="B116" s="149"/>
      <c r="C116" s="156">
        <v>3612</v>
      </c>
      <c r="D116" s="157" t="s">
        <v>532</v>
      </c>
      <c r="E116" s="295">
        <f t="shared" si="22"/>
        <v>0</v>
      </c>
      <c r="F116" s="158"/>
      <c r="G116" s="159"/>
      <c r="H116" s="160">
        <v>0</v>
      </c>
      <c r="I116" s="158"/>
      <c r="J116" s="159"/>
      <c r="K116" s="160">
        <v>0</v>
      </c>
      <c r="L116" s="295">
        <f t="shared" si="23"/>
        <v>0</v>
      </c>
      <c r="M116" s="7" t="str">
        <f t="shared" si="16"/>
        <v/>
      </c>
      <c r="N116" s="155"/>
    </row>
    <row r="117" spans="1:14" s="17" customFormat="1" ht="18.75" hidden="1" customHeight="1">
      <c r="A117" s="25"/>
      <c r="B117" s="149"/>
      <c r="C117" s="156">
        <v>3618</v>
      </c>
      <c r="D117" s="157" t="s">
        <v>881</v>
      </c>
      <c r="E117" s="295">
        <f t="shared" si="22"/>
        <v>0</v>
      </c>
      <c r="F117" s="158"/>
      <c r="G117" s="159"/>
      <c r="H117" s="160">
        <v>0</v>
      </c>
      <c r="I117" s="158"/>
      <c r="J117" s="159"/>
      <c r="K117" s="160">
        <v>0</v>
      </c>
      <c r="L117" s="295">
        <f t="shared" si="23"/>
        <v>0</v>
      </c>
      <c r="M117" s="7" t="str">
        <f t="shared" si="16"/>
        <v/>
      </c>
      <c r="N117" s="155"/>
    </row>
    <row r="118" spans="1:14" ht="18.75" customHeight="1">
      <c r="A118" s="23">
        <v>490</v>
      </c>
      <c r="B118" s="149"/>
      <c r="C118" s="162">
        <v>3619</v>
      </c>
      <c r="D118" s="197" t="s">
        <v>533</v>
      </c>
      <c r="E118" s="287">
        <f t="shared" si="22"/>
        <v>30000</v>
      </c>
      <c r="F118" s="173">
        <v>0</v>
      </c>
      <c r="G118" s="174">
        <v>30000</v>
      </c>
      <c r="H118" s="175">
        <v>0</v>
      </c>
      <c r="I118" s="173">
        <v>0</v>
      </c>
      <c r="J118" s="174">
        <v>6666</v>
      </c>
      <c r="K118" s="175">
        <v>0</v>
      </c>
      <c r="L118" s="287">
        <f t="shared" si="23"/>
        <v>6666</v>
      </c>
      <c r="M118" s="7">
        <f t="shared" si="16"/>
        <v>1</v>
      </c>
      <c r="N118" s="155"/>
    </row>
    <row r="119" spans="1:14" s="15" customFormat="1" ht="18.75" customHeight="1">
      <c r="A119" s="22">
        <v>495</v>
      </c>
      <c r="B119" s="167">
        <v>3700</v>
      </c>
      <c r="C119" s="147" t="s">
        <v>534</v>
      </c>
      <c r="D119" s="183"/>
      <c r="E119" s="1364">
        <f t="shared" ref="E119:L119" si="24">SUM(E120:E122)</f>
        <v>-48000</v>
      </c>
      <c r="F119" s="168">
        <f t="shared" si="24"/>
        <v>0</v>
      </c>
      <c r="G119" s="169">
        <f t="shared" si="24"/>
        <v>-48000</v>
      </c>
      <c r="H119" s="170">
        <f>SUM(H120:H122)</f>
        <v>0</v>
      </c>
      <c r="I119" s="168">
        <f t="shared" si="24"/>
        <v>0</v>
      </c>
      <c r="J119" s="169">
        <f t="shared" si="24"/>
        <v>-23601</v>
      </c>
      <c r="K119" s="170">
        <f>SUM(K120:K122)</f>
        <v>0</v>
      </c>
      <c r="L119" s="1364">
        <f t="shared" si="24"/>
        <v>-23601</v>
      </c>
      <c r="M119" s="7">
        <f t="shared" si="16"/>
        <v>1</v>
      </c>
      <c r="N119" s="155"/>
    </row>
    <row r="120" spans="1:14" ht="18.75" customHeight="1">
      <c r="A120" s="23">
        <v>500</v>
      </c>
      <c r="B120" s="149"/>
      <c r="C120" s="150">
        <v>3701</v>
      </c>
      <c r="D120" s="151" t="s">
        <v>535</v>
      </c>
      <c r="E120" s="281">
        <f>F120+G120+H120</f>
        <v>-35000</v>
      </c>
      <c r="F120" s="152">
        <v>0</v>
      </c>
      <c r="G120" s="153">
        <v>-35000</v>
      </c>
      <c r="H120" s="154">
        <v>0</v>
      </c>
      <c r="I120" s="152">
        <v>0</v>
      </c>
      <c r="J120" s="153">
        <v>-12238</v>
      </c>
      <c r="K120" s="154">
        <v>0</v>
      </c>
      <c r="L120" s="281">
        <f>I120+J120+K120</f>
        <v>-12238</v>
      </c>
      <c r="M120" s="7">
        <f t="shared" si="16"/>
        <v>1</v>
      </c>
      <c r="N120" s="155"/>
    </row>
    <row r="121" spans="1:14" ht="18.75" customHeight="1">
      <c r="A121" s="23">
        <v>505</v>
      </c>
      <c r="B121" s="149"/>
      <c r="C121" s="156">
        <v>3702</v>
      </c>
      <c r="D121" s="157" t="s">
        <v>536</v>
      </c>
      <c r="E121" s="295">
        <f>F121+G121+H121</f>
        <v>-13000</v>
      </c>
      <c r="F121" s="158">
        <v>0</v>
      </c>
      <c r="G121" s="159">
        <v>-13000</v>
      </c>
      <c r="H121" s="160">
        <v>0</v>
      </c>
      <c r="I121" s="158">
        <v>0</v>
      </c>
      <c r="J121" s="159">
        <v>-11363</v>
      </c>
      <c r="K121" s="160">
        <v>0</v>
      </c>
      <c r="L121" s="295">
        <f>I121+J121+K121</f>
        <v>-11363</v>
      </c>
      <c r="M121" s="7">
        <f t="shared" si="16"/>
        <v>1</v>
      </c>
      <c r="N121" s="155"/>
    </row>
    <row r="122" spans="1:14" ht="18.75" hidden="1" customHeight="1">
      <c r="A122" s="23">
        <v>510</v>
      </c>
      <c r="B122" s="149"/>
      <c r="C122" s="179">
        <v>3709</v>
      </c>
      <c r="D122" s="186" t="s">
        <v>537</v>
      </c>
      <c r="E122" s="287">
        <f>F122+G122+H122</f>
        <v>0</v>
      </c>
      <c r="F122" s="173"/>
      <c r="G122" s="174"/>
      <c r="H122" s="175">
        <v>0</v>
      </c>
      <c r="I122" s="173"/>
      <c r="J122" s="174"/>
      <c r="K122" s="175">
        <v>0</v>
      </c>
      <c r="L122" s="287">
        <f>I122+J122+K122</f>
        <v>0</v>
      </c>
      <c r="M122" s="7" t="str">
        <f t="shared" si="16"/>
        <v/>
      </c>
      <c r="N122" s="155"/>
    </row>
    <row r="123" spans="1:14" s="27" customFormat="1" ht="18.75" customHeight="1">
      <c r="A123" s="26">
        <v>515</v>
      </c>
      <c r="B123" s="167">
        <v>4000</v>
      </c>
      <c r="C123" s="147" t="s">
        <v>882</v>
      </c>
      <c r="D123" s="183"/>
      <c r="E123" s="1364">
        <f t="shared" ref="E123:L123" si="25">SUM(E124:E134)</f>
        <v>236000</v>
      </c>
      <c r="F123" s="168">
        <f t="shared" si="25"/>
        <v>0</v>
      </c>
      <c r="G123" s="169">
        <f t="shared" si="25"/>
        <v>236000</v>
      </c>
      <c r="H123" s="170">
        <f>SUM(H124:H134)</f>
        <v>0</v>
      </c>
      <c r="I123" s="168">
        <f t="shared" si="25"/>
        <v>0</v>
      </c>
      <c r="J123" s="169">
        <f t="shared" si="25"/>
        <v>119542</v>
      </c>
      <c r="K123" s="170">
        <f>SUM(K124:K134)</f>
        <v>0</v>
      </c>
      <c r="L123" s="1364">
        <f t="shared" si="25"/>
        <v>119542</v>
      </c>
      <c r="M123" s="7">
        <f t="shared" si="16"/>
        <v>1</v>
      </c>
      <c r="N123" s="155"/>
    </row>
    <row r="124" spans="1:14" s="30" customFormat="1" ht="18.75" hidden="1" customHeight="1">
      <c r="A124" s="28">
        <v>516</v>
      </c>
      <c r="B124" s="149"/>
      <c r="C124" s="150">
        <v>4021</v>
      </c>
      <c r="D124" s="199" t="s">
        <v>538</v>
      </c>
      <c r="E124" s="281">
        <f t="shared" ref="E124:E136" si="26">F124+G124+H124</f>
        <v>0</v>
      </c>
      <c r="F124" s="152"/>
      <c r="G124" s="153"/>
      <c r="H124" s="154">
        <v>0</v>
      </c>
      <c r="I124" s="152"/>
      <c r="J124" s="153"/>
      <c r="K124" s="154">
        <v>0</v>
      </c>
      <c r="L124" s="281">
        <f t="shared" ref="L124:L136" si="27">I124+J124+K124</f>
        <v>0</v>
      </c>
      <c r="M124" s="7" t="str">
        <f t="shared" si="16"/>
        <v/>
      </c>
      <c r="N124" s="155"/>
    </row>
    <row r="125" spans="1:14" s="30" customFormat="1" ht="18.75" customHeight="1">
      <c r="A125" s="28">
        <v>517</v>
      </c>
      <c r="B125" s="149"/>
      <c r="C125" s="156">
        <v>4022</v>
      </c>
      <c r="D125" s="200" t="s">
        <v>716</v>
      </c>
      <c r="E125" s="295">
        <f t="shared" si="26"/>
        <v>45000</v>
      </c>
      <c r="F125" s="158">
        <v>0</v>
      </c>
      <c r="G125" s="159">
        <v>45000</v>
      </c>
      <c r="H125" s="160">
        <v>0</v>
      </c>
      <c r="I125" s="158">
        <v>0</v>
      </c>
      <c r="J125" s="159">
        <v>9100</v>
      </c>
      <c r="K125" s="160">
        <v>0</v>
      </c>
      <c r="L125" s="295">
        <f t="shared" si="27"/>
        <v>9100</v>
      </c>
      <c r="M125" s="7">
        <f t="shared" si="16"/>
        <v>1</v>
      </c>
      <c r="N125" s="155"/>
    </row>
    <row r="126" spans="1:14" s="30" customFormat="1" ht="18.75" hidden="1" customHeight="1">
      <c r="A126" s="28">
        <v>518</v>
      </c>
      <c r="B126" s="149"/>
      <c r="C126" s="156">
        <v>4023</v>
      </c>
      <c r="D126" s="200" t="s">
        <v>717</v>
      </c>
      <c r="E126" s="295">
        <f t="shared" si="26"/>
        <v>0</v>
      </c>
      <c r="F126" s="158"/>
      <c r="G126" s="159"/>
      <c r="H126" s="160">
        <v>0</v>
      </c>
      <c r="I126" s="158"/>
      <c r="J126" s="159"/>
      <c r="K126" s="160">
        <v>0</v>
      </c>
      <c r="L126" s="295">
        <f t="shared" si="27"/>
        <v>0</v>
      </c>
      <c r="M126" s="7" t="str">
        <f t="shared" si="16"/>
        <v/>
      </c>
      <c r="N126" s="155"/>
    </row>
    <row r="127" spans="1:14" s="30" customFormat="1" ht="15.75" hidden="1" customHeight="1">
      <c r="A127" s="28">
        <v>519</v>
      </c>
      <c r="B127" s="149"/>
      <c r="C127" s="156">
        <v>4024</v>
      </c>
      <c r="D127" s="200" t="s">
        <v>718</v>
      </c>
      <c r="E127" s="295">
        <f t="shared" si="26"/>
        <v>0</v>
      </c>
      <c r="F127" s="158"/>
      <c r="G127" s="159"/>
      <c r="H127" s="160">
        <v>0</v>
      </c>
      <c r="I127" s="158"/>
      <c r="J127" s="159"/>
      <c r="K127" s="160">
        <v>0</v>
      </c>
      <c r="L127" s="295">
        <f t="shared" si="27"/>
        <v>0</v>
      </c>
      <c r="M127" s="7" t="str">
        <f t="shared" si="16"/>
        <v/>
      </c>
      <c r="N127" s="155"/>
    </row>
    <row r="128" spans="1:14" s="30" customFormat="1" ht="15.75" hidden="1" customHeight="1">
      <c r="A128" s="28">
        <v>520</v>
      </c>
      <c r="B128" s="149"/>
      <c r="C128" s="156">
        <v>4025</v>
      </c>
      <c r="D128" s="200" t="s">
        <v>719</v>
      </c>
      <c r="E128" s="295">
        <f t="shared" si="26"/>
        <v>0</v>
      </c>
      <c r="F128" s="158"/>
      <c r="G128" s="159"/>
      <c r="H128" s="160">
        <v>0</v>
      </c>
      <c r="I128" s="158"/>
      <c r="J128" s="159"/>
      <c r="K128" s="160">
        <v>0</v>
      </c>
      <c r="L128" s="295">
        <f t="shared" si="27"/>
        <v>0</v>
      </c>
      <c r="M128" s="7" t="str">
        <f t="shared" si="16"/>
        <v/>
      </c>
      <c r="N128" s="155"/>
    </row>
    <row r="129" spans="1:44" s="30" customFormat="1" ht="15.75" hidden="1" customHeight="1">
      <c r="A129" s="28">
        <v>521</v>
      </c>
      <c r="B129" s="149"/>
      <c r="C129" s="156">
        <v>4026</v>
      </c>
      <c r="D129" s="200" t="s">
        <v>720</v>
      </c>
      <c r="E129" s="295">
        <f t="shared" si="26"/>
        <v>0</v>
      </c>
      <c r="F129" s="158"/>
      <c r="G129" s="159"/>
      <c r="H129" s="160">
        <v>0</v>
      </c>
      <c r="I129" s="158"/>
      <c r="J129" s="159"/>
      <c r="K129" s="160">
        <v>0</v>
      </c>
      <c r="L129" s="295">
        <f t="shared" si="27"/>
        <v>0</v>
      </c>
      <c r="M129" s="7" t="str">
        <f t="shared" si="16"/>
        <v/>
      </c>
      <c r="N129" s="155"/>
    </row>
    <row r="130" spans="1:44" s="30" customFormat="1" ht="15.75" hidden="1" customHeight="1">
      <c r="A130" s="28">
        <v>522</v>
      </c>
      <c r="B130" s="149"/>
      <c r="C130" s="156">
        <v>4029</v>
      </c>
      <c r="D130" s="200" t="s">
        <v>721</v>
      </c>
      <c r="E130" s="295">
        <f t="shared" si="26"/>
        <v>0</v>
      </c>
      <c r="F130" s="158"/>
      <c r="G130" s="159"/>
      <c r="H130" s="160">
        <v>0</v>
      </c>
      <c r="I130" s="158"/>
      <c r="J130" s="159"/>
      <c r="K130" s="160">
        <v>0</v>
      </c>
      <c r="L130" s="295">
        <f t="shared" si="27"/>
        <v>0</v>
      </c>
      <c r="M130" s="7" t="str">
        <f t="shared" si="16"/>
        <v/>
      </c>
      <c r="N130" s="155"/>
    </row>
    <row r="131" spans="1:44" s="35" customFormat="1" ht="15.75" customHeight="1">
      <c r="A131" s="28">
        <v>523</v>
      </c>
      <c r="B131" s="149"/>
      <c r="C131" s="156">
        <v>4030</v>
      </c>
      <c r="D131" s="200" t="s">
        <v>722</v>
      </c>
      <c r="E131" s="295">
        <f t="shared" si="26"/>
        <v>6000</v>
      </c>
      <c r="F131" s="158">
        <v>0</v>
      </c>
      <c r="G131" s="159">
        <v>6000</v>
      </c>
      <c r="H131" s="160">
        <v>0</v>
      </c>
      <c r="I131" s="158">
        <v>0</v>
      </c>
      <c r="J131" s="159">
        <v>7287</v>
      </c>
      <c r="K131" s="160">
        <v>0</v>
      </c>
      <c r="L131" s="295">
        <f t="shared" si="27"/>
        <v>7287</v>
      </c>
      <c r="M131" s="7">
        <f t="shared" si="16"/>
        <v>1</v>
      </c>
      <c r="N131" s="155"/>
      <c r="O131" s="31"/>
      <c r="P131" s="32"/>
      <c r="Q131" s="32"/>
      <c r="R131" s="31"/>
      <c r="S131" s="32"/>
      <c r="T131" s="32"/>
      <c r="U131" s="31"/>
      <c r="V131" s="32"/>
      <c r="W131" s="32"/>
      <c r="X131" s="31"/>
      <c r="Y131" s="32"/>
      <c r="Z131" s="32"/>
      <c r="AA131" s="34"/>
      <c r="AB131" s="32"/>
      <c r="AC131" s="32"/>
      <c r="AD131" s="31"/>
      <c r="AE131" s="32"/>
      <c r="AF131" s="32"/>
      <c r="AG131" s="31"/>
      <c r="AH131" s="32"/>
      <c r="AI131" s="31"/>
      <c r="AJ131" s="34"/>
      <c r="AK131" s="31"/>
      <c r="AL131" s="31"/>
      <c r="AM131" s="32"/>
      <c r="AN131" s="32"/>
      <c r="AO131" s="31"/>
      <c r="AP131" s="32"/>
      <c r="AR131" s="32"/>
    </row>
    <row r="132" spans="1:44" s="35" customFormat="1" ht="15.75" hidden="1" customHeight="1">
      <c r="A132" s="28">
        <v>523</v>
      </c>
      <c r="B132" s="149"/>
      <c r="C132" s="156">
        <v>4039</v>
      </c>
      <c r="D132" s="200" t="s">
        <v>256</v>
      </c>
      <c r="E132" s="295">
        <f t="shared" si="26"/>
        <v>0</v>
      </c>
      <c r="F132" s="158"/>
      <c r="G132" s="159"/>
      <c r="H132" s="160">
        <v>0</v>
      </c>
      <c r="I132" s="158"/>
      <c r="J132" s="159"/>
      <c r="K132" s="160">
        <v>0</v>
      </c>
      <c r="L132" s="295">
        <f t="shared" si="27"/>
        <v>0</v>
      </c>
      <c r="M132" s="7" t="str">
        <f t="shared" si="16"/>
        <v/>
      </c>
      <c r="N132" s="155"/>
      <c r="O132" s="31"/>
      <c r="P132" s="32"/>
      <c r="Q132" s="32"/>
      <c r="R132" s="31"/>
      <c r="S132" s="32"/>
      <c r="T132" s="32"/>
      <c r="U132" s="31"/>
      <c r="V132" s="32"/>
      <c r="W132" s="32"/>
      <c r="X132" s="31"/>
      <c r="Y132" s="32"/>
      <c r="Z132" s="32"/>
      <c r="AA132" s="34"/>
      <c r="AB132" s="32"/>
      <c r="AC132" s="32"/>
      <c r="AD132" s="31"/>
      <c r="AE132" s="32"/>
      <c r="AF132" s="32"/>
      <c r="AG132" s="31"/>
      <c r="AH132" s="32"/>
      <c r="AI132" s="31"/>
      <c r="AJ132" s="34"/>
      <c r="AK132" s="31"/>
      <c r="AL132" s="31"/>
      <c r="AM132" s="32"/>
      <c r="AN132" s="32"/>
      <c r="AO132" s="31"/>
      <c r="AP132" s="32"/>
      <c r="AR132" s="32"/>
    </row>
    <row r="133" spans="1:44" s="35" customFormat="1" ht="15.75" customHeight="1">
      <c r="A133" s="28">
        <v>524</v>
      </c>
      <c r="B133" s="149"/>
      <c r="C133" s="156">
        <v>4040</v>
      </c>
      <c r="D133" s="200" t="s">
        <v>723</v>
      </c>
      <c r="E133" s="295">
        <f t="shared" si="26"/>
        <v>185000</v>
      </c>
      <c r="F133" s="158">
        <v>0</v>
      </c>
      <c r="G133" s="159">
        <v>185000</v>
      </c>
      <c r="H133" s="160">
        <v>0</v>
      </c>
      <c r="I133" s="158">
        <v>0</v>
      </c>
      <c r="J133" s="159">
        <v>103155</v>
      </c>
      <c r="K133" s="160">
        <v>0</v>
      </c>
      <c r="L133" s="295">
        <f t="shared" si="27"/>
        <v>103155</v>
      </c>
      <c r="M133" s="7">
        <f t="shared" si="16"/>
        <v>1</v>
      </c>
      <c r="N133" s="155"/>
      <c r="O133" s="31"/>
      <c r="P133" s="32"/>
      <c r="Q133" s="32"/>
      <c r="R133" s="31"/>
      <c r="S133" s="32"/>
      <c r="T133" s="32"/>
      <c r="U133" s="31"/>
      <c r="V133" s="32"/>
      <c r="W133" s="32"/>
      <c r="X133" s="31"/>
      <c r="Y133" s="32"/>
      <c r="Z133" s="32"/>
      <c r="AA133" s="34"/>
      <c r="AB133" s="32"/>
      <c r="AC133" s="32"/>
      <c r="AD133" s="31"/>
      <c r="AE133" s="32"/>
      <c r="AF133" s="32"/>
      <c r="AG133" s="31"/>
      <c r="AH133" s="32"/>
      <c r="AI133" s="31"/>
      <c r="AJ133" s="34"/>
      <c r="AK133" s="31"/>
      <c r="AL133" s="31"/>
      <c r="AM133" s="32"/>
      <c r="AN133" s="32"/>
      <c r="AO133" s="31"/>
      <c r="AP133" s="32"/>
      <c r="AR133" s="32"/>
    </row>
    <row r="134" spans="1:44" s="35" customFormat="1" ht="15.75" hidden="1" customHeight="1">
      <c r="A134" s="28">
        <v>526</v>
      </c>
      <c r="B134" s="149"/>
      <c r="C134" s="162">
        <v>4072</v>
      </c>
      <c r="D134" s="201" t="s">
        <v>724</v>
      </c>
      <c r="E134" s="287">
        <f t="shared" si="26"/>
        <v>0</v>
      </c>
      <c r="F134" s="173"/>
      <c r="G134" s="174"/>
      <c r="H134" s="175">
        <v>0</v>
      </c>
      <c r="I134" s="173"/>
      <c r="J134" s="174"/>
      <c r="K134" s="175">
        <v>0</v>
      </c>
      <c r="L134" s="287">
        <f t="shared" si="27"/>
        <v>0</v>
      </c>
      <c r="M134" s="7" t="str">
        <f t="shared" si="16"/>
        <v/>
      </c>
      <c r="N134" s="155"/>
      <c r="O134" s="31"/>
      <c r="P134" s="32"/>
      <c r="Q134" s="32"/>
      <c r="R134" s="31"/>
      <c r="S134" s="32"/>
      <c r="T134" s="32"/>
      <c r="U134" s="31"/>
      <c r="V134" s="32"/>
      <c r="W134" s="32"/>
      <c r="X134" s="31"/>
      <c r="Y134" s="32"/>
      <c r="Z134" s="32"/>
      <c r="AA134" s="34"/>
      <c r="AB134" s="32"/>
      <c r="AC134" s="32"/>
      <c r="AD134" s="31"/>
      <c r="AE134" s="32"/>
      <c r="AF134" s="32"/>
      <c r="AG134" s="31"/>
      <c r="AH134" s="32"/>
      <c r="AI134" s="31"/>
      <c r="AJ134" s="34"/>
      <c r="AK134" s="31"/>
      <c r="AL134" s="31"/>
      <c r="AM134" s="32"/>
      <c r="AN134" s="32"/>
      <c r="AO134" s="31"/>
      <c r="AP134" s="32"/>
      <c r="AR134" s="32"/>
    </row>
    <row r="135" spans="1:44" s="15" customFormat="1" ht="18.75" customHeight="1">
      <c r="A135" s="22">
        <v>540</v>
      </c>
      <c r="B135" s="167">
        <v>4100</v>
      </c>
      <c r="C135" s="147" t="s">
        <v>725</v>
      </c>
      <c r="D135" s="183"/>
      <c r="E135" s="1364">
        <f t="shared" si="26"/>
        <v>16500</v>
      </c>
      <c r="F135" s="1465">
        <v>0</v>
      </c>
      <c r="G135" s="189">
        <v>16500</v>
      </c>
      <c r="H135" s="1467">
        <v>0</v>
      </c>
      <c r="I135" s="1465">
        <v>0</v>
      </c>
      <c r="J135" s="189">
        <v>8212</v>
      </c>
      <c r="K135" s="1467">
        <v>0</v>
      </c>
      <c r="L135" s="1364">
        <f t="shared" si="27"/>
        <v>8212</v>
      </c>
      <c r="M135" s="7">
        <f t="shared" si="16"/>
        <v>1</v>
      </c>
      <c r="N135" s="155"/>
    </row>
    <row r="136" spans="1:44" s="15" customFormat="1" ht="18.75" hidden="1" customHeight="1">
      <c r="A136" s="22">
        <v>550</v>
      </c>
      <c r="B136" s="167">
        <v>4200</v>
      </c>
      <c r="C136" s="147" t="s">
        <v>726</v>
      </c>
      <c r="D136" s="183"/>
      <c r="E136" s="1364">
        <f t="shared" si="26"/>
        <v>0</v>
      </c>
      <c r="F136" s="1465">
        <v>0</v>
      </c>
      <c r="G136" s="1698">
        <v>0</v>
      </c>
      <c r="H136" s="1467">
        <v>0</v>
      </c>
      <c r="I136" s="1465">
        <v>0</v>
      </c>
      <c r="J136" s="1698">
        <v>0</v>
      </c>
      <c r="K136" s="1467">
        <v>0</v>
      </c>
      <c r="L136" s="1364">
        <f t="shared" si="27"/>
        <v>0</v>
      </c>
      <c r="M136" s="7" t="str">
        <f t="shared" si="16"/>
        <v/>
      </c>
      <c r="N136" s="155"/>
    </row>
    <row r="137" spans="1:44" s="15" customFormat="1" ht="18.75" customHeight="1">
      <c r="A137" s="22">
        <v>560</v>
      </c>
      <c r="B137" s="167">
        <v>4500</v>
      </c>
      <c r="C137" s="147" t="s">
        <v>328</v>
      </c>
      <c r="D137" s="183"/>
      <c r="E137" s="1364">
        <f t="shared" ref="E137:L137" si="28">SUM(E138:E139)</f>
        <v>35000</v>
      </c>
      <c r="F137" s="168">
        <f t="shared" si="28"/>
        <v>0</v>
      </c>
      <c r="G137" s="169">
        <f t="shared" si="28"/>
        <v>35000</v>
      </c>
      <c r="H137" s="170">
        <f>SUM(H138:H139)</f>
        <v>0</v>
      </c>
      <c r="I137" s="168">
        <f t="shared" si="28"/>
        <v>0</v>
      </c>
      <c r="J137" s="169">
        <f t="shared" si="28"/>
        <v>21087</v>
      </c>
      <c r="K137" s="170">
        <f>SUM(K138:K139)</f>
        <v>0</v>
      </c>
      <c r="L137" s="1364">
        <f t="shared" si="28"/>
        <v>21087</v>
      </c>
      <c r="M137" s="7">
        <f t="shared" si="16"/>
        <v>1</v>
      </c>
      <c r="N137" s="155"/>
    </row>
    <row r="138" spans="1:44" ht="18.75" customHeight="1">
      <c r="A138" s="23">
        <v>565</v>
      </c>
      <c r="B138" s="149"/>
      <c r="C138" s="150">
        <v>4501</v>
      </c>
      <c r="D138" s="202" t="s">
        <v>329</v>
      </c>
      <c r="E138" s="281">
        <f>F138+G138+H138</f>
        <v>35000</v>
      </c>
      <c r="F138" s="152">
        <v>0</v>
      </c>
      <c r="G138" s="153">
        <v>35000</v>
      </c>
      <c r="H138" s="154">
        <v>0</v>
      </c>
      <c r="I138" s="152">
        <v>0</v>
      </c>
      <c r="J138" s="153">
        <v>21087</v>
      </c>
      <c r="K138" s="154">
        <v>0</v>
      </c>
      <c r="L138" s="281">
        <f>I138+J138+K138</f>
        <v>21087</v>
      </c>
      <c r="M138" s="7">
        <f t="shared" si="16"/>
        <v>1</v>
      </c>
      <c r="N138" s="155"/>
    </row>
    <row r="139" spans="1:44" ht="18.75" hidden="1" customHeight="1">
      <c r="A139" s="23">
        <v>570</v>
      </c>
      <c r="B139" s="149"/>
      <c r="C139" s="162">
        <v>4503</v>
      </c>
      <c r="D139" s="203" t="s">
        <v>330</v>
      </c>
      <c r="E139" s="287">
        <f>F139+G139+H139</f>
        <v>0</v>
      </c>
      <c r="F139" s="173"/>
      <c r="G139" s="174"/>
      <c r="H139" s="175">
        <v>0</v>
      </c>
      <c r="I139" s="173"/>
      <c r="J139" s="174"/>
      <c r="K139" s="175">
        <v>0</v>
      </c>
      <c r="L139" s="287">
        <f>I139+J139+K139</f>
        <v>0</v>
      </c>
      <c r="M139" s="7" t="str">
        <f t="shared" si="16"/>
        <v/>
      </c>
      <c r="N139" s="155"/>
    </row>
    <row r="140" spans="1:44" s="15" customFormat="1" ht="18.75" hidden="1" customHeight="1">
      <c r="A140" s="22">
        <v>575</v>
      </c>
      <c r="B140" s="167">
        <v>4600</v>
      </c>
      <c r="C140" s="147" t="s">
        <v>331</v>
      </c>
      <c r="D140" s="183"/>
      <c r="E140" s="1364">
        <f t="shared" ref="E140:L140" si="29">SUM(E141:E148)</f>
        <v>0</v>
      </c>
      <c r="F140" s="168">
        <f t="shared" si="29"/>
        <v>0</v>
      </c>
      <c r="G140" s="169">
        <f t="shared" si="29"/>
        <v>0</v>
      </c>
      <c r="H140" s="170">
        <f>SUM(H141:H148)</f>
        <v>0</v>
      </c>
      <c r="I140" s="168">
        <f t="shared" si="29"/>
        <v>0</v>
      </c>
      <c r="J140" s="169">
        <f t="shared" si="29"/>
        <v>0</v>
      </c>
      <c r="K140" s="170">
        <f>SUM(K141:K148)</f>
        <v>0</v>
      </c>
      <c r="L140" s="1364">
        <f t="shared" si="29"/>
        <v>0</v>
      </c>
      <c r="M140" s="7" t="str">
        <f t="shared" si="16"/>
        <v/>
      </c>
      <c r="N140" s="155"/>
    </row>
    <row r="141" spans="1:44" ht="18.75" hidden="1" customHeight="1">
      <c r="A141" s="23">
        <v>580</v>
      </c>
      <c r="B141" s="149"/>
      <c r="C141" s="150">
        <v>4610</v>
      </c>
      <c r="D141" s="204" t="s">
        <v>883</v>
      </c>
      <c r="E141" s="281">
        <f t="shared" ref="E141:E148" si="30">F141+G141+H141</f>
        <v>0</v>
      </c>
      <c r="F141" s="152"/>
      <c r="G141" s="153"/>
      <c r="H141" s="154">
        <v>0</v>
      </c>
      <c r="I141" s="152"/>
      <c r="J141" s="153"/>
      <c r="K141" s="154">
        <v>0</v>
      </c>
      <c r="L141" s="281">
        <f t="shared" ref="L141:L148" si="31">I141+J141+K141</f>
        <v>0</v>
      </c>
      <c r="M141" s="7" t="str">
        <f t="shared" si="16"/>
        <v/>
      </c>
      <c r="N141" s="155"/>
    </row>
    <row r="142" spans="1:44" ht="18.75" hidden="1" customHeight="1">
      <c r="A142" s="23">
        <v>585</v>
      </c>
      <c r="B142" s="149"/>
      <c r="C142" s="156">
        <v>4620</v>
      </c>
      <c r="D142" s="196" t="s">
        <v>884</v>
      </c>
      <c r="E142" s="295">
        <f t="shared" si="30"/>
        <v>0</v>
      </c>
      <c r="F142" s="158"/>
      <c r="G142" s="159"/>
      <c r="H142" s="160">
        <v>0</v>
      </c>
      <c r="I142" s="158"/>
      <c r="J142" s="159"/>
      <c r="K142" s="160">
        <v>0</v>
      </c>
      <c r="L142" s="295">
        <f t="shared" si="31"/>
        <v>0</v>
      </c>
      <c r="M142" s="7" t="str">
        <f t="shared" si="16"/>
        <v/>
      </c>
      <c r="N142" s="155"/>
    </row>
    <row r="143" spans="1:44" ht="18.75" hidden="1" customHeight="1">
      <c r="A143" s="23">
        <v>590</v>
      </c>
      <c r="B143" s="149"/>
      <c r="C143" s="156">
        <v>4630</v>
      </c>
      <c r="D143" s="196" t="s">
        <v>885</v>
      </c>
      <c r="E143" s="295">
        <f t="shared" si="30"/>
        <v>0</v>
      </c>
      <c r="F143" s="158"/>
      <c r="G143" s="159"/>
      <c r="H143" s="160">
        <v>0</v>
      </c>
      <c r="I143" s="158"/>
      <c r="J143" s="159"/>
      <c r="K143" s="160">
        <v>0</v>
      </c>
      <c r="L143" s="295">
        <f t="shared" si="31"/>
        <v>0</v>
      </c>
      <c r="M143" s="7" t="str">
        <f t="shared" si="16"/>
        <v/>
      </c>
      <c r="N143" s="155"/>
    </row>
    <row r="144" spans="1:44" ht="18.75" hidden="1" customHeight="1">
      <c r="A144" s="23">
        <v>595</v>
      </c>
      <c r="B144" s="149"/>
      <c r="C144" s="156">
        <v>4640</v>
      </c>
      <c r="D144" s="196" t="s">
        <v>886</v>
      </c>
      <c r="E144" s="295">
        <f t="shared" si="30"/>
        <v>0</v>
      </c>
      <c r="F144" s="158"/>
      <c r="G144" s="159"/>
      <c r="H144" s="160">
        <v>0</v>
      </c>
      <c r="I144" s="158"/>
      <c r="J144" s="159"/>
      <c r="K144" s="160">
        <v>0</v>
      </c>
      <c r="L144" s="295">
        <f t="shared" si="31"/>
        <v>0</v>
      </c>
      <c r="M144" s="7" t="str">
        <f t="shared" si="16"/>
        <v/>
      </c>
      <c r="N144" s="155"/>
    </row>
    <row r="145" spans="1:14" ht="18.75" hidden="1" customHeight="1">
      <c r="A145" s="23">
        <v>600</v>
      </c>
      <c r="B145" s="149"/>
      <c r="C145" s="156">
        <v>4650</v>
      </c>
      <c r="D145" s="196" t="s">
        <v>887</v>
      </c>
      <c r="E145" s="295">
        <f t="shared" si="30"/>
        <v>0</v>
      </c>
      <c r="F145" s="158"/>
      <c r="G145" s="159"/>
      <c r="H145" s="160">
        <v>0</v>
      </c>
      <c r="I145" s="158"/>
      <c r="J145" s="159"/>
      <c r="K145" s="160">
        <v>0</v>
      </c>
      <c r="L145" s="295">
        <f t="shared" si="31"/>
        <v>0</v>
      </c>
      <c r="M145" s="7" t="str">
        <f t="shared" si="16"/>
        <v/>
      </c>
      <c r="N145" s="155"/>
    </row>
    <row r="146" spans="1:14" ht="18.75" hidden="1" customHeight="1">
      <c r="A146" s="23">
        <v>605</v>
      </c>
      <c r="B146" s="149"/>
      <c r="C146" s="156">
        <v>4660</v>
      </c>
      <c r="D146" s="196" t="s">
        <v>888</v>
      </c>
      <c r="E146" s="295">
        <f t="shared" si="30"/>
        <v>0</v>
      </c>
      <c r="F146" s="158"/>
      <c r="G146" s="159"/>
      <c r="H146" s="160">
        <v>0</v>
      </c>
      <c r="I146" s="158"/>
      <c r="J146" s="159"/>
      <c r="K146" s="160">
        <v>0</v>
      </c>
      <c r="L146" s="295">
        <f t="shared" si="31"/>
        <v>0</v>
      </c>
      <c r="M146" s="7" t="str">
        <f t="shared" si="16"/>
        <v/>
      </c>
      <c r="N146" s="155"/>
    </row>
    <row r="147" spans="1:14" ht="18.75" hidden="1" customHeight="1">
      <c r="A147" s="23">
        <v>610</v>
      </c>
      <c r="B147" s="149"/>
      <c r="C147" s="156">
        <v>4670</v>
      </c>
      <c r="D147" s="196" t="s">
        <v>889</v>
      </c>
      <c r="E147" s="295">
        <f t="shared" si="30"/>
        <v>0</v>
      </c>
      <c r="F147" s="158"/>
      <c r="G147" s="159"/>
      <c r="H147" s="160">
        <v>0</v>
      </c>
      <c r="I147" s="158"/>
      <c r="J147" s="159"/>
      <c r="K147" s="160">
        <v>0</v>
      </c>
      <c r="L147" s="295">
        <f t="shared" si="31"/>
        <v>0</v>
      </c>
      <c r="M147" s="7" t="str">
        <f t="shared" si="16"/>
        <v/>
      </c>
      <c r="N147" s="155"/>
    </row>
    <row r="148" spans="1:14" ht="18.75" hidden="1" customHeight="1">
      <c r="A148" s="23">
        <v>615</v>
      </c>
      <c r="B148" s="149"/>
      <c r="C148" s="162">
        <v>4680</v>
      </c>
      <c r="D148" s="205" t="s">
        <v>890</v>
      </c>
      <c r="E148" s="287">
        <f t="shared" si="30"/>
        <v>0</v>
      </c>
      <c r="F148" s="173"/>
      <c r="G148" s="174"/>
      <c r="H148" s="175">
        <v>0</v>
      </c>
      <c r="I148" s="173"/>
      <c r="J148" s="174"/>
      <c r="K148" s="175">
        <v>0</v>
      </c>
      <c r="L148" s="287">
        <f t="shared" si="31"/>
        <v>0</v>
      </c>
      <c r="M148" s="7" t="str">
        <f t="shared" si="16"/>
        <v/>
      </c>
      <c r="N148" s="155"/>
    </row>
    <row r="149" spans="1:14" s="15" customFormat="1" ht="18.75" hidden="1" customHeight="1">
      <c r="A149" s="22">
        <v>575</v>
      </c>
      <c r="B149" s="167">
        <v>4700</v>
      </c>
      <c r="C149" s="147" t="s">
        <v>1978</v>
      </c>
      <c r="D149" s="183"/>
      <c r="E149" s="1364">
        <f t="shared" ref="E149:L149" si="32">SUM(E150:E157)</f>
        <v>0</v>
      </c>
      <c r="F149" s="168">
        <f t="shared" si="32"/>
        <v>0</v>
      </c>
      <c r="G149" s="169">
        <f t="shared" si="32"/>
        <v>0</v>
      </c>
      <c r="H149" s="170">
        <f>SUM(H150:H157)</f>
        <v>0</v>
      </c>
      <c r="I149" s="168">
        <f t="shared" si="32"/>
        <v>0</v>
      </c>
      <c r="J149" s="169">
        <f t="shared" si="32"/>
        <v>0</v>
      </c>
      <c r="K149" s="170">
        <f>SUM(K150:K157)</f>
        <v>0</v>
      </c>
      <c r="L149" s="1364">
        <f t="shared" si="32"/>
        <v>0</v>
      </c>
      <c r="M149" s="7" t="str">
        <f t="shared" si="16"/>
        <v/>
      </c>
      <c r="N149" s="155"/>
    </row>
    <row r="150" spans="1:14" ht="31.5" hidden="1">
      <c r="A150" s="23">
        <v>580</v>
      </c>
      <c r="B150" s="149"/>
      <c r="C150" s="150">
        <v>4743</v>
      </c>
      <c r="D150" s="204" t="s">
        <v>1979</v>
      </c>
      <c r="E150" s="281">
        <f t="shared" ref="E150:E157" si="33">F150+G150+H150</f>
        <v>0</v>
      </c>
      <c r="F150" s="152"/>
      <c r="G150" s="153"/>
      <c r="H150" s="154">
        <v>0</v>
      </c>
      <c r="I150" s="152"/>
      <c r="J150" s="153"/>
      <c r="K150" s="154">
        <v>0</v>
      </c>
      <c r="L150" s="281">
        <f t="shared" ref="L150:L157" si="34">I150+J150+K150</f>
        <v>0</v>
      </c>
      <c r="M150" s="7" t="str">
        <f t="shared" si="16"/>
        <v/>
      </c>
      <c r="N150" s="155"/>
    </row>
    <row r="151" spans="1:14" ht="31.5" hidden="1">
      <c r="A151" s="23">
        <v>585</v>
      </c>
      <c r="B151" s="149"/>
      <c r="C151" s="156">
        <v>4744</v>
      </c>
      <c r="D151" s="196" t="s">
        <v>1980</v>
      </c>
      <c r="E151" s="295">
        <f t="shared" si="33"/>
        <v>0</v>
      </c>
      <c r="F151" s="158"/>
      <c r="G151" s="159"/>
      <c r="H151" s="160">
        <v>0</v>
      </c>
      <c r="I151" s="158"/>
      <c r="J151" s="159"/>
      <c r="K151" s="160">
        <v>0</v>
      </c>
      <c r="L151" s="295">
        <f t="shared" si="34"/>
        <v>0</v>
      </c>
      <c r="M151" s="7" t="str">
        <f t="shared" si="16"/>
        <v/>
      </c>
      <c r="N151" s="155"/>
    </row>
    <row r="152" spans="1:14" ht="31.5" hidden="1">
      <c r="A152" s="23">
        <v>590</v>
      </c>
      <c r="B152" s="149"/>
      <c r="C152" s="156">
        <v>4745</v>
      </c>
      <c r="D152" s="196" t="s">
        <v>1981</v>
      </c>
      <c r="E152" s="295">
        <f t="shared" si="33"/>
        <v>0</v>
      </c>
      <c r="F152" s="158"/>
      <c r="G152" s="159"/>
      <c r="H152" s="160">
        <v>0</v>
      </c>
      <c r="I152" s="158"/>
      <c r="J152" s="159"/>
      <c r="K152" s="160">
        <v>0</v>
      </c>
      <c r="L152" s="295">
        <f t="shared" si="34"/>
        <v>0</v>
      </c>
      <c r="M152" s="7" t="str">
        <f t="shared" si="16"/>
        <v/>
      </c>
      <c r="N152" s="155"/>
    </row>
    <row r="153" spans="1:14" ht="31.5" hidden="1">
      <c r="A153" s="23">
        <v>595</v>
      </c>
      <c r="B153" s="149"/>
      <c r="C153" s="156">
        <v>4749</v>
      </c>
      <c r="D153" s="196" t="s">
        <v>1982</v>
      </c>
      <c r="E153" s="295">
        <f t="shared" si="33"/>
        <v>0</v>
      </c>
      <c r="F153" s="158"/>
      <c r="G153" s="159"/>
      <c r="H153" s="160">
        <v>0</v>
      </c>
      <c r="I153" s="158"/>
      <c r="J153" s="159"/>
      <c r="K153" s="160">
        <v>0</v>
      </c>
      <c r="L153" s="295">
        <f t="shared" si="34"/>
        <v>0</v>
      </c>
      <c r="M153" s="7" t="str">
        <f t="shared" si="16"/>
        <v/>
      </c>
      <c r="N153" s="155"/>
    </row>
    <row r="154" spans="1:14" ht="31.5" hidden="1">
      <c r="A154" s="23">
        <v>600</v>
      </c>
      <c r="B154" s="149"/>
      <c r="C154" s="156">
        <v>4751</v>
      </c>
      <c r="D154" s="196" t="s">
        <v>1983</v>
      </c>
      <c r="E154" s="295">
        <f t="shared" si="33"/>
        <v>0</v>
      </c>
      <c r="F154" s="158"/>
      <c r="G154" s="159"/>
      <c r="H154" s="160">
        <v>0</v>
      </c>
      <c r="I154" s="158"/>
      <c r="J154" s="159"/>
      <c r="K154" s="160">
        <v>0</v>
      </c>
      <c r="L154" s="295">
        <f t="shared" si="34"/>
        <v>0</v>
      </c>
      <c r="M154" s="7" t="str">
        <f t="shared" si="16"/>
        <v/>
      </c>
      <c r="N154" s="155"/>
    </row>
    <row r="155" spans="1:14" ht="31.5" hidden="1">
      <c r="A155" s="23">
        <v>605</v>
      </c>
      <c r="B155" s="149"/>
      <c r="C155" s="156">
        <v>4752</v>
      </c>
      <c r="D155" s="196" t="s">
        <v>1984</v>
      </c>
      <c r="E155" s="295">
        <f t="shared" si="33"/>
        <v>0</v>
      </c>
      <c r="F155" s="158"/>
      <c r="G155" s="159"/>
      <c r="H155" s="160">
        <v>0</v>
      </c>
      <c r="I155" s="158"/>
      <c r="J155" s="159"/>
      <c r="K155" s="160">
        <v>0</v>
      </c>
      <c r="L155" s="295">
        <f t="shared" si="34"/>
        <v>0</v>
      </c>
      <c r="M155" s="7" t="str">
        <f t="shared" ref="M155:M166" si="35">(IF($E155&lt;&gt;0,$M$2,IF($L155&lt;&gt;0,$M$2,"")))</f>
        <v/>
      </c>
      <c r="N155" s="155"/>
    </row>
    <row r="156" spans="1:14" ht="31.5" hidden="1">
      <c r="A156" s="23">
        <v>610</v>
      </c>
      <c r="B156" s="149"/>
      <c r="C156" s="156">
        <v>4753</v>
      </c>
      <c r="D156" s="196" t="s">
        <v>1985</v>
      </c>
      <c r="E156" s="295">
        <f t="shared" si="33"/>
        <v>0</v>
      </c>
      <c r="F156" s="158"/>
      <c r="G156" s="159"/>
      <c r="H156" s="160">
        <v>0</v>
      </c>
      <c r="I156" s="158"/>
      <c r="J156" s="159"/>
      <c r="K156" s="160">
        <v>0</v>
      </c>
      <c r="L156" s="295">
        <f t="shared" si="34"/>
        <v>0</v>
      </c>
      <c r="M156" s="7" t="str">
        <f t="shared" si="35"/>
        <v/>
      </c>
      <c r="N156" s="155"/>
    </row>
    <row r="157" spans="1:14" ht="31.5" hidden="1">
      <c r="A157" s="23">
        <v>615</v>
      </c>
      <c r="B157" s="149"/>
      <c r="C157" s="162">
        <v>4759</v>
      </c>
      <c r="D157" s="205" t="s">
        <v>1986</v>
      </c>
      <c r="E157" s="287">
        <f t="shared" si="33"/>
        <v>0</v>
      </c>
      <c r="F157" s="173"/>
      <c r="G157" s="174"/>
      <c r="H157" s="175">
        <v>0</v>
      </c>
      <c r="I157" s="173"/>
      <c r="J157" s="174"/>
      <c r="K157" s="175">
        <v>0</v>
      </c>
      <c r="L157" s="287">
        <f t="shared" si="34"/>
        <v>0</v>
      </c>
      <c r="M157" s="7" t="str">
        <f t="shared" si="35"/>
        <v/>
      </c>
      <c r="N157" s="155"/>
    </row>
    <row r="158" spans="1:14" s="15" customFormat="1" ht="18.75" hidden="1" customHeight="1">
      <c r="A158" s="22">
        <v>575</v>
      </c>
      <c r="B158" s="167">
        <v>4800</v>
      </c>
      <c r="C158" s="147" t="s">
        <v>258</v>
      </c>
      <c r="D158" s="183"/>
      <c r="E158" s="1364">
        <f t="shared" ref="E158:L158" si="36">SUM(E159:E166)</f>
        <v>0</v>
      </c>
      <c r="F158" s="168">
        <f t="shared" si="36"/>
        <v>0</v>
      </c>
      <c r="G158" s="169">
        <f t="shared" si="36"/>
        <v>0</v>
      </c>
      <c r="H158" s="170">
        <f>SUM(H159:H166)</f>
        <v>0</v>
      </c>
      <c r="I158" s="168">
        <f t="shared" si="36"/>
        <v>0</v>
      </c>
      <c r="J158" s="169">
        <f t="shared" si="36"/>
        <v>0</v>
      </c>
      <c r="K158" s="170">
        <f>SUM(K159:K166)</f>
        <v>0</v>
      </c>
      <c r="L158" s="1364">
        <f t="shared" si="36"/>
        <v>0</v>
      </c>
      <c r="M158" s="7" t="str">
        <f t="shared" si="35"/>
        <v/>
      </c>
      <c r="N158" s="155"/>
    </row>
    <row r="159" spans="1:14" ht="18.75" hidden="1" customHeight="1">
      <c r="A159" s="23">
        <v>580</v>
      </c>
      <c r="B159" s="149"/>
      <c r="C159" s="150">
        <v>4810</v>
      </c>
      <c r="D159" s="204" t="s">
        <v>259</v>
      </c>
      <c r="E159" s="281">
        <f t="shared" ref="E159:E166" si="37">F159+G159+H159</f>
        <v>0</v>
      </c>
      <c r="F159" s="152"/>
      <c r="G159" s="153"/>
      <c r="H159" s="154">
        <v>0</v>
      </c>
      <c r="I159" s="152"/>
      <c r="J159" s="153"/>
      <c r="K159" s="154">
        <v>0</v>
      </c>
      <c r="L159" s="281">
        <f t="shared" ref="L159:L166" si="38">I159+J159+K159</f>
        <v>0</v>
      </c>
      <c r="M159" s="7" t="str">
        <f t="shared" si="35"/>
        <v/>
      </c>
      <c r="N159" s="155"/>
    </row>
    <row r="160" spans="1:14" ht="18.75" hidden="1" customHeight="1">
      <c r="A160" s="23">
        <v>585</v>
      </c>
      <c r="B160" s="149"/>
      <c r="C160" s="156">
        <v>4820</v>
      </c>
      <c r="D160" s="196" t="s">
        <v>891</v>
      </c>
      <c r="E160" s="295">
        <f t="shared" si="37"/>
        <v>0</v>
      </c>
      <c r="F160" s="158"/>
      <c r="G160" s="159"/>
      <c r="H160" s="160">
        <v>0</v>
      </c>
      <c r="I160" s="158"/>
      <c r="J160" s="159"/>
      <c r="K160" s="160">
        <v>0</v>
      </c>
      <c r="L160" s="295">
        <f t="shared" si="38"/>
        <v>0</v>
      </c>
      <c r="M160" s="7" t="str">
        <f t="shared" si="35"/>
        <v/>
      </c>
      <c r="N160" s="155"/>
    </row>
    <row r="161" spans="1:14" ht="18.75" hidden="1" customHeight="1">
      <c r="A161" s="23">
        <v>590</v>
      </c>
      <c r="B161" s="149"/>
      <c r="C161" s="156">
        <v>4830</v>
      </c>
      <c r="D161" s="196" t="s">
        <v>260</v>
      </c>
      <c r="E161" s="295">
        <f t="shared" si="37"/>
        <v>0</v>
      </c>
      <c r="F161" s="158"/>
      <c r="G161" s="159"/>
      <c r="H161" s="160">
        <v>0</v>
      </c>
      <c r="I161" s="158"/>
      <c r="J161" s="159"/>
      <c r="K161" s="160">
        <v>0</v>
      </c>
      <c r="L161" s="295">
        <f t="shared" si="38"/>
        <v>0</v>
      </c>
      <c r="M161" s="7" t="str">
        <f t="shared" si="35"/>
        <v/>
      </c>
      <c r="N161" s="155"/>
    </row>
    <row r="162" spans="1:14" ht="18.75" hidden="1" customHeight="1">
      <c r="A162" s="23">
        <v>595</v>
      </c>
      <c r="B162" s="149"/>
      <c r="C162" s="156">
        <v>4840</v>
      </c>
      <c r="D162" s="196" t="s">
        <v>261</v>
      </c>
      <c r="E162" s="295">
        <f t="shared" si="37"/>
        <v>0</v>
      </c>
      <c r="F162" s="158"/>
      <c r="G162" s="159"/>
      <c r="H162" s="160">
        <v>0</v>
      </c>
      <c r="I162" s="158"/>
      <c r="J162" s="159"/>
      <c r="K162" s="160">
        <v>0</v>
      </c>
      <c r="L162" s="295">
        <f t="shared" si="38"/>
        <v>0</v>
      </c>
      <c r="M162" s="7" t="str">
        <f t="shared" si="35"/>
        <v/>
      </c>
      <c r="N162" s="155"/>
    </row>
    <row r="163" spans="1:14" ht="31.5" hidden="1">
      <c r="A163" s="23">
        <v>600</v>
      </c>
      <c r="B163" s="149"/>
      <c r="C163" s="156">
        <v>4850</v>
      </c>
      <c r="D163" s="196" t="s">
        <v>262</v>
      </c>
      <c r="E163" s="295">
        <f t="shared" si="37"/>
        <v>0</v>
      </c>
      <c r="F163" s="158"/>
      <c r="G163" s="159"/>
      <c r="H163" s="160">
        <v>0</v>
      </c>
      <c r="I163" s="158"/>
      <c r="J163" s="159"/>
      <c r="K163" s="160">
        <v>0</v>
      </c>
      <c r="L163" s="295">
        <f t="shared" si="38"/>
        <v>0</v>
      </c>
      <c r="M163" s="7" t="str">
        <f t="shared" si="35"/>
        <v/>
      </c>
      <c r="N163" s="155"/>
    </row>
    <row r="164" spans="1:14" ht="31.5" hidden="1">
      <c r="A164" s="23">
        <v>605</v>
      </c>
      <c r="B164" s="149"/>
      <c r="C164" s="156">
        <v>4860</v>
      </c>
      <c r="D164" s="196" t="s">
        <v>263</v>
      </c>
      <c r="E164" s="295">
        <f t="shared" si="37"/>
        <v>0</v>
      </c>
      <c r="F164" s="158"/>
      <c r="G164" s="159"/>
      <c r="H164" s="160">
        <v>0</v>
      </c>
      <c r="I164" s="158"/>
      <c r="J164" s="159"/>
      <c r="K164" s="160">
        <v>0</v>
      </c>
      <c r="L164" s="295">
        <f t="shared" si="38"/>
        <v>0</v>
      </c>
      <c r="M164" s="7" t="str">
        <f t="shared" si="35"/>
        <v/>
      </c>
      <c r="N164" s="155"/>
    </row>
    <row r="165" spans="1:14" ht="31.5" hidden="1">
      <c r="A165" s="23">
        <v>610</v>
      </c>
      <c r="B165" s="149"/>
      <c r="C165" s="156">
        <v>4870</v>
      </c>
      <c r="D165" s="196" t="s">
        <v>264</v>
      </c>
      <c r="E165" s="295">
        <f t="shared" si="37"/>
        <v>0</v>
      </c>
      <c r="F165" s="158"/>
      <c r="G165" s="159"/>
      <c r="H165" s="160">
        <v>0</v>
      </c>
      <c r="I165" s="158"/>
      <c r="J165" s="159"/>
      <c r="K165" s="160">
        <v>0</v>
      </c>
      <c r="L165" s="295">
        <f t="shared" si="38"/>
        <v>0</v>
      </c>
      <c r="M165" s="7" t="str">
        <f t="shared" si="35"/>
        <v/>
      </c>
      <c r="N165" s="155"/>
    </row>
    <row r="166" spans="1:14" ht="31.5" hidden="1">
      <c r="A166" s="23">
        <v>615</v>
      </c>
      <c r="B166" s="206"/>
      <c r="C166" s="179">
        <v>4880</v>
      </c>
      <c r="D166" s="205" t="s">
        <v>265</v>
      </c>
      <c r="E166" s="287">
        <f t="shared" si="37"/>
        <v>0</v>
      </c>
      <c r="F166" s="173"/>
      <c r="G166" s="174"/>
      <c r="H166" s="175">
        <v>0</v>
      </c>
      <c r="I166" s="173"/>
      <c r="J166" s="174"/>
      <c r="K166" s="175">
        <v>0</v>
      </c>
      <c r="L166" s="287">
        <f t="shared" si="38"/>
        <v>0</v>
      </c>
      <c r="M166" s="7" t="str">
        <f t="shared" si="35"/>
        <v/>
      </c>
      <c r="N166" s="155"/>
    </row>
    <row r="167" spans="1:14" s="10" customFormat="1" ht="20.25" customHeight="1" thickBot="1">
      <c r="A167" s="36">
        <v>620</v>
      </c>
      <c r="B167" s="207" t="s">
        <v>892</v>
      </c>
      <c r="C167" s="208" t="s">
        <v>727</v>
      </c>
      <c r="D167" s="209" t="s">
        <v>893</v>
      </c>
      <c r="E167" s="210">
        <f t="shared" ref="E167:L167" si="39">SUM(E22,E28,E33,E39,E47,E52,E58,E61,E64,E65,E72,E73,E74,E90,E93,E94,E106,E110,E119,E123,E135,E136,E137,E140,E149,E158)</f>
        <v>3205570</v>
      </c>
      <c r="F167" s="211">
        <f t="shared" si="39"/>
        <v>25500</v>
      </c>
      <c r="G167" s="212">
        <f t="shared" si="39"/>
        <v>3180070</v>
      </c>
      <c r="H167" s="213">
        <f t="shared" si="39"/>
        <v>0</v>
      </c>
      <c r="I167" s="211">
        <f t="shared" si="39"/>
        <v>25424</v>
      </c>
      <c r="J167" s="212">
        <f t="shared" si="39"/>
        <v>2459873</v>
      </c>
      <c r="K167" s="213">
        <f t="shared" si="39"/>
        <v>0</v>
      </c>
      <c r="L167" s="210">
        <f t="shared" si="39"/>
        <v>2485297</v>
      </c>
      <c r="M167" s="7">
        <v>1</v>
      </c>
      <c r="N167" s="155"/>
    </row>
    <row r="168" spans="1:14" ht="41.25" customHeight="1" thickTop="1">
      <c r="A168" s="1672">
        <v>113</v>
      </c>
      <c r="B168" s="1673"/>
      <c r="C168" s="1672"/>
      <c r="D168" s="1674" t="s">
        <v>1987</v>
      </c>
      <c r="E168" s="1659">
        <v>0</v>
      </c>
      <c r="F168" s="1659">
        <v>0</v>
      </c>
      <c r="G168" s="159"/>
      <c r="H168" s="1660">
        <v>0</v>
      </c>
      <c r="I168" s="1659">
        <v>0</v>
      </c>
      <c r="J168" s="159"/>
      <c r="K168" s="1660">
        <v>0</v>
      </c>
      <c r="L168" s="1660">
        <v>0</v>
      </c>
      <c r="M168" s="7">
        <v>1</v>
      </c>
      <c r="N168" s="155"/>
    </row>
    <row r="169" spans="1:14" s="10" customFormat="1" ht="7.5" customHeight="1">
      <c r="B169" s="214"/>
      <c r="C169" s="215"/>
      <c r="D169" s="216"/>
      <c r="E169" s="217"/>
      <c r="F169" s="218"/>
      <c r="G169" s="218"/>
      <c r="H169" s="218"/>
      <c r="I169" s="218"/>
      <c r="J169" s="218"/>
      <c r="K169" s="218"/>
      <c r="L169" s="218"/>
      <c r="M169" s="7">
        <v>1</v>
      </c>
      <c r="N169" s="108"/>
    </row>
    <row r="170" spans="1:14" s="10" customFormat="1" ht="7.5" hidden="1" customHeight="1">
      <c r="B170" s="214"/>
      <c r="C170" s="215"/>
      <c r="D170" s="216"/>
      <c r="E170" s="217"/>
      <c r="F170" s="218"/>
      <c r="G170" s="218"/>
      <c r="H170" s="218"/>
      <c r="I170" s="218"/>
      <c r="J170" s="218"/>
      <c r="K170" s="218"/>
      <c r="L170" s="218"/>
      <c r="M170" s="7"/>
      <c r="N170" s="108"/>
    </row>
    <row r="171" spans="1:14" s="10" customFormat="1" ht="7.5" hidden="1" customHeight="1">
      <c r="B171" s="214"/>
      <c r="C171" s="215"/>
      <c r="D171" s="216"/>
      <c r="E171" s="217"/>
      <c r="F171" s="218"/>
      <c r="G171" s="218"/>
      <c r="H171" s="218"/>
      <c r="I171" s="218"/>
      <c r="J171" s="218"/>
      <c r="K171" s="218"/>
      <c r="L171" s="218"/>
      <c r="M171" s="7"/>
      <c r="N171" s="108"/>
    </row>
    <row r="172" spans="1:14" s="10" customFormat="1">
      <c r="B172" s="219"/>
      <c r="C172" s="219"/>
      <c r="D172" s="220"/>
      <c r="E172" s="221"/>
      <c r="F172" s="222"/>
      <c r="G172" s="222"/>
      <c r="H172" s="222"/>
      <c r="I172" s="222"/>
      <c r="J172" s="222"/>
      <c r="K172" s="222"/>
      <c r="L172" s="222"/>
      <c r="M172" s="7">
        <v>1</v>
      </c>
      <c r="N172" s="108"/>
    </row>
    <row r="173" spans="1:14" s="10" customFormat="1">
      <c r="B173" s="103"/>
      <c r="C173" s="111"/>
      <c r="D173" s="112"/>
      <c r="E173" s="223"/>
      <c r="F173" s="223"/>
      <c r="G173" s="223"/>
      <c r="H173" s="223"/>
      <c r="I173" s="223"/>
      <c r="J173" s="223"/>
      <c r="K173" s="223"/>
      <c r="L173" s="237"/>
      <c r="M173" s="7">
        <v>1</v>
      </c>
      <c r="N173" s="224"/>
    </row>
    <row r="174" spans="1:14" s="10" customFormat="1" ht="39" customHeight="1">
      <c r="B174" s="1997" t="str">
        <f>$B$7</f>
        <v>ОТЧЕТНИ ДАННИ ПО ЕБК ЗА ИЗПЪЛНЕНИЕТО НА БЮДЖЕТА</v>
      </c>
      <c r="C174" s="1998"/>
      <c r="D174" s="1998"/>
      <c r="E174" s="223"/>
      <c r="F174" s="223"/>
      <c r="G174" s="223"/>
      <c r="H174" s="223"/>
      <c r="I174" s="223"/>
      <c r="J174" s="223"/>
      <c r="K174" s="223"/>
      <c r="L174" s="237"/>
      <c r="M174" s="7">
        <v>1</v>
      </c>
      <c r="N174" s="224"/>
    </row>
    <row r="175" spans="1:14" s="10" customFormat="1">
      <c r="B175" s="103"/>
      <c r="C175" s="111"/>
      <c r="D175" s="112"/>
      <c r="E175" s="225" t="s">
        <v>458</v>
      </c>
      <c r="F175" s="225" t="s">
        <v>820</v>
      </c>
      <c r="G175" s="223"/>
      <c r="H175" s="223"/>
      <c r="I175" s="223"/>
      <c r="J175" s="223"/>
      <c r="K175" s="223"/>
      <c r="L175" s="237"/>
      <c r="M175" s="7">
        <v>1</v>
      </c>
      <c r="N175" s="224"/>
    </row>
    <row r="176" spans="1:14" s="10" customFormat="1" ht="27" customHeight="1">
      <c r="B176" s="1940" t="str">
        <f>$B$9</f>
        <v>Община Правец</v>
      </c>
      <c r="C176" s="1941"/>
      <c r="D176" s="1942"/>
      <c r="E176" s="115">
        <f>$E$9</f>
        <v>45658</v>
      </c>
      <c r="F176" s="226">
        <f>$F$9</f>
        <v>45900</v>
      </c>
      <c r="G176" s="223"/>
      <c r="H176" s="223"/>
      <c r="I176" s="223"/>
      <c r="J176" s="223"/>
      <c r="K176" s="223"/>
      <c r="L176" s="237"/>
      <c r="M176" s="7">
        <v>1</v>
      </c>
      <c r="N176" s="224"/>
    </row>
    <row r="177" spans="1:14" s="10" customFormat="1">
      <c r="B177" s="227" t="str">
        <f>$B$10</f>
        <v>(наименование на разпоредителя с бюджет)</v>
      </c>
      <c r="C177" s="228"/>
      <c r="D177" s="229"/>
      <c r="E177" s="230"/>
      <c r="F177" s="230"/>
      <c r="G177" s="223"/>
      <c r="H177" s="223"/>
      <c r="I177" s="223"/>
      <c r="J177" s="223"/>
      <c r="K177" s="223"/>
      <c r="L177" s="237"/>
      <c r="M177" s="7">
        <v>1</v>
      </c>
      <c r="N177" s="224"/>
    </row>
    <row r="178" spans="1:14" s="10" customFormat="1" ht="12.75" customHeight="1">
      <c r="B178" s="227"/>
      <c r="C178" s="228"/>
      <c r="D178" s="229"/>
      <c r="E178" s="227"/>
      <c r="F178" s="228"/>
      <c r="G178" s="223"/>
      <c r="H178" s="223"/>
      <c r="I178" s="223"/>
      <c r="J178" s="223"/>
      <c r="K178" s="223"/>
      <c r="L178" s="237"/>
      <c r="M178" s="7">
        <v>1</v>
      </c>
      <c r="N178" s="224"/>
    </row>
    <row r="179" spans="1:14" s="10" customFormat="1" ht="26.25" customHeight="1">
      <c r="B179" s="1980" t="str">
        <f>$B$12</f>
        <v>Правец</v>
      </c>
      <c r="C179" s="1981"/>
      <c r="D179" s="1982"/>
      <c r="E179" s="231" t="s">
        <v>875</v>
      </c>
      <c r="F179" s="232" t="str">
        <f>$F$12</f>
        <v>7317</v>
      </c>
      <c r="G179" s="223"/>
      <c r="H179" s="223"/>
      <c r="I179" s="223"/>
      <c r="J179" s="223"/>
      <c r="K179" s="223"/>
      <c r="L179" s="237"/>
      <c r="M179" s="7">
        <v>1</v>
      </c>
      <c r="N179" s="224"/>
    </row>
    <row r="180" spans="1:14" s="10" customFormat="1">
      <c r="B180" s="233" t="str">
        <f>$B$13</f>
        <v>(наименование на първостепенния разпоредител с бюджет)</v>
      </c>
      <c r="C180" s="228"/>
      <c r="D180" s="229"/>
      <c r="E180" s="234"/>
      <c r="F180" s="235"/>
      <c r="G180" s="223"/>
      <c r="H180" s="223"/>
      <c r="I180" s="223"/>
      <c r="J180" s="223"/>
      <c r="K180" s="223"/>
      <c r="L180" s="237"/>
      <c r="M180" s="7">
        <v>1</v>
      </c>
      <c r="N180" s="224"/>
    </row>
    <row r="181" spans="1:14" s="10" customFormat="1" ht="21.75" customHeight="1">
      <c r="B181" s="236"/>
      <c r="C181" s="237"/>
      <c r="D181" s="124" t="s">
        <v>876</v>
      </c>
      <c r="E181" s="238">
        <f>$E$15</f>
        <v>0</v>
      </c>
      <c r="F181" s="126" t="str">
        <f>$F$15</f>
        <v>БЮДЖЕТ</v>
      </c>
      <c r="G181" s="239"/>
      <c r="H181" s="239"/>
      <c r="I181" s="239"/>
      <c r="J181" s="239"/>
      <c r="K181" s="239"/>
      <c r="L181" s="218"/>
      <c r="M181" s="7">
        <v>1</v>
      </c>
      <c r="N181" s="224"/>
    </row>
    <row r="182" spans="1:14" s="10" customFormat="1" ht="16.5" thickBot="1">
      <c r="B182" s="240"/>
      <c r="C182" s="240"/>
      <c r="D182" s="241"/>
      <c r="E182" s="242"/>
      <c r="F182" s="243"/>
      <c r="G182" s="244"/>
      <c r="H182" s="245" t="s">
        <v>459</v>
      </c>
      <c r="I182" s="244"/>
      <c r="J182" s="244"/>
      <c r="K182" s="244"/>
      <c r="L182" s="1365" t="s">
        <v>459</v>
      </c>
      <c r="M182" s="7">
        <v>1</v>
      </c>
      <c r="N182" s="224"/>
    </row>
    <row r="183" spans="1:14" s="10" customFormat="1" ht="31.5" customHeight="1">
      <c r="B183" s="247"/>
      <c r="C183" s="248"/>
      <c r="D183" s="249" t="s">
        <v>728</v>
      </c>
      <c r="E183" s="1946" t="str">
        <f>CONCATENATE("Уточнен план ", $C$3, " - РАЗХОДИ - рекапитулация")</f>
        <v>Уточнен план 2025 - РАЗХОДИ - рекапитулация</v>
      </c>
      <c r="F183" s="1947"/>
      <c r="G183" s="1947"/>
      <c r="H183" s="1948"/>
      <c r="I183" s="1927" t="str">
        <f>CONCATENATE("Отчет ",$C$3, " - РАЗХОДИ - рекапитулация")</f>
        <v>Отчет 2025 - РАЗХОДИ - рекапитулация</v>
      </c>
      <c r="J183" s="1928"/>
      <c r="K183" s="1928"/>
      <c r="L183" s="1929"/>
      <c r="M183" s="7">
        <v>1</v>
      </c>
      <c r="N183" s="224"/>
    </row>
    <row r="184" spans="1:14" s="10" customFormat="1" ht="44.25" customHeight="1" thickBot="1">
      <c r="B184" s="250" t="s">
        <v>62</v>
      </c>
      <c r="C184" s="251" t="s">
        <v>460</v>
      </c>
      <c r="D184" s="252" t="s">
        <v>664</v>
      </c>
      <c r="E184" s="137" t="str">
        <f t="shared" ref="E184:L185" si="40">E20</f>
        <v>Уточнен план                Общо</v>
      </c>
      <c r="F184" s="1395" t="str">
        <f t="shared" si="40"/>
        <v>държавни дейности</v>
      </c>
      <c r="G184" s="1396" t="str">
        <f t="shared" si="40"/>
        <v>местни дейности</v>
      </c>
      <c r="H184" s="1397" t="str">
        <f t="shared" si="40"/>
        <v>дофинансиране</v>
      </c>
      <c r="I184" s="253" t="str">
        <f t="shared" si="40"/>
        <v>държавни дейности -ОТЧЕТ</v>
      </c>
      <c r="J184" s="254" t="str">
        <f t="shared" si="40"/>
        <v>местни дейности - ОТЧЕТ</v>
      </c>
      <c r="K184" s="255" t="str">
        <f t="shared" si="40"/>
        <v>дофинансиране - ОТЧЕТ</v>
      </c>
      <c r="L184" s="256" t="str">
        <f t="shared" si="40"/>
        <v>ОТЧЕТ                                    ОБЩО</v>
      </c>
      <c r="M184" s="7">
        <v>1</v>
      </c>
      <c r="N184" s="257"/>
    </row>
    <row r="185" spans="1:14" s="10" customFormat="1" ht="18.75">
      <c r="B185" s="258"/>
      <c r="C185" s="259"/>
      <c r="D185" s="260" t="s">
        <v>729</v>
      </c>
      <c r="E185" s="142" t="str">
        <f t="shared" si="40"/>
        <v>(1)</v>
      </c>
      <c r="F185" s="143" t="str">
        <f t="shared" si="40"/>
        <v>(2)</v>
      </c>
      <c r="G185" s="144" t="str">
        <f t="shared" si="40"/>
        <v>(3)</v>
      </c>
      <c r="H185" s="145" t="str">
        <f t="shared" si="40"/>
        <v>(4)</v>
      </c>
      <c r="I185" s="261" t="str">
        <f t="shared" si="40"/>
        <v>(5)</v>
      </c>
      <c r="J185" s="262" t="str">
        <f t="shared" si="40"/>
        <v>(6)</v>
      </c>
      <c r="K185" s="263" t="str">
        <f t="shared" si="40"/>
        <v>(7)</v>
      </c>
      <c r="L185" s="264" t="str">
        <f t="shared" si="40"/>
        <v>(8)</v>
      </c>
      <c r="M185" s="7">
        <v>1</v>
      </c>
      <c r="N185" s="257"/>
    </row>
    <row r="186" spans="1:14" s="10" customFormat="1" ht="14.25" customHeight="1">
      <c r="B186" s="265"/>
      <c r="C186" s="266"/>
      <c r="D186" s="267"/>
      <c r="E186" s="268"/>
      <c r="F186" s="218"/>
      <c r="G186" s="218"/>
      <c r="H186" s="218"/>
      <c r="I186" s="269"/>
      <c r="J186" s="269"/>
      <c r="K186" s="270"/>
      <c r="L186" s="271"/>
      <c r="M186" s="7">
        <v>1</v>
      </c>
      <c r="N186" s="257"/>
    </row>
    <row r="187" spans="1:14" s="15" customFormat="1" ht="18" customHeight="1">
      <c r="A187" s="22">
        <v>5</v>
      </c>
      <c r="B187" s="272">
        <v>100</v>
      </c>
      <c r="C187" s="1930" t="s">
        <v>730</v>
      </c>
      <c r="D187" s="1931"/>
      <c r="E187" s="273">
        <f t="shared" ref="E187:L187" si="41">SUMIF($B$610:$B$19581,$B187,E$610:E$19581)</f>
        <v>10462015</v>
      </c>
      <c r="F187" s="274">
        <f t="shared" si="41"/>
        <v>9629133</v>
      </c>
      <c r="G187" s="275">
        <f t="shared" si="41"/>
        <v>717708</v>
      </c>
      <c r="H187" s="276">
        <f t="shared" si="41"/>
        <v>115174</v>
      </c>
      <c r="I187" s="274">
        <f t="shared" si="41"/>
        <v>5378552</v>
      </c>
      <c r="J187" s="275">
        <f t="shared" si="41"/>
        <v>344581</v>
      </c>
      <c r="K187" s="276">
        <f t="shared" si="41"/>
        <v>68348</v>
      </c>
      <c r="L187" s="273">
        <f t="shared" si="41"/>
        <v>5791481</v>
      </c>
      <c r="M187" s="7">
        <f t="shared" ref="M187:M256" si="42">(IF($E187&lt;&gt;0,$M$2,IF($L187&lt;&gt;0,$M$2,"")))</f>
        <v>1</v>
      </c>
      <c r="N187" s="277"/>
    </row>
    <row r="188" spans="1:14" ht="18.75" customHeight="1">
      <c r="A188" s="23">
        <v>10</v>
      </c>
      <c r="B188" s="278"/>
      <c r="C188" s="279">
        <v>101</v>
      </c>
      <c r="D188" s="280" t="s">
        <v>731</v>
      </c>
      <c r="E188" s="281">
        <f t="shared" ref="E188:L189" si="43">SUMIF($C$610:$C$19581,$C188,E$610:E$19581)</f>
        <v>10246472</v>
      </c>
      <c r="F188" s="282">
        <f t="shared" si="43"/>
        <v>9413590</v>
      </c>
      <c r="G188" s="283">
        <f t="shared" si="43"/>
        <v>717708</v>
      </c>
      <c r="H188" s="284">
        <f t="shared" si="43"/>
        <v>115174</v>
      </c>
      <c r="I188" s="282">
        <f t="shared" si="43"/>
        <v>5243085</v>
      </c>
      <c r="J188" s="283">
        <f t="shared" si="43"/>
        <v>344581</v>
      </c>
      <c r="K188" s="284">
        <f t="shared" si="43"/>
        <v>68348</v>
      </c>
      <c r="L188" s="281">
        <f t="shared" si="43"/>
        <v>5656014</v>
      </c>
      <c r="M188" s="7">
        <f t="shared" si="42"/>
        <v>1</v>
      </c>
      <c r="N188" s="277"/>
    </row>
    <row r="189" spans="1:14" ht="18.75" customHeight="1">
      <c r="A189" s="23">
        <v>15</v>
      </c>
      <c r="B189" s="278"/>
      <c r="C189" s="285">
        <v>102</v>
      </c>
      <c r="D189" s="286" t="s">
        <v>732</v>
      </c>
      <c r="E189" s="287">
        <f t="shared" si="43"/>
        <v>215543</v>
      </c>
      <c r="F189" s="288">
        <f t="shared" si="43"/>
        <v>215543</v>
      </c>
      <c r="G189" s="289">
        <f t="shared" si="43"/>
        <v>0</v>
      </c>
      <c r="H189" s="290">
        <f t="shared" si="43"/>
        <v>0</v>
      </c>
      <c r="I189" s="288">
        <f t="shared" si="43"/>
        <v>135467</v>
      </c>
      <c r="J189" s="289">
        <f t="shared" si="43"/>
        <v>0</v>
      </c>
      <c r="K189" s="290">
        <f t="shared" si="43"/>
        <v>0</v>
      </c>
      <c r="L189" s="287">
        <f t="shared" si="43"/>
        <v>135467</v>
      </c>
      <c r="M189" s="7">
        <f t="shared" si="42"/>
        <v>1</v>
      </c>
      <c r="N189" s="277"/>
    </row>
    <row r="190" spans="1:14" s="15" customFormat="1">
      <c r="A190" s="22">
        <v>35</v>
      </c>
      <c r="B190" s="272">
        <v>200</v>
      </c>
      <c r="C190" s="1932" t="s">
        <v>733</v>
      </c>
      <c r="D190" s="1933"/>
      <c r="E190" s="273">
        <f t="shared" ref="E190:L190" si="44">SUMIF($B$610:$B$19581,$B190,E$610:E$19581)</f>
        <v>1701587</v>
      </c>
      <c r="F190" s="274">
        <f t="shared" si="44"/>
        <v>1508546</v>
      </c>
      <c r="G190" s="275">
        <f t="shared" si="44"/>
        <v>97591</v>
      </c>
      <c r="H190" s="276">
        <f t="shared" si="44"/>
        <v>95450</v>
      </c>
      <c r="I190" s="274">
        <f t="shared" si="44"/>
        <v>1218474</v>
      </c>
      <c r="J190" s="275">
        <f t="shared" si="44"/>
        <v>59687</v>
      </c>
      <c r="K190" s="276">
        <f t="shared" si="44"/>
        <v>45592</v>
      </c>
      <c r="L190" s="273">
        <f t="shared" si="44"/>
        <v>1323753</v>
      </c>
      <c r="M190" s="7">
        <f t="shared" si="42"/>
        <v>1</v>
      </c>
      <c r="N190" s="277"/>
    </row>
    <row r="191" spans="1:14" ht="18" customHeight="1">
      <c r="A191" s="23">
        <v>40</v>
      </c>
      <c r="B191" s="291"/>
      <c r="C191" s="279">
        <v>201</v>
      </c>
      <c r="D191" s="280" t="s">
        <v>734</v>
      </c>
      <c r="E191" s="281">
        <f t="shared" ref="E191:L195" si="45">SUMIF($C$610:$C$19581,$C191,E$610:E$19581)</f>
        <v>784275</v>
      </c>
      <c r="F191" s="282">
        <f t="shared" si="45"/>
        <v>784275</v>
      </c>
      <c r="G191" s="283">
        <f t="shared" si="45"/>
        <v>0</v>
      </c>
      <c r="H191" s="284">
        <f t="shared" si="45"/>
        <v>0</v>
      </c>
      <c r="I191" s="282">
        <f t="shared" si="45"/>
        <v>719982</v>
      </c>
      <c r="J191" s="283">
        <f t="shared" si="45"/>
        <v>0</v>
      </c>
      <c r="K191" s="284">
        <f t="shared" si="45"/>
        <v>0</v>
      </c>
      <c r="L191" s="281">
        <f t="shared" si="45"/>
        <v>719982</v>
      </c>
      <c r="M191" s="7">
        <f t="shared" si="42"/>
        <v>1</v>
      </c>
      <c r="N191" s="277"/>
    </row>
    <row r="192" spans="1:14" ht="18" customHeight="1">
      <c r="A192" s="23">
        <v>45</v>
      </c>
      <c r="B192" s="292"/>
      <c r="C192" s="293">
        <v>202</v>
      </c>
      <c r="D192" s="294" t="s">
        <v>735</v>
      </c>
      <c r="E192" s="295">
        <f t="shared" si="45"/>
        <v>351754</v>
      </c>
      <c r="F192" s="296">
        <f t="shared" si="45"/>
        <v>196574</v>
      </c>
      <c r="G192" s="297">
        <f t="shared" si="45"/>
        <v>67060</v>
      </c>
      <c r="H192" s="298">
        <f t="shared" si="45"/>
        <v>88120</v>
      </c>
      <c r="I192" s="296">
        <f t="shared" si="45"/>
        <v>136025</v>
      </c>
      <c r="J192" s="297">
        <f t="shared" si="45"/>
        <v>52984</v>
      </c>
      <c r="K192" s="298">
        <f t="shared" si="45"/>
        <v>43523</v>
      </c>
      <c r="L192" s="295">
        <f t="shared" si="45"/>
        <v>232532</v>
      </c>
      <c r="M192" s="7">
        <f t="shared" si="42"/>
        <v>1</v>
      </c>
      <c r="N192" s="277"/>
    </row>
    <row r="193" spans="1:14" ht="31.5">
      <c r="A193" s="23">
        <v>50</v>
      </c>
      <c r="B193" s="299"/>
      <c r="C193" s="293">
        <v>205</v>
      </c>
      <c r="D193" s="294" t="s">
        <v>586</v>
      </c>
      <c r="E193" s="295">
        <f t="shared" si="45"/>
        <v>276682</v>
      </c>
      <c r="F193" s="296">
        <f t="shared" si="45"/>
        <v>254921</v>
      </c>
      <c r="G193" s="297">
        <f t="shared" si="45"/>
        <v>18431</v>
      </c>
      <c r="H193" s="298">
        <f t="shared" si="45"/>
        <v>3330</v>
      </c>
      <c r="I193" s="296">
        <f t="shared" si="45"/>
        <v>124702</v>
      </c>
      <c r="J193" s="297">
        <f t="shared" si="45"/>
        <v>4516</v>
      </c>
      <c r="K193" s="298">
        <f t="shared" si="45"/>
        <v>1790</v>
      </c>
      <c r="L193" s="295">
        <f t="shared" si="45"/>
        <v>131008</v>
      </c>
      <c r="M193" s="7">
        <f t="shared" si="42"/>
        <v>1</v>
      </c>
      <c r="N193" s="277"/>
    </row>
    <row r="194" spans="1:14" ht="18" customHeight="1">
      <c r="A194" s="23">
        <v>55</v>
      </c>
      <c r="B194" s="299"/>
      <c r="C194" s="293">
        <v>208</v>
      </c>
      <c r="D194" s="300" t="s">
        <v>587</v>
      </c>
      <c r="E194" s="295">
        <f t="shared" si="45"/>
        <v>217387</v>
      </c>
      <c r="F194" s="296">
        <f t="shared" si="45"/>
        <v>210787</v>
      </c>
      <c r="G194" s="297">
        <f t="shared" si="45"/>
        <v>4600</v>
      </c>
      <c r="H194" s="298">
        <f t="shared" si="45"/>
        <v>2000</v>
      </c>
      <c r="I194" s="296">
        <f t="shared" si="45"/>
        <v>198419</v>
      </c>
      <c r="J194" s="297">
        <f t="shared" si="45"/>
        <v>542</v>
      </c>
      <c r="K194" s="298">
        <f t="shared" si="45"/>
        <v>0</v>
      </c>
      <c r="L194" s="295">
        <f t="shared" si="45"/>
        <v>198961</v>
      </c>
      <c r="M194" s="7">
        <f t="shared" si="42"/>
        <v>1</v>
      </c>
      <c r="N194" s="277"/>
    </row>
    <row r="195" spans="1:14" ht="18" customHeight="1">
      <c r="A195" s="23">
        <v>60</v>
      </c>
      <c r="B195" s="291"/>
      <c r="C195" s="285">
        <v>209</v>
      </c>
      <c r="D195" s="301" t="s">
        <v>588</v>
      </c>
      <c r="E195" s="287">
        <f t="shared" si="45"/>
        <v>71489</v>
      </c>
      <c r="F195" s="288">
        <f t="shared" si="45"/>
        <v>61989</v>
      </c>
      <c r="G195" s="289">
        <f t="shared" si="45"/>
        <v>7500</v>
      </c>
      <c r="H195" s="290">
        <f t="shared" si="45"/>
        <v>2000</v>
      </c>
      <c r="I195" s="288">
        <f t="shared" si="45"/>
        <v>39346</v>
      </c>
      <c r="J195" s="289">
        <f t="shared" si="45"/>
        <v>1645</v>
      </c>
      <c r="K195" s="290">
        <f t="shared" si="45"/>
        <v>279</v>
      </c>
      <c r="L195" s="287">
        <f t="shared" si="45"/>
        <v>41270</v>
      </c>
      <c r="M195" s="7">
        <f t="shared" si="42"/>
        <v>1</v>
      </c>
      <c r="N195" s="277"/>
    </row>
    <row r="196" spans="1:14" s="15" customFormat="1">
      <c r="A196" s="22">
        <v>65</v>
      </c>
      <c r="B196" s="272">
        <v>500</v>
      </c>
      <c r="C196" s="1934" t="s">
        <v>188</v>
      </c>
      <c r="D196" s="1935"/>
      <c r="E196" s="273">
        <f t="shared" ref="E196:L196" si="46">SUMIF($B$610:$B$19581,$B196,E$610:E$19581)</f>
        <v>2533705</v>
      </c>
      <c r="F196" s="274">
        <f t="shared" si="46"/>
        <v>2342062</v>
      </c>
      <c r="G196" s="275">
        <f t="shared" si="46"/>
        <v>156499</v>
      </c>
      <c r="H196" s="276">
        <f t="shared" si="46"/>
        <v>35144</v>
      </c>
      <c r="I196" s="274">
        <f t="shared" si="46"/>
        <v>1371562</v>
      </c>
      <c r="J196" s="275">
        <f t="shared" si="46"/>
        <v>67785</v>
      </c>
      <c r="K196" s="276">
        <f t="shared" si="46"/>
        <v>16048</v>
      </c>
      <c r="L196" s="273">
        <f t="shared" si="46"/>
        <v>1455395</v>
      </c>
      <c r="M196" s="7">
        <f t="shared" si="42"/>
        <v>1</v>
      </c>
      <c r="N196" s="277"/>
    </row>
    <row r="197" spans="1:14" ht="19.5" customHeight="1">
      <c r="A197" s="23">
        <v>70</v>
      </c>
      <c r="B197" s="291"/>
      <c r="C197" s="302">
        <v>551</v>
      </c>
      <c r="D197" s="303" t="s">
        <v>189</v>
      </c>
      <c r="E197" s="281">
        <f t="shared" ref="E197:L203" si="47">SUMIF($C$610:$C$19581,$C197,E$610:E$19581)</f>
        <v>1393077</v>
      </c>
      <c r="F197" s="282">
        <f t="shared" si="47"/>
        <v>1273203</v>
      </c>
      <c r="G197" s="283">
        <f t="shared" si="47"/>
        <v>96771</v>
      </c>
      <c r="H197" s="284">
        <f t="shared" si="47"/>
        <v>23103</v>
      </c>
      <c r="I197" s="282">
        <f t="shared" si="47"/>
        <v>773626</v>
      </c>
      <c r="J197" s="283">
        <f t="shared" si="47"/>
        <v>41458</v>
      </c>
      <c r="K197" s="284">
        <f t="shared" si="47"/>
        <v>8952</v>
      </c>
      <c r="L197" s="281">
        <f t="shared" si="47"/>
        <v>824036</v>
      </c>
      <c r="M197" s="7">
        <f t="shared" si="42"/>
        <v>1</v>
      </c>
      <c r="N197" s="277"/>
    </row>
    <row r="198" spans="1:14" ht="18.75" customHeight="1">
      <c r="A198" s="23">
        <v>75</v>
      </c>
      <c r="B198" s="291"/>
      <c r="C198" s="304">
        <v>552</v>
      </c>
      <c r="D198" s="305" t="s">
        <v>894</v>
      </c>
      <c r="E198" s="295">
        <f t="shared" si="47"/>
        <v>262561</v>
      </c>
      <c r="F198" s="296">
        <f t="shared" si="47"/>
        <v>262561</v>
      </c>
      <c r="G198" s="297">
        <f t="shared" si="47"/>
        <v>0</v>
      </c>
      <c r="H198" s="298">
        <f t="shared" si="47"/>
        <v>0</v>
      </c>
      <c r="I198" s="296">
        <f t="shared" si="47"/>
        <v>132149</v>
      </c>
      <c r="J198" s="297">
        <f t="shared" si="47"/>
        <v>0</v>
      </c>
      <c r="K198" s="298">
        <f t="shared" si="47"/>
        <v>0</v>
      </c>
      <c r="L198" s="295">
        <f t="shared" si="47"/>
        <v>132149</v>
      </c>
      <c r="M198" s="7">
        <f t="shared" si="42"/>
        <v>1</v>
      </c>
      <c r="N198" s="277"/>
    </row>
    <row r="199" spans="1:14" ht="18.75" hidden="1" customHeight="1">
      <c r="A199" s="23">
        <v>80</v>
      </c>
      <c r="B199" s="306"/>
      <c r="C199" s="304">
        <v>558</v>
      </c>
      <c r="D199" s="307" t="s">
        <v>856</v>
      </c>
      <c r="E199" s="295">
        <f t="shared" si="47"/>
        <v>0</v>
      </c>
      <c r="F199" s="296">
        <f t="shared" si="47"/>
        <v>0</v>
      </c>
      <c r="G199" s="297">
        <f t="shared" si="47"/>
        <v>0</v>
      </c>
      <c r="H199" s="298">
        <f t="shared" si="47"/>
        <v>0</v>
      </c>
      <c r="I199" s="296">
        <f t="shared" si="47"/>
        <v>0</v>
      </c>
      <c r="J199" s="297">
        <f t="shared" si="47"/>
        <v>0</v>
      </c>
      <c r="K199" s="298">
        <f t="shared" si="47"/>
        <v>0</v>
      </c>
      <c r="L199" s="295">
        <f t="shared" si="47"/>
        <v>0</v>
      </c>
      <c r="M199" s="7" t="str">
        <f t="shared" si="42"/>
        <v/>
      </c>
      <c r="N199" s="277"/>
    </row>
    <row r="200" spans="1:14" ht="18.75" customHeight="1">
      <c r="A200" s="23">
        <v>80</v>
      </c>
      <c r="B200" s="306"/>
      <c r="C200" s="304">
        <v>560</v>
      </c>
      <c r="D200" s="307" t="s">
        <v>190</v>
      </c>
      <c r="E200" s="295">
        <f t="shared" si="47"/>
        <v>564243</v>
      </c>
      <c r="F200" s="296">
        <f t="shared" si="47"/>
        <v>518277</v>
      </c>
      <c r="G200" s="297">
        <f t="shared" si="47"/>
        <v>37432</v>
      </c>
      <c r="H200" s="298">
        <f t="shared" si="47"/>
        <v>8534</v>
      </c>
      <c r="I200" s="296">
        <f t="shared" si="47"/>
        <v>306867</v>
      </c>
      <c r="J200" s="297">
        <f t="shared" si="47"/>
        <v>17595</v>
      </c>
      <c r="K200" s="298">
        <f t="shared" si="47"/>
        <v>4795</v>
      </c>
      <c r="L200" s="295">
        <f t="shared" si="47"/>
        <v>329257</v>
      </c>
      <c r="M200" s="7">
        <f t="shared" si="42"/>
        <v>1</v>
      </c>
      <c r="N200" s="277"/>
    </row>
    <row r="201" spans="1:14" ht="18.75" customHeight="1">
      <c r="A201" s="23">
        <v>85</v>
      </c>
      <c r="B201" s="306"/>
      <c r="C201" s="304">
        <v>580</v>
      </c>
      <c r="D201" s="305" t="s">
        <v>191</v>
      </c>
      <c r="E201" s="295">
        <f t="shared" si="47"/>
        <v>313824</v>
      </c>
      <c r="F201" s="296">
        <f t="shared" si="47"/>
        <v>288021</v>
      </c>
      <c r="G201" s="297">
        <f t="shared" si="47"/>
        <v>22296</v>
      </c>
      <c r="H201" s="298">
        <f t="shared" si="47"/>
        <v>3507</v>
      </c>
      <c r="I201" s="296">
        <f t="shared" si="47"/>
        <v>158920</v>
      </c>
      <c r="J201" s="297">
        <f t="shared" si="47"/>
        <v>8732</v>
      </c>
      <c r="K201" s="298">
        <f t="shared" si="47"/>
        <v>2301</v>
      </c>
      <c r="L201" s="295">
        <f t="shared" si="47"/>
        <v>169953</v>
      </c>
      <c r="M201" s="7">
        <f t="shared" si="42"/>
        <v>1</v>
      </c>
      <c r="N201" s="277"/>
    </row>
    <row r="202" spans="1:14" hidden="1">
      <c r="A202" s="23">
        <v>90</v>
      </c>
      <c r="B202" s="291"/>
      <c r="C202" s="304">
        <v>588</v>
      </c>
      <c r="D202" s="305" t="s">
        <v>858</v>
      </c>
      <c r="E202" s="295">
        <f t="shared" si="47"/>
        <v>0</v>
      </c>
      <c r="F202" s="296">
        <f t="shared" si="47"/>
        <v>0</v>
      </c>
      <c r="G202" s="297">
        <f t="shared" si="47"/>
        <v>0</v>
      </c>
      <c r="H202" s="298">
        <f t="shared" si="47"/>
        <v>0</v>
      </c>
      <c r="I202" s="296">
        <f t="shared" si="47"/>
        <v>0</v>
      </c>
      <c r="J202" s="297">
        <f t="shared" si="47"/>
        <v>0</v>
      </c>
      <c r="K202" s="298">
        <f t="shared" si="47"/>
        <v>0</v>
      </c>
      <c r="L202" s="295">
        <f t="shared" si="47"/>
        <v>0</v>
      </c>
      <c r="M202" s="7" t="str">
        <f t="shared" si="42"/>
        <v/>
      </c>
      <c r="N202" s="277"/>
    </row>
    <row r="203" spans="1:14" ht="31.5" hidden="1">
      <c r="A203" s="23">
        <v>90</v>
      </c>
      <c r="B203" s="291"/>
      <c r="C203" s="308">
        <v>590</v>
      </c>
      <c r="D203" s="309" t="s">
        <v>192</v>
      </c>
      <c r="E203" s="287">
        <f t="shared" si="47"/>
        <v>0</v>
      </c>
      <c r="F203" s="288">
        <f t="shared" si="47"/>
        <v>0</v>
      </c>
      <c r="G203" s="289">
        <f t="shared" si="47"/>
        <v>0</v>
      </c>
      <c r="H203" s="290">
        <f t="shared" si="47"/>
        <v>0</v>
      </c>
      <c r="I203" s="288">
        <f t="shared" si="47"/>
        <v>0</v>
      </c>
      <c r="J203" s="289">
        <f t="shared" si="47"/>
        <v>0</v>
      </c>
      <c r="K203" s="290">
        <f t="shared" si="47"/>
        <v>0</v>
      </c>
      <c r="L203" s="287">
        <f t="shared" si="47"/>
        <v>0</v>
      </c>
      <c r="M203" s="7" t="str">
        <f t="shared" si="42"/>
        <v/>
      </c>
      <c r="N203" s="277"/>
    </row>
    <row r="204" spans="1:14" s="15" customFormat="1" ht="18.75" hidden="1" customHeight="1">
      <c r="A204" s="22">
        <v>115</v>
      </c>
      <c r="B204" s="272">
        <v>800</v>
      </c>
      <c r="C204" s="1936" t="s">
        <v>193</v>
      </c>
      <c r="D204" s="1937"/>
      <c r="E204" s="310">
        <f t="shared" ref="E204:L205" si="48">SUMIF($B$610:$B$19581,$B204,E$610:E$19581)</f>
        <v>0</v>
      </c>
      <c r="F204" s="274">
        <f t="shared" si="48"/>
        <v>0</v>
      </c>
      <c r="G204" s="275">
        <f t="shared" si="48"/>
        <v>0</v>
      </c>
      <c r="H204" s="276">
        <f t="shared" si="48"/>
        <v>0</v>
      </c>
      <c r="I204" s="274">
        <f t="shared" si="48"/>
        <v>0</v>
      </c>
      <c r="J204" s="275">
        <f t="shared" si="48"/>
        <v>0</v>
      </c>
      <c r="K204" s="276">
        <f t="shared" si="48"/>
        <v>0</v>
      </c>
      <c r="L204" s="310">
        <f t="shared" si="48"/>
        <v>0</v>
      </c>
      <c r="M204" s="7" t="str">
        <f t="shared" si="42"/>
        <v/>
      </c>
      <c r="N204" s="277"/>
    </row>
    <row r="205" spans="1:14" s="15" customFormat="1">
      <c r="A205" s="22">
        <v>125</v>
      </c>
      <c r="B205" s="272">
        <v>1000</v>
      </c>
      <c r="C205" s="1932" t="s">
        <v>194</v>
      </c>
      <c r="D205" s="1933"/>
      <c r="E205" s="310">
        <f t="shared" si="48"/>
        <v>9307604</v>
      </c>
      <c r="F205" s="274">
        <f t="shared" si="48"/>
        <v>2552537</v>
      </c>
      <c r="G205" s="275">
        <f t="shared" si="48"/>
        <v>6666216</v>
      </c>
      <c r="H205" s="276">
        <f t="shared" si="48"/>
        <v>88851</v>
      </c>
      <c r="I205" s="274">
        <f t="shared" si="48"/>
        <v>1261313</v>
      </c>
      <c r="J205" s="275">
        <f t="shared" si="48"/>
        <v>1731153</v>
      </c>
      <c r="K205" s="276">
        <f t="shared" si="48"/>
        <v>29760</v>
      </c>
      <c r="L205" s="310">
        <f t="shared" si="48"/>
        <v>3022226</v>
      </c>
      <c r="M205" s="7">
        <f t="shared" si="42"/>
        <v>1</v>
      </c>
      <c r="N205" s="277"/>
    </row>
    <row r="206" spans="1:14" ht="18.75" customHeight="1">
      <c r="A206" s="23">
        <v>130</v>
      </c>
      <c r="B206" s="292"/>
      <c r="C206" s="279">
        <v>1011</v>
      </c>
      <c r="D206" s="311" t="s">
        <v>195</v>
      </c>
      <c r="E206" s="281">
        <f t="shared" ref="E206:L215" si="49">SUMIF($C$610:$C$19581,$C206,E$610:E$19581)</f>
        <v>394500</v>
      </c>
      <c r="F206" s="282">
        <f t="shared" si="49"/>
        <v>386500</v>
      </c>
      <c r="G206" s="283">
        <f t="shared" si="49"/>
        <v>8000</v>
      </c>
      <c r="H206" s="284">
        <f t="shared" si="49"/>
        <v>0</v>
      </c>
      <c r="I206" s="282">
        <f t="shared" si="49"/>
        <v>205505</v>
      </c>
      <c r="J206" s="283">
        <f t="shared" si="49"/>
        <v>1367</v>
      </c>
      <c r="K206" s="284">
        <f t="shared" si="49"/>
        <v>0</v>
      </c>
      <c r="L206" s="281">
        <f t="shared" si="49"/>
        <v>206872</v>
      </c>
      <c r="M206" s="7">
        <f t="shared" si="42"/>
        <v>1</v>
      </c>
      <c r="N206" s="277"/>
    </row>
    <row r="207" spans="1:14" ht="18.75" customHeight="1">
      <c r="A207" s="23">
        <v>135</v>
      </c>
      <c r="B207" s="292"/>
      <c r="C207" s="293">
        <v>1012</v>
      </c>
      <c r="D207" s="294" t="s">
        <v>196</v>
      </c>
      <c r="E207" s="295">
        <f t="shared" si="49"/>
        <v>7650</v>
      </c>
      <c r="F207" s="296">
        <f t="shared" si="49"/>
        <v>7650</v>
      </c>
      <c r="G207" s="297">
        <f t="shared" si="49"/>
        <v>0</v>
      </c>
      <c r="H207" s="298">
        <f t="shared" si="49"/>
        <v>0</v>
      </c>
      <c r="I207" s="296">
        <f t="shared" si="49"/>
        <v>1354</v>
      </c>
      <c r="J207" s="297">
        <f t="shared" si="49"/>
        <v>0</v>
      </c>
      <c r="K207" s="298">
        <f t="shared" si="49"/>
        <v>0</v>
      </c>
      <c r="L207" s="295">
        <f t="shared" si="49"/>
        <v>1354</v>
      </c>
      <c r="M207" s="7">
        <f t="shared" si="42"/>
        <v>1</v>
      </c>
      <c r="N207" s="277"/>
    </row>
    <row r="208" spans="1:14" ht="18.75" customHeight="1">
      <c r="A208" s="23">
        <v>140</v>
      </c>
      <c r="B208" s="292"/>
      <c r="C208" s="293">
        <v>1013</v>
      </c>
      <c r="D208" s="294" t="s">
        <v>197</v>
      </c>
      <c r="E208" s="295">
        <f t="shared" si="49"/>
        <v>81835</v>
      </c>
      <c r="F208" s="296">
        <f t="shared" si="49"/>
        <v>79335</v>
      </c>
      <c r="G208" s="297">
        <f t="shared" si="49"/>
        <v>2500</v>
      </c>
      <c r="H208" s="298">
        <f t="shared" si="49"/>
        <v>0</v>
      </c>
      <c r="I208" s="296">
        <f t="shared" si="49"/>
        <v>7256</v>
      </c>
      <c r="J208" s="297">
        <f t="shared" si="49"/>
        <v>732</v>
      </c>
      <c r="K208" s="298">
        <f t="shared" si="49"/>
        <v>0</v>
      </c>
      <c r="L208" s="295">
        <f t="shared" si="49"/>
        <v>7988</v>
      </c>
      <c r="M208" s="7">
        <f t="shared" si="42"/>
        <v>1</v>
      </c>
      <c r="N208" s="277"/>
    </row>
    <row r="209" spans="1:14" ht="18.75" customHeight="1">
      <c r="A209" s="23">
        <v>145</v>
      </c>
      <c r="B209" s="292"/>
      <c r="C209" s="293">
        <v>1014</v>
      </c>
      <c r="D209" s="294" t="s">
        <v>198</v>
      </c>
      <c r="E209" s="295">
        <f t="shared" si="49"/>
        <v>88137</v>
      </c>
      <c r="F209" s="296">
        <f t="shared" si="49"/>
        <v>88137</v>
      </c>
      <c r="G209" s="297">
        <f t="shared" si="49"/>
        <v>0</v>
      </c>
      <c r="H209" s="298">
        <f t="shared" si="49"/>
        <v>0</v>
      </c>
      <c r="I209" s="296">
        <f t="shared" si="49"/>
        <v>86537</v>
      </c>
      <c r="J209" s="297">
        <f t="shared" si="49"/>
        <v>0</v>
      </c>
      <c r="K209" s="298">
        <f t="shared" si="49"/>
        <v>0</v>
      </c>
      <c r="L209" s="295">
        <f t="shared" si="49"/>
        <v>86537</v>
      </c>
      <c r="M209" s="7">
        <f t="shared" si="42"/>
        <v>1</v>
      </c>
      <c r="N209" s="277"/>
    </row>
    <row r="210" spans="1:14" ht="18.75" customHeight="1">
      <c r="A210" s="23">
        <v>150</v>
      </c>
      <c r="B210" s="292"/>
      <c r="C210" s="293">
        <v>1015</v>
      </c>
      <c r="D210" s="294" t="s">
        <v>199</v>
      </c>
      <c r="E210" s="295">
        <f t="shared" si="49"/>
        <v>807773</v>
      </c>
      <c r="F210" s="296">
        <f t="shared" si="49"/>
        <v>431299</v>
      </c>
      <c r="G210" s="297">
        <f t="shared" si="49"/>
        <v>371474</v>
      </c>
      <c r="H210" s="298">
        <f t="shared" si="49"/>
        <v>5000</v>
      </c>
      <c r="I210" s="296">
        <f t="shared" si="49"/>
        <v>276960</v>
      </c>
      <c r="J210" s="297">
        <f t="shared" si="49"/>
        <v>140701</v>
      </c>
      <c r="K210" s="298">
        <f t="shared" si="49"/>
        <v>18946</v>
      </c>
      <c r="L210" s="295">
        <f t="shared" si="49"/>
        <v>436607</v>
      </c>
      <c r="M210" s="7">
        <f t="shared" si="42"/>
        <v>1</v>
      </c>
      <c r="N210" s="277"/>
    </row>
    <row r="211" spans="1:14" ht="18.75" customHeight="1">
      <c r="A211" s="23">
        <v>155</v>
      </c>
      <c r="B211" s="292"/>
      <c r="C211" s="312">
        <v>1016</v>
      </c>
      <c r="D211" s="313" t="s">
        <v>200</v>
      </c>
      <c r="E211" s="314">
        <f t="shared" si="49"/>
        <v>850837</v>
      </c>
      <c r="F211" s="315">
        <f t="shared" si="49"/>
        <v>476537</v>
      </c>
      <c r="G211" s="316">
        <f t="shared" si="49"/>
        <v>374300</v>
      </c>
      <c r="H211" s="317">
        <f t="shared" si="49"/>
        <v>0</v>
      </c>
      <c r="I211" s="315">
        <f t="shared" si="49"/>
        <v>287173</v>
      </c>
      <c r="J211" s="316">
        <f t="shared" si="49"/>
        <v>177870</v>
      </c>
      <c r="K211" s="317">
        <f t="shared" si="49"/>
        <v>3611</v>
      </c>
      <c r="L211" s="314">
        <f t="shared" si="49"/>
        <v>468654</v>
      </c>
      <c r="M211" s="7">
        <f t="shared" si="42"/>
        <v>1</v>
      </c>
      <c r="N211" s="277"/>
    </row>
    <row r="212" spans="1:14" ht="18.75" customHeight="1">
      <c r="A212" s="23">
        <v>160</v>
      </c>
      <c r="B212" s="278"/>
      <c r="C212" s="318">
        <v>1020</v>
      </c>
      <c r="D212" s="319" t="s">
        <v>201</v>
      </c>
      <c r="E212" s="320">
        <f t="shared" si="49"/>
        <v>5012049</v>
      </c>
      <c r="F212" s="321">
        <f t="shared" si="49"/>
        <v>739432</v>
      </c>
      <c r="G212" s="322">
        <f t="shared" si="49"/>
        <v>4263617</v>
      </c>
      <c r="H212" s="323">
        <f t="shared" si="49"/>
        <v>9000</v>
      </c>
      <c r="I212" s="321">
        <f t="shared" si="49"/>
        <v>363227</v>
      </c>
      <c r="J212" s="322">
        <f t="shared" si="49"/>
        <v>882036</v>
      </c>
      <c r="K212" s="323">
        <f t="shared" si="49"/>
        <v>7203</v>
      </c>
      <c r="L212" s="320">
        <f t="shared" si="49"/>
        <v>1252466</v>
      </c>
      <c r="M212" s="7">
        <f t="shared" si="42"/>
        <v>1</v>
      </c>
      <c r="N212" s="277"/>
    </row>
    <row r="213" spans="1:14" ht="18.75" customHeight="1">
      <c r="A213" s="23">
        <v>165</v>
      </c>
      <c r="B213" s="292"/>
      <c r="C213" s="324">
        <v>1030</v>
      </c>
      <c r="D213" s="325" t="s">
        <v>202</v>
      </c>
      <c r="E213" s="326">
        <f t="shared" si="49"/>
        <v>1935840</v>
      </c>
      <c r="F213" s="327">
        <f t="shared" si="49"/>
        <v>301924</v>
      </c>
      <c r="G213" s="328">
        <f t="shared" si="49"/>
        <v>1560565</v>
      </c>
      <c r="H213" s="329">
        <f t="shared" si="49"/>
        <v>73351</v>
      </c>
      <c r="I213" s="327">
        <f t="shared" si="49"/>
        <v>9425</v>
      </c>
      <c r="J213" s="328">
        <f t="shared" si="49"/>
        <v>484911</v>
      </c>
      <c r="K213" s="329">
        <f t="shared" si="49"/>
        <v>0</v>
      </c>
      <c r="L213" s="326">
        <f t="shared" si="49"/>
        <v>494336</v>
      </c>
      <c r="M213" s="7">
        <f t="shared" si="42"/>
        <v>1</v>
      </c>
      <c r="N213" s="330"/>
    </row>
    <row r="214" spans="1:14" ht="18.75" customHeight="1">
      <c r="A214" s="23">
        <v>175</v>
      </c>
      <c r="B214" s="292"/>
      <c r="C214" s="318">
        <v>1051</v>
      </c>
      <c r="D214" s="331" t="s">
        <v>203</v>
      </c>
      <c r="E214" s="320">
        <f t="shared" si="49"/>
        <v>24293</v>
      </c>
      <c r="F214" s="321">
        <f t="shared" si="49"/>
        <v>19893</v>
      </c>
      <c r="G214" s="322">
        <f t="shared" si="49"/>
        <v>2900</v>
      </c>
      <c r="H214" s="323">
        <f t="shared" si="49"/>
        <v>1500</v>
      </c>
      <c r="I214" s="321">
        <f t="shared" si="49"/>
        <v>8025</v>
      </c>
      <c r="J214" s="322">
        <f t="shared" si="49"/>
        <v>1418</v>
      </c>
      <c r="K214" s="323">
        <f t="shared" si="49"/>
        <v>0</v>
      </c>
      <c r="L214" s="320">
        <f t="shared" si="49"/>
        <v>9443</v>
      </c>
      <c r="M214" s="7">
        <f t="shared" si="42"/>
        <v>1</v>
      </c>
      <c r="N214" s="330"/>
    </row>
    <row r="215" spans="1:14" ht="18.75" customHeight="1">
      <c r="A215" s="23">
        <v>180</v>
      </c>
      <c r="B215" s="292"/>
      <c r="C215" s="293">
        <v>1052</v>
      </c>
      <c r="D215" s="294" t="s">
        <v>204</v>
      </c>
      <c r="E215" s="295">
        <f t="shared" si="49"/>
        <v>7830</v>
      </c>
      <c r="F215" s="296">
        <f t="shared" si="49"/>
        <v>4330</v>
      </c>
      <c r="G215" s="297">
        <f t="shared" si="49"/>
        <v>3500</v>
      </c>
      <c r="H215" s="298">
        <f t="shared" si="49"/>
        <v>0</v>
      </c>
      <c r="I215" s="296">
        <f t="shared" si="49"/>
        <v>6067</v>
      </c>
      <c r="J215" s="297">
        <f t="shared" si="49"/>
        <v>1588</v>
      </c>
      <c r="K215" s="298">
        <f t="shared" si="49"/>
        <v>0</v>
      </c>
      <c r="L215" s="295">
        <f t="shared" si="49"/>
        <v>7655</v>
      </c>
      <c r="M215" s="7">
        <f t="shared" si="42"/>
        <v>1</v>
      </c>
      <c r="N215" s="330"/>
    </row>
    <row r="216" spans="1:14" ht="18.75" hidden="1" customHeight="1">
      <c r="A216" s="23">
        <v>185</v>
      </c>
      <c r="B216" s="292"/>
      <c r="C216" s="324">
        <v>1053</v>
      </c>
      <c r="D216" s="325" t="s">
        <v>859</v>
      </c>
      <c r="E216" s="326">
        <f t="shared" ref="E216:L222" si="50">SUMIF($C$610:$C$19581,$C216,E$610:E$19581)</f>
        <v>0</v>
      </c>
      <c r="F216" s="327">
        <f t="shared" si="50"/>
        <v>0</v>
      </c>
      <c r="G216" s="328">
        <f t="shared" si="50"/>
        <v>0</v>
      </c>
      <c r="H216" s="329">
        <f t="shared" si="50"/>
        <v>0</v>
      </c>
      <c r="I216" s="327">
        <f t="shared" si="50"/>
        <v>0</v>
      </c>
      <c r="J216" s="328">
        <f t="shared" si="50"/>
        <v>0</v>
      </c>
      <c r="K216" s="329">
        <f t="shared" si="50"/>
        <v>0</v>
      </c>
      <c r="L216" s="326">
        <f t="shared" si="50"/>
        <v>0</v>
      </c>
      <c r="M216" s="7" t="str">
        <f t="shared" si="42"/>
        <v/>
      </c>
      <c r="N216" s="277"/>
    </row>
    <row r="217" spans="1:14" ht="18.75" customHeight="1">
      <c r="A217" s="23">
        <v>190</v>
      </c>
      <c r="B217" s="292"/>
      <c r="C217" s="318">
        <v>1062</v>
      </c>
      <c r="D217" s="319" t="s">
        <v>205</v>
      </c>
      <c r="E217" s="320">
        <f t="shared" si="50"/>
        <v>54050</v>
      </c>
      <c r="F217" s="321">
        <f t="shared" si="50"/>
        <v>13450</v>
      </c>
      <c r="G217" s="322">
        <f t="shared" si="50"/>
        <v>40600</v>
      </c>
      <c r="H217" s="323">
        <f t="shared" si="50"/>
        <v>0</v>
      </c>
      <c r="I217" s="321">
        <f t="shared" si="50"/>
        <v>7557</v>
      </c>
      <c r="J217" s="322">
        <f t="shared" si="50"/>
        <v>19932</v>
      </c>
      <c r="K217" s="323">
        <f t="shared" si="50"/>
        <v>0</v>
      </c>
      <c r="L217" s="320">
        <f t="shared" si="50"/>
        <v>27489</v>
      </c>
      <c r="M217" s="7">
        <f t="shared" si="42"/>
        <v>1</v>
      </c>
      <c r="N217" s="277"/>
    </row>
    <row r="218" spans="1:14" ht="18.75" hidden="1" customHeight="1">
      <c r="A218" s="23">
        <v>200</v>
      </c>
      <c r="B218" s="292"/>
      <c r="C218" s="324">
        <v>1063</v>
      </c>
      <c r="D218" s="332" t="s">
        <v>787</v>
      </c>
      <c r="E218" s="326">
        <f t="shared" si="50"/>
        <v>0</v>
      </c>
      <c r="F218" s="327">
        <f t="shared" si="50"/>
        <v>0</v>
      </c>
      <c r="G218" s="328">
        <f t="shared" si="50"/>
        <v>0</v>
      </c>
      <c r="H218" s="329">
        <f t="shared" si="50"/>
        <v>0</v>
      </c>
      <c r="I218" s="327">
        <f t="shared" si="50"/>
        <v>0</v>
      </c>
      <c r="J218" s="328">
        <f t="shared" si="50"/>
        <v>0</v>
      </c>
      <c r="K218" s="329">
        <f t="shared" si="50"/>
        <v>0</v>
      </c>
      <c r="L218" s="326">
        <f t="shared" si="50"/>
        <v>0</v>
      </c>
      <c r="M218" s="7" t="str">
        <f t="shared" si="42"/>
        <v/>
      </c>
      <c r="N218" s="277"/>
    </row>
    <row r="219" spans="1:14" ht="18.75" customHeight="1">
      <c r="A219" s="23">
        <v>200</v>
      </c>
      <c r="B219" s="292"/>
      <c r="C219" s="333">
        <v>1069</v>
      </c>
      <c r="D219" s="334" t="s">
        <v>206</v>
      </c>
      <c r="E219" s="335">
        <f t="shared" si="50"/>
        <v>3500</v>
      </c>
      <c r="F219" s="336">
        <f t="shared" si="50"/>
        <v>0</v>
      </c>
      <c r="G219" s="337">
        <f t="shared" si="50"/>
        <v>3500</v>
      </c>
      <c r="H219" s="338">
        <f t="shared" si="50"/>
        <v>0</v>
      </c>
      <c r="I219" s="336">
        <f t="shared" si="50"/>
        <v>0</v>
      </c>
      <c r="J219" s="337">
        <f t="shared" si="50"/>
        <v>1860</v>
      </c>
      <c r="K219" s="338">
        <f t="shared" si="50"/>
        <v>0</v>
      </c>
      <c r="L219" s="335">
        <f t="shared" si="50"/>
        <v>1860</v>
      </c>
      <c r="M219" s="7">
        <f t="shared" si="42"/>
        <v>1</v>
      </c>
      <c r="N219" s="277"/>
    </row>
    <row r="220" spans="1:14" ht="18.75" hidden="1" customHeight="1">
      <c r="A220" s="23">
        <v>205</v>
      </c>
      <c r="B220" s="278"/>
      <c r="C220" s="318">
        <v>1091</v>
      </c>
      <c r="D220" s="331" t="s">
        <v>895</v>
      </c>
      <c r="E220" s="320">
        <f t="shared" si="50"/>
        <v>0</v>
      </c>
      <c r="F220" s="321">
        <f t="shared" si="50"/>
        <v>0</v>
      </c>
      <c r="G220" s="322">
        <f t="shared" si="50"/>
        <v>0</v>
      </c>
      <c r="H220" s="323">
        <f t="shared" si="50"/>
        <v>0</v>
      </c>
      <c r="I220" s="321">
        <f t="shared" si="50"/>
        <v>0</v>
      </c>
      <c r="J220" s="322">
        <f t="shared" si="50"/>
        <v>0</v>
      </c>
      <c r="K220" s="323">
        <f t="shared" si="50"/>
        <v>0</v>
      </c>
      <c r="L220" s="320">
        <f t="shared" si="50"/>
        <v>0</v>
      </c>
      <c r="M220" s="7" t="str">
        <f t="shared" si="42"/>
        <v/>
      </c>
      <c r="N220" s="277"/>
    </row>
    <row r="221" spans="1:14" ht="18.75" customHeight="1">
      <c r="A221" s="23">
        <v>210</v>
      </c>
      <c r="B221" s="292"/>
      <c r="C221" s="293">
        <v>1092</v>
      </c>
      <c r="D221" s="294" t="s">
        <v>299</v>
      </c>
      <c r="E221" s="295">
        <f t="shared" si="50"/>
        <v>1700</v>
      </c>
      <c r="F221" s="296">
        <f t="shared" si="50"/>
        <v>1700</v>
      </c>
      <c r="G221" s="297">
        <f t="shared" si="50"/>
        <v>0</v>
      </c>
      <c r="H221" s="298">
        <f t="shared" si="50"/>
        <v>0</v>
      </c>
      <c r="I221" s="296">
        <f t="shared" si="50"/>
        <v>0</v>
      </c>
      <c r="J221" s="297">
        <f t="shared" si="50"/>
        <v>10805</v>
      </c>
      <c r="K221" s="298">
        <f t="shared" si="50"/>
        <v>0</v>
      </c>
      <c r="L221" s="295">
        <f t="shared" si="50"/>
        <v>10805</v>
      </c>
      <c r="M221" s="7">
        <f t="shared" si="42"/>
        <v>1</v>
      </c>
      <c r="N221" s="277"/>
    </row>
    <row r="222" spans="1:14" ht="18.75" customHeight="1">
      <c r="A222" s="23">
        <v>215</v>
      </c>
      <c r="B222" s="292"/>
      <c r="C222" s="285">
        <v>1098</v>
      </c>
      <c r="D222" s="339" t="s">
        <v>207</v>
      </c>
      <c r="E222" s="287">
        <f t="shared" si="50"/>
        <v>37610</v>
      </c>
      <c r="F222" s="288">
        <f t="shared" si="50"/>
        <v>2350</v>
      </c>
      <c r="G222" s="289">
        <f t="shared" si="50"/>
        <v>35260</v>
      </c>
      <c r="H222" s="290">
        <f t="shared" si="50"/>
        <v>0</v>
      </c>
      <c r="I222" s="288">
        <f t="shared" si="50"/>
        <v>2227</v>
      </c>
      <c r="J222" s="289">
        <f t="shared" si="50"/>
        <v>7933</v>
      </c>
      <c r="K222" s="290">
        <f t="shared" si="50"/>
        <v>0</v>
      </c>
      <c r="L222" s="287">
        <f t="shared" si="50"/>
        <v>10160</v>
      </c>
      <c r="M222" s="7">
        <f t="shared" si="42"/>
        <v>1</v>
      </c>
      <c r="N222" s="277"/>
    </row>
    <row r="223" spans="1:14" s="15" customFormat="1">
      <c r="A223" s="22">
        <v>220</v>
      </c>
      <c r="B223" s="272">
        <v>1900</v>
      </c>
      <c r="C223" s="1917" t="s">
        <v>266</v>
      </c>
      <c r="D223" s="1918"/>
      <c r="E223" s="310">
        <f t="shared" ref="E223:L223" si="51">SUMIF($B$610:$B$19581,$B223,E$610:E$19581)</f>
        <v>92058</v>
      </c>
      <c r="F223" s="274">
        <f t="shared" si="51"/>
        <v>69058</v>
      </c>
      <c r="G223" s="275">
        <f t="shared" si="51"/>
        <v>23000</v>
      </c>
      <c r="H223" s="276">
        <f t="shared" si="51"/>
        <v>0</v>
      </c>
      <c r="I223" s="274">
        <f t="shared" si="51"/>
        <v>11569</v>
      </c>
      <c r="J223" s="275">
        <f t="shared" si="51"/>
        <v>49702</v>
      </c>
      <c r="K223" s="276">
        <f t="shared" si="51"/>
        <v>0</v>
      </c>
      <c r="L223" s="310">
        <f t="shared" si="51"/>
        <v>61271</v>
      </c>
      <c r="M223" s="7">
        <f t="shared" si="42"/>
        <v>1</v>
      </c>
      <c r="N223" s="277"/>
    </row>
    <row r="224" spans="1:14" ht="18.75" customHeight="1">
      <c r="A224" s="23">
        <v>225</v>
      </c>
      <c r="B224" s="292"/>
      <c r="C224" s="279">
        <v>1901</v>
      </c>
      <c r="D224" s="340" t="s">
        <v>896</v>
      </c>
      <c r="E224" s="281">
        <f t="shared" ref="E224:L226" si="52">SUMIF($C$610:$C$19581,$C224,E$610:E$19581)</f>
        <v>28326</v>
      </c>
      <c r="F224" s="282">
        <f t="shared" si="52"/>
        <v>8326</v>
      </c>
      <c r="G224" s="283">
        <f t="shared" si="52"/>
        <v>20000</v>
      </c>
      <c r="H224" s="284">
        <f t="shared" si="52"/>
        <v>0</v>
      </c>
      <c r="I224" s="282">
        <f t="shared" si="52"/>
        <v>994</v>
      </c>
      <c r="J224" s="283">
        <f t="shared" si="52"/>
        <v>48354</v>
      </c>
      <c r="K224" s="284">
        <f t="shared" si="52"/>
        <v>0</v>
      </c>
      <c r="L224" s="281">
        <f t="shared" si="52"/>
        <v>49348</v>
      </c>
      <c r="M224" s="7">
        <f t="shared" si="42"/>
        <v>1</v>
      </c>
      <c r="N224" s="277"/>
    </row>
    <row r="225" spans="1:14" ht="18.75" customHeight="1">
      <c r="A225" s="23">
        <v>230</v>
      </c>
      <c r="B225" s="341"/>
      <c r="C225" s="293">
        <v>1981</v>
      </c>
      <c r="D225" s="342" t="s">
        <v>897</v>
      </c>
      <c r="E225" s="295">
        <f t="shared" si="52"/>
        <v>63732</v>
      </c>
      <c r="F225" s="296">
        <f t="shared" si="52"/>
        <v>60732</v>
      </c>
      <c r="G225" s="297">
        <f t="shared" si="52"/>
        <v>3000</v>
      </c>
      <c r="H225" s="298">
        <f t="shared" si="52"/>
        <v>0</v>
      </c>
      <c r="I225" s="296">
        <f t="shared" si="52"/>
        <v>10575</v>
      </c>
      <c r="J225" s="297">
        <f t="shared" si="52"/>
        <v>1348</v>
      </c>
      <c r="K225" s="298">
        <f t="shared" si="52"/>
        <v>0</v>
      </c>
      <c r="L225" s="295">
        <f t="shared" si="52"/>
        <v>11923</v>
      </c>
      <c r="M225" s="7">
        <f t="shared" si="42"/>
        <v>1</v>
      </c>
      <c r="N225" s="277"/>
    </row>
    <row r="226" spans="1:14" ht="18.75" hidden="1" customHeight="1">
      <c r="A226" s="23">
        <v>245</v>
      </c>
      <c r="B226" s="292"/>
      <c r="C226" s="285">
        <v>1991</v>
      </c>
      <c r="D226" s="343" t="s">
        <v>898</v>
      </c>
      <c r="E226" s="287">
        <f t="shared" si="52"/>
        <v>0</v>
      </c>
      <c r="F226" s="288">
        <f t="shared" si="52"/>
        <v>0</v>
      </c>
      <c r="G226" s="289">
        <f t="shared" si="52"/>
        <v>0</v>
      </c>
      <c r="H226" s="290">
        <f t="shared" si="52"/>
        <v>0</v>
      </c>
      <c r="I226" s="288">
        <f t="shared" si="52"/>
        <v>0</v>
      </c>
      <c r="J226" s="289">
        <f t="shared" si="52"/>
        <v>0</v>
      </c>
      <c r="K226" s="290">
        <f t="shared" si="52"/>
        <v>0</v>
      </c>
      <c r="L226" s="287">
        <f t="shared" si="52"/>
        <v>0</v>
      </c>
      <c r="M226" s="7" t="str">
        <f t="shared" si="42"/>
        <v/>
      </c>
      <c r="N226" s="277"/>
    </row>
    <row r="227" spans="1:14" s="15" customFormat="1" hidden="1">
      <c r="A227" s="22">
        <v>220</v>
      </c>
      <c r="B227" s="272">
        <v>2100</v>
      </c>
      <c r="C227" s="1917" t="s">
        <v>708</v>
      </c>
      <c r="D227" s="1918"/>
      <c r="E227" s="310">
        <f t="shared" ref="E227:L227" si="53">SUMIF($B$610:$B$19581,$B227,E$610:E$19581)</f>
        <v>0</v>
      </c>
      <c r="F227" s="274">
        <f t="shared" si="53"/>
        <v>0</v>
      </c>
      <c r="G227" s="275">
        <f t="shared" si="53"/>
        <v>0</v>
      </c>
      <c r="H227" s="276">
        <f t="shared" si="53"/>
        <v>0</v>
      </c>
      <c r="I227" s="274">
        <f t="shared" si="53"/>
        <v>0</v>
      </c>
      <c r="J227" s="275">
        <f t="shared" si="53"/>
        <v>0</v>
      </c>
      <c r="K227" s="276">
        <f t="shared" si="53"/>
        <v>0</v>
      </c>
      <c r="L227" s="310">
        <f t="shared" si="53"/>
        <v>0</v>
      </c>
      <c r="M227" s="7" t="str">
        <f t="shared" si="42"/>
        <v/>
      </c>
      <c r="N227" s="277"/>
    </row>
    <row r="228" spans="1:14" ht="18.75" hidden="1" customHeight="1">
      <c r="A228" s="23">
        <v>225</v>
      </c>
      <c r="B228" s="292"/>
      <c r="C228" s="279">
        <v>2110</v>
      </c>
      <c r="D228" s="344" t="s">
        <v>208</v>
      </c>
      <c r="E228" s="281">
        <f t="shared" ref="E228:L232" si="54">SUMIF($C$610:$C$19581,$C228,E$610:E$19581)</f>
        <v>0</v>
      </c>
      <c r="F228" s="282">
        <f t="shared" si="54"/>
        <v>0</v>
      </c>
      <c r="G228" s="283">
        <f t="shared" si="54"/>
        <v>0</v>
      </c>
      <c r="H228" s="284">
        <f t="shared" si="54"/>
        <v>0</v>
      </c>
      <c r="I228" s="282">
        <f t="shared" si="54"/>
        <v>0</v>
      </c>
      <c r="J228" s="283">
        <f t="shared" si="54"/>
        <v>0</v>
      </c>
      <c r="K228" s="284">
        <f t="shared" si="54"/>
        <v>0</v>
      </c>
      <c r="L228" s="281">
        <f t="shared" si="54"/>
        <v>0</v>
      </c>
      <c r="M228" s="7" t="str">
        <f t="shared" si="42"/>
        <v/>
      </c>
      <c r="N228" s="277"/>
    </row>
    <row r="229" spans="1:14" ht="18.75" hidden="1" customHeight="1">
      <c r="A229" s="23">
        <v>230</v>
      </c>
      <c r="B229" s="341"/>
      <c r="C229" s="293">
        <v>2120</v>
      </c>
      <c r="D229" s="300" t="s">
        <v>209</v>
      </c>
      <c r="E229" s="295">
        <f t="shared" si="54"/>
        <v>0</v>
      </c>
      <c r="F229" s="296">
        <f t="shared" si="54"/>
        <v>0</v>
      </c>
      <c r="G229" s="297">
        <f t="shared" si="54"/>
        <v>0</v>
      </c>
      <c r="H229" s="298">
        <f t="shared" si="54"/>
        <v>0</v>
      </c>
      <c r="I229" s="296">
        <f t="shared" si="54"/>
        <v>0</v>
      </c>
      <c r="J229" s="297">
        <f t="shared" si="54"/>
        <v>0</v>
      </c>
      <c r="K229" s="298">
        <f t="shared" si="54"/>
        <v>0</v>
      </c>
      <c r="L229" s="295">
        <f t="shared" si="54"/>
        <v>0</v>
      </c>
      <c r="M229" s="7" t="str">
        <f t="shared" si="42"/>
        <v/>
      </c>
      <c r="N229" s="277"/>
    </row>
    <row r="230" spans="1:14" ht="18.75" hidden="1" customHeight="1">
      <c r="A230" s="23">
        <v>235</v>
      </c>
      <c r="B230" s="341"/>
      <c r="C230" s="293">
        <v>2125</v>
      </c>
      <c r="D230" s="300" t="s">
        <v>210</v>
      </c>
      <c r="E230" s="295">
        <f t="shared" si="54"/>
        <v>0</v>
      </c>
      <c r="F230" s="296">
        <f t="shared" si="54"/>
        <v>0</v>
      </c>
      <c r="G230" s="297">
        <f t="shared" si="54"/>
        <v>0</v>
      </c>
      <c r="H230" s="298">
        <f t="shared" si="54"/>
        <v>0</v>
      </c>
      <c r="I230" s="296">
        <f t="shared" si="54"/>
        <v>0</v>
      </c>
      <c r="J230" s="297">
        <f t="shared" si="54"/>
        <v>0</v>
      </c>
      <c r="K230" s="298">
        <f t="shared" si="54"/>
        <v>0</v>
      </c>
      <c r="L230" s="295">
        <f t="shared" si="54"/>
        <v>0</v>
      </c>
      <c r="M230" s="7" t="str">
        <f t="shared" si="42"/>
        <v/>
      </c>
      <c r="N230" s="277"/>
    </row>
    <row r="231" spans="1:14" ht="18.75" hidden="1" customHeight="1">
      <c r="A231" s="23">
        <v>240</v>
      </c>
      <c r="B231" s="291"/>
      <c r="C231" s="293">
        <v>2140</v>
      </c>
      <c r="D231" s="300" t="s">
        <v>211</v>
      </c>
      <c r="E231" s="295">
        <f t="shared" si="54"/>
        <v>0</v>
      </c>
      <c r="F231" s="296">
        <f t="shared" si="54"/>
        <v>0</v>
      </c>
      <c r="G231" s="297">
        <f t="shared" si="54"/>
        <v>0</v>
      </c>
      <c r="H231" s="298">
        <f t="shared" si="54"/>
        <v>0</v>
      </c>
      <c r="I231" s="296">
        <f t="shared" si="54"/>
        <v>0</v>
      </c>
      <c r="J231" s="297">
        <f t="shared" si="54"/>
        <v>0</v>
      </c>
      <c r="K231" s="298">
        <f t="shared" si="54"/>
        <v>0</v>
      </c>
      <c r="L231" s="295">
        <f t="shared" si="54"/>
        <v>0</v>
      </c>
      <c r="M231" s="7" t="str">
        <f t="shared" si="42"/>
        <v/>
      </c>
      <c r="N231" s="277"/>
    </row>
    <row r="232" spans="1:14" ht="18.75" hidden="1" customHeight="1">
      <c r="A232" s="23">
        <v>245</v>
      </c>
      <c r="B232" s="292"/>
      <c r="C232" s="285">
        <v>2190</v>
      </c>
      <c r="D232" s="345" t="s">
        <v>212</v>
      </c>
      <c r="E232" s="287">
        <f t="shared" si="54"/>
        <v>0</v>
      </c>
      <c r="F232" s="288">
        <f t="shared" si="54"/>
        <v>0</v>
      </c>
      <c r="G232" s="289">
        <f t="shared" si="54"/>
        <v>0</v>
      </c>
      <c r="H232" s="290">
        <f t="shared" si="54"/>
        <v>0</v>
      </c>
      <c r="I232" s="288">
        <f t="shared" si="54"/>
        <v>0</v>
      </c>
      <c r="J232" s="289">
        <f t="shared" si="54"/>
        <v>0</v>
      </c>
      <c r="K232" s="290">
        <f t="shared" si="54"/>
        <v>0</v>
      </c>
      <c r="L232" s="287">
        <f t="shared" si="54"/>
        <v>0</v>
      </c>
      <c r="M232" s="7" t="str">
        <f t="shared" si="42"/>
        <v/>
      </c>
      <c r="N232" s="277"/>
    </row>
    <row r="233" spans="1:14" s="15" customFormat="1" hidden="1">
      <c r="A233" s="22">
        <v>250</v>
      </c>
      <c r="B233" s="272">
        <v>2200</v>
      </c>
      <c r="C233" s="1917" t="s">
        <v>213</v>
      </c>
      <c r="D233" s="1918"/>
      <c r="E233" s="310">
        <f t="shared" ref="E233:L233" si="55">SUMIF($B$610:$B$19581,$B233,E$610:E$19581)</f>
        <v>0</v>
      </c>
      <c r="F233" s="274">
        <f t="shared" si="55"/>
        <v>0</v>
      </c>
      <c r="G233" s="275">
        <f t="shared" si="55"/>
        <v>0</v>
      </c>
      <c r="H233" s="276">
        <f t="shared" si="55"/>
        <v>0</v>
      </c>
      <c r="I233" s="274">
        <f t="shared" si="55"/>
        <v>0</v>
      </c>
      <c r="J233" s="275">
        <f t="shared" si="55"/>
        <v>0</v>
      </c>
      <c r="K233" s="276">
        <f t="shared" si="55"/>
        <v>0</v>
      </c>
      <c r="L233" s="310">
        <f t="shared" si="55"/>
        <v>0</v>
      </c>
      <c r="M233" s="7" t="str">
        <f t="shared" si="42"/>
        <v/>
      </c>
      <c r="N233" s="277"/>
    </row>
    <row r="234" spans="1:14" ht="18.75" hidden="1" customHeight="1">
      <c r="A234" s="23">
        <v>255</v>
      </c>
      <c r="B234" s="292"/>
      <c r="C234" s="279">
        <v>2221</v>
      </c>
      <c r="D234" s="280" t="s">
        <v>300</v>
      </c>
      <c r="E234" s="281">
        <f t="shared" ref="E234:L235" si="56">SUMIF($C$610:$C$19581,$C234,E$610:E$19581)</f>
        <v>0</v>
      </c>
      <c r="F234" s="282">
        <f t="shared" si="56"/>
        <v>0</v>
      </c>
      <c r="G234" s="283">
        <f t="shared" si="56"/>
        <v>0</v>
      </c>
      <c r="H234" s="284">
        <f t="shared" si="56"/>
        <v>0</v>
      </c>
      <c r="I234" s="282">
        <f t="shared" si="56"/>
        <v>0</v>
      </c>
      <c r="J234" s="283">
        <f t="shared" si="56"/>
        <v>0</v>
      </c>
      <c r="K234" s="284">
        <f t="shared" si="56"/>
        <v>0</v>
      </c>
      <c r="L234" s="281">
        <f t="shared" si="56"/>
        <v>0</v>
      </c>
      <c r="M234" s="7" t="str">
        <f t="shared" si="42"/>
        <v/>
      </c>
      <c r="N234" s="277"/>
    </row>
    <row r="235" spans="1:14" ht="18.75" hidden="1" customHeight="1">
      <c r="A235" s="23">
        <v>265</v>
      </c>
      <c r="B235" s="292"/>
      <c r="C235" s="285">
        <v>2224</v>
      </c>
      <c r="D235" s="286" t="s">
        <v>214</v>
      </c>
      <c r="E235" s="287">
        <f t="shared" si="56"/>
        <v>0</v>
      </c>
      <c r="F235" s="288">
        <f t="shared" si="56"/>
        <v>0</v>
      </c>
      <c r="G235" s="289">
        <f t="shared" si="56"/>
        <v>0</v>
      </c>
      <c r="H235" s="290">
        <f t="shared" si="56"/>
        <v>0</v>
      </c>
      <c r="I235" s="288">
        <f t="shared" si="56"/>
        <v>0</v>
      </c>
      <c r="J235" s="289">
        <f t="shared" si="56"/>
        <v>0</v>
      </c>
      <c r="K235" s="290">
        <f t="shared" si="56"/>
        <v>0</v>
      </c>
      <c r="L235" s="287">
        <f t="shared" si="56"/>
        <v>0</v>
      </c>
      <c r="M235" s="7" t="str">
        <f t="shared" si="42"/>
        <v/>
      </c>
      <c r="N235" s="277"/>
    </row>
    <row r="236" spans="1:14" s="15" customFormat="1" hidden="1">
      <c r="A236" s="22">
        <v>270</v>
      </c>
      <c r="B236" s="272">
        <v>2500</v>
      </c>
      <c r="C236" s="1917" t="s">
        <v>215</v>
      </c>
      <c r="D236" s="1918"/>
      <c r="E236" s="310">
        <f t="shared" ref="E236:L239" si="57">SUMIF($B$610:$B$19581,$B236,E$610:E$19581)</f>
        <v>0</v>
      </c>
      <c r="F236" s="274">
        <f t="shared" si="57"/>
        <v>0</v>
      </c>
      <c r="G236" s="275">
        <f t="shared" si="57"/>
        <v>0</v>
      </c>
      <c r="H236" s="276">
        <f t="shared" si="57"/>
        <v>0</v>
      </c>
      <c r="I236" s="274">
        <f t="shared" si="57"/>
        <v>0</v>
      </c>
      <c r="J236" s="275">
        <f t="shared" si="57"/>
        <v>0</v>
      </c>
      <c r="K236" s="276">
        <f t="shared" si="57"/>
        <v>0</v>
      </c>
      <c r="L236" s="310">
        <f t="shared" si="57"/>
        <v>0</v>
      </c>
      <c r="M236" s="7" t="str">
        <f t="shared" si="42"/>
        <v/>
      </c>
      <c r="N236" s="277"/>
    </row>
    <row r="237" spans="1:14" s="15" customFormat="1" ht="18.75" hidden="1" customHeight="1">
      <c r="A237" s="22">
        <v>290</v>
      </c>
      <c r="B237" s="272">
        <v>2600</v>
      </c>
      <c r="C237" s="1923" t="s">
        <v>216</v>
      </c>
      <c r="D237" s="1924"/>
      <c r="E237" s="310">
        <f t="shared" si="57"/>
        <v>0</v>
      </c>
      <c r="F237" s="274">
        <f t="shared" si="57"/>
        <v>0</v>
      </c>
      <c r="G237" s="275">
        <f t="shared" si="57"/>
        <v>0</v>
      </c>
      <c r="H237" s="276">
        <f t="shared" si="57"/>
        <v>0</v>
      </c>
      <c r="I237" s="274">
        <f t="shared" si="57"/>
        <v>0</v>
      </c>
      <c r="J237" s="275">
        <f t="shared" si="57"/>
        <v>0</v>
      </c>
      <c r="K237" s="276">
        <f t="shared" si="57"/>
        <v>0</v>
      </c>
      <c r="L237" s="310">
        <f t="shared" si="57"/>
        <v>0</v>
      </c>
      <c r="M237" s="7" t="str">
        <f t="shared" si="42"/>
        <v/>
      </c>
      <c r="N237" s="277"/>
    </row>
    <row r="238" spans="1:14" s="15" customFormat="1" ht="18.75" hidden="1" customHeight="1">
      <c r="A238" s="39">
        <v>320</v>
      </c>
      <c r="B238" s="272">
        <v>2700</v>
      </c>
      <c r="C238" s="1923" t="s">
        <v>217</v>
      </c>
      <c r="D238" s="1924"/>
      <c r="E238" s="310">
        <f t="shared" si="57"/>
        <v>0</v>
      </c>
      <c r="F238" s="274">
        <f t="shared" si="57"/>
        <v>0</v>
      </c>
      <c r="G238" s="275">
        <f t="shared" si="57"/>
        <v>0</v>
      </c>
      <c r="H238" s="276">
        <f t="shared" si="57"/>
        <v>0</v>
      </c>
      <c r="I238" s="274">
        <f t="shared" si="57"/>
        <v>0</v>
      </c>
      <c r="J238" s="275">
        <f t="shared" si="57"/>
        <v>0</v>
      </c>
      <c r="K238" s="276">
        <f t="shared" si="57"/>
        <v>0</v>
      </c>
      <c r="L238" s="310">
        <f t="shared" si="57"/>
        <v>0</v>
      </c>
      <c r="M238" s="7" t="str">
        <f t="shared" si="42"/>
        <v/>
      </c>
      <c r="N238" s="277"/>
    </row>
    <row r="239" spans="1:14" s="15" customFormat="1" ht="30" hidden="1" customHeight="1">
      <c r="A239" s="22">
        <v>330</v>
      </c>
      <c r="B239" s="272">
        <v>2800</v>
      </c>
      <c r="C239" s="1923" t="s">
        <v>1640</v>
      </c>
      <c r="D239" s="1924"/>
      <c r="E239" s="310">
        <f t="shared" si="57"/>
        <v>0</v>
      </c>
      <c r="F239" s="274">
        <f t="shared" si="57"/>
        <v>0</v>
      </c>
      <c r="G239" s="275">
        <f t="shared" si="57"/>
        <v>0</v>
      </c>
      <c r="H239" s="276">
        <f t="shared" si="57"/>
        <v>0</v>
      </c>
      <c r="I239" s="274">
        <f t="shared" si="57"/>
        <v>0</v>
      </c>
      <c r="J239" s="275">
        <f t="shared" si="57"/>
        <v>0</v>
      </c>
      <c r="K239" s="276">
        <f t="shared" si="57"/>
        <v>0</v>
      </c>
      <c r="L239" s="310">
        <f t="shared" si="57"/>
        <v>0</v>
      </c>
      <c r="M239" s="7" t="str">
        <f t="shared" si="42"/>
        <v/>
      </c>
      <c r="N239" s="330"/>
    </row>
    <row r="240" spans="1:14" ht="18.75" hidden="1" customHeight="1">
      <c r="A240" s="23">
        <v>225</v>
      </c>
      <c r="B240" s="292"/>
      <c r="C240" s="279">
        <v>2810</v>
      </c>
      <c r="D240" s="359" t="s">
        <v>2169</v>
      </c>
      <c r="E240" s="281">
        <f t="shared" ref="E240:L242" si="58">SUMIF($C$610:$C$19581,$C240,E$610:E$19581)</f>
        <v>0</v>
      </c>
      <c r="F240" s="282">
        <f t="shared" si="58"/>
        <v>0</v>
      </c>
      <c r="G240" s="283">
        <f t="shared" si="58"/>
        <v>0</v>
      </c>
      <c r="H240" s="284">
        <f t="shared" si="58"/>
        <v>0</v>
      </c>
      <c r="I240" s="282">
        <f t="shared" si="58"/>
        <v>0</v>
      </c>
      <c r="J240" s="283">
        <f t="shared" si="58"/>
        <v>0</v>
      </c>
      <c r="K240" s="284">
        <f t="shared" si="58"/>
        <v>0</v>
      </c>
      <c r="L240" s="281">
        <f t="shared" si="58"/>
        <v>0</v>
      </c>
      <c r="M240" s="7" t="str">
        <f t="shared" si="42"/>
        <v/>
      </c>
      <c r="N240" s="277"/>
    </row>
    <row r="241" spans="1:14" ht="18.75" hidden="1" customHeight="1">
      <c r="A241" s="23">
        <v>230</v>
      </c>
      <c r="B241" s="341"/>
      <c r="C241" s="293">
        <v>2820</v>
      </c>
      <c r="D241" s="360" t="s">
        <v>2170</v>
      </c>
      <c r="E241" s="295">
        <f t="shared" si="58"/>
        <v>0</v>
      </c>
      <c r="F241" s="296">
        <f t="shared" si="58"/>
        <v>0</v>
      </c>
      <c r="G241" s="297">
        <f t="shared" si="58"/>
        <v>0</v>
      </c>
      <c r="H241" s="298">
        <f t="shared" si="58"/>
        <v>0</v>
      </c>
      <c r="I241" s="296">
        <f t="shared" si="58"/>
        <v>0</v>
      </c>
      <c r="J241" s="297">
        <f t="shared" si="58"/>
        <v>0</v>
      </c>
      <c r="K241" s="298">
        <f t="shared" si="58"/>
        <v>0</v>
      </c>
      <c r="L241" s="295">
        <f t="shared" si="58"/>
        <v>0</v>
      </c>
      <c r="M241" s="7" t="str">
        <f t="shared" si="42"/>
        <v/>
      </c>
      <c r="N241" s="277"/>
    </row>
    <row r="242" spans="1:14" ht="33" hidden="1" customHeight="1">
      <c r="A242" s="23">
        <v>245</v>
      </c>
      <c r="B242" s="292"/>
      <c r="C242" s="285">
        <v>2890</v>
      </c>
      <c r="D242" s="361" t="s">
        <v>2171</v>
      </c>
      <c r="E242" s="287">
        <f t="shared" si="58"/>
        <v>0</v>
      </c>
      <c r="F242" s="288">
        <f t="shared" si="58"/>
        <v>0</v>
      </c>
      <c r="G242" s="289">
        <f t="shared" si="58"/>
        <v>0</v>
      </c>
      <c r="H242" s="290">
        <f t="shared" si="58"/>
        <v>0</v>
      </c>
      <c r="I242" s="288">
        <f t="shared" si="58"/>
        <v>0</v>
      </c>
      <c r="J242" s="289">
        <f t="shared" si="58"/>
        <v>0</v>
      </c>
      <c r="K242" s="290">
        <f t="shared" si="58"/>
        <v>0</v>
      </c>
      <c r="L242" s="287">
        <f t="shared" si="58"/>
        <v>0</v>
      </c>
      <c r="M242" s="7" t="str">
        <f t="shared" si="42"/>
        <v/>
      </c>
      <c r="N242" s="277"/>
    </row>
    <row r="243" spans="1:14" s="15" customFormat="1" ht="16.5" customHeight="1">
      <c r="A243" s="22">
        <v>350</v>
      </c>
      <c r="B243" s="272">
        <v>2900</v>
      </c>
      <c r="C243" s="1917" t="s">
        <v>218</v>
      </c>
      <c r="D243" s="1918"/>
      <c r="E243" s="310">
        <f t="shared" ref="E243:L243" si="59">SUMIF($B$610:$B$19581,$B243,E$610:E$19581)</f>
        <v>19714</v>
      </c>
      <c r="F243" s="274">
        <f t="shared" si="59"/>
        <v>0</v>
      </c>
      <c r="G243" s="275">
        <f t="shared" si="59"/>
        <v>19714</v>
      </c>
      <c r="H243" s="276">
        <f t="shared" si="59"/>
        <v>0</v>
      </c>
      <c r="I243" s="274">
        <f t="shared" si="59"/>
        <v>0</v>
      </c>
      <c r="J243" s="275">
        <f t="shared" si="59"/>
        <v>19714</v>
      </c>
      <c r="K243" s="276">
        <f t="shared" si="59"/>
        <v>0</v>
      </c>
      <c r="L243" s="310">
        <f t="shared" si="59"/>
        <v>19714</v>
      </c>
      <c r="M243" s="7">
        <f t="shared" si="42"/>
        <v>1</v>
      </c>
      <c r="N243" s="277"/>
    </row>
    <row r="244" spans="1:14" ht="18.75" hidden="1" customHeight="1">
      <c r="A244" s="23">
        <v>355</v>
      </c>
      <c r="B244" s="346"/>
      <c r="C244" s="279">
        <v>2910</v>
      </c>
      <c r="D244" s="347" t="s">
        <v>1988</v>
      </c>
      <c r="E244" s="281">
        <f t="shared" ref="E244:L251" si="60">SUMIF($C$610:$C$19581,$C244,E$610:E$19581)</f>
        <v>0</v>
      </c>
      <c r="F244" s="282">
        <f t="shared" si="60"/>
        <v>0</v>
      </c>
      <c r="G244" s="283">
        <f t="shared" si="60"/>
        <v>0</v>
      </c>
      <c r="H244" s="284">
        <f t="shared" si="60"/>
        <v>0</v>
      </c>
      <c r="I244" s="282">
        <f t="shared" si="60"/>
        <v>0</v>
      </c>
      <c r="J244" s="283">
        <f t="shared" si="60"/>
        <v>0</v>
      </c>
      <c r="K244" s="284">
        <f t="shared" si="60"/>
        <v>0</v>
      </c>
      <c r="L244" s="281">
        <f t="shared" si="60"/>
        <v>0</v>
      </c>
      <c r="M244" s="7" t="str">
        <f t="shared" si="42"/>
        <v/>
      </c>
      <c r="N244" s="277"/>
    </row>
    <row r="245" spans="1:14" ht="18.75" hidden="1" customHeight="1">
      <c r="A245" s="23">
        <v>355</v>
      </c>
      <c r="B245" s="346"/>
      <c r="C245" s="279">
        <v>2920</v>
      </c>
      <c r="D245" s="347" t="s">
        <v>219</v>
      </c>
      <c r="E245" s="281">
        <f t="shared" si="60"/>
        <v>0</v>
      </c>
      <c r="F245" s="282">
        <f t="shared" si="60"/>
        <v>0</v>
      </c>
      <c r="G245" s="283">
        <f t="shared" si="60"/>
        <v>0</v>
      </c>
      <c r="H245" s="284">
        <f t="shared" si="60"/>
        <v>0</v>
      </c>
      <c r="I245" s="282">
        <f t="shared" si="60"/>
        <v>0</v>
      </c>
      <c r="J245" s="283">
        <f t="shared" si="60"/>
        <v>0</v>
      </c>
      <c r="K245" s="284">
        <f t="shared" si="60"/>
        <v>0</v>
      </c>
      <c r="L245" s="281">
        <f t="shared" si="60"/>
        <v>0</v>
      </c>
      <c r="M245" s="7" t="str">
        <f t="shared" si="42"/>
        <v/>
      </c>
      <c r="N245" s="277"/>
    </row>
    <row r="246" spans="1:14" ht="31.5" hidden="1">
      <c r="A246" s="23">
        <v>375</v>
      </c>
      <c r="B246" s="346"/>
      <c r="C246" s="324">
        <v>2969</v>
      </c>
      <c r="D246" s="348" t="s">
        <v>220</v>
      </c>
      <c r="E246" s="326">
        <f t="shared" si="60"/>
        <v>0</v>
      </c>
      <c r="F246" s="327">
        <f t="shared" si="60"/>
        <v>0</v>
      </c>
      <c r="G246" s="328">
        <f t="shared" si="60"/>
        <v>0</v>
      </c>
      <c r="H246" s="329">
        <f t="shared" si="60"/>
        <v>0</v>
      </c>
      <c r="I246" s="327">
        <f t="shared" si="60"/>
        <v>0</v>
      </c>
      <c r="J246" s="328">
        <f t="shared" si="60"/>
        <v>0</v>
      </c>
      <c r="K246" s="329">
        <f t="shared" si="60"/>
        <v>0</v>
      </c>
      <c r="L246" s="326">
        <f t="shared" si="60"/>
        <v>0</v>
      </c>
      <c r="M246" s="7" t="str">
        <f t="shared" si="42"/>
        <v/>
      </c>
      <c r="N246" s="277"/>
    </row>
    <row r="247" spans="1:14" ht="31.5" hidden="1">
      <c r="A247" s="23">
        <v>380</v>
      </c>
      <c r="B247" s="346"/>
      <c r="C247" s="349">
        <v>2970</v>
      </c>
      <c r="D247" s="350" t="s">
        <v>221</v>
      </c>
      <c r="E247" s="351">
        <f t="shared" si="60"/>
        <v>0</v>
      </c>
      <c r="F247" s="352">
        <f t="shared" si="60"/>
        <v>0</v>
      </c>
      <c r="G247" s="353">
        <f t="shared" si="60"/>
        <v>0</v>
      </c>
      <c r="H247" s="354">
        <f t="shared" si="60"/>
        <v>0</v>
      </c>
      <c r="I247" s="352">
        <f t="shared" si="60"/>
        <v>0</v>
      </c>
      <c r="J247" s="353">
        <f t="shared" si="60"/>
        <v>0</v>
      </c>
      <c r="K247" s="354">
        <f t="shared" si="60"/>
        <v>0</v>
      </c>
      <c r="L247" s="351">
        <f t="shared" si="60"/>
        <v>0</v>
      </c>
      <c r="M247" s="7" t="str">
        <f t="shared" si="42"/>
        <v/>
      </c>
      <c r="N247" s="330"/>
    </row>
    <row r="248" spans="1:14" ht="18.75" hidden="1" customHeight="1">
      <c r="A248" s="23">
        <v>385</v>
      </c>
      <c r="B248" s="346"/>
      <c r="C248" s="333">
        <v>2989</v>
      </c>
      <c r="D248" s="355" t="s">
        <v>222</v>
      </c>
      <c r="E248" s="335">
        <f t="shared" si="60"/>
        <v>0</v>
      </c>
      <c r="F248" s="336">
        <f t="shared" si="60"/>
        <v>0</v>
      </c>
      <c r="G248" s="337">
        <f t="shared" si="60"/>
        <v>0</v>
      </c>
      <c r="H248" s="338">
        <f t="shared" si="60"/>
        <v>0</v>
      </c>
      <c r="I248" s="336">
        <f t="shared" si="60"/>
        <v>0</v>
      </c>
      <c r="J248" s="337">
        <f t="shared" si="60"/>
        <v>0</v>
      </c>
      <c r="K248" s="338">
        <f t="shared" si="60"/>
        <v>0</v>
      </c>
      <c r="L248" s="335">
        <f t="shared" si="60"/>
        <v>0</v>
      </c>
      <c r="M248" s="7" t="str">
        <f t="shared" si="42"/>
        <v/>
      </c>
      <c r="N248" s="277"/>
    </row>
    <row r="249" spans="1:14" ht="31.5" hidden="1" customHeight="1">
      <c r="A249" s="23">
        <v>390</v>
      </c>
      <c r="B249" s="292"/>
      <c r="C249" s="318">
        <v>2990</v>
      </c>
      <c r="D249" s="356" t="s">
        <v>1989</v>
      </c>
      <c r="E249" s="320">
        <f t="shared" si="60"/>
        <v>0</v>
      </c>
      <c r="F249" s="321">
        <f t="shared" si="60"/>
        <v>0</v>
      </c>
      <c r="G249" s="322">
        <f t="shared" si="60"/>
        <v>0</v>
      </c>
      <c r="H249" s="323">
        <f t="shared" si="60"/>
        <v>0</v>
      </c>
      <c r="I249" s="321">
        <f t="shared" si="60"/>
        <v>0</v>
      </c>
      <c r="J249" s="322">
        <f t="shared" si="60"/>
        <v>0</v>
      </c>
      <c r="K249" s="323">
        <f t="shared" si="60"/>
        <v>0</v>
      </c>
      <c r="L249" s="320">
        <f t="shared" si="60"/>
        <v>0</v>
      </c>
      <c r="M249" s="7" t="str">
        <f t="shared" si="42"/>
        <v/>
      </c>
      <c r="N249" s="277"/>
    </row>
    <row r="250" spans="1:14" ht="18.75" customHeight="1">
      <c r="A250" s="23">
        <v>390</v>
      </c>
      <c r="B250" s="292"/>
      <c r="C250" s="318">
        <v>2991</v>
      </c>
      <c r="D250" s="356" t="s">
        <v>223</v>
      </c>
      <c r="E250" s="320">
        <f t="shared" si="60"/>
        <v>19714</v>
      </c>
      <c r="F250" s="321">
        <f t="shared" si="60"/>
        <v>0</v>
      </c>
      <c r="G250" s="322">
        <f t="shared" si="60"/>
        <v>19714</v>
      </c>
      <c r="H250" s="323">
        <f t="shared" si="60"/>
        <v>0</v>
      </c>
      <c r="I250" s="321">
        <f t="shared" si="60"/>
        <v>0</v>
      </c>
      <c r="J250" s="322">
        <f t="shared" si="60"/>
        <v>19714</v>
      </c>
      <c r="K250" s="323">
        <f t="shared" si="60"/>
        <v>0</v>
      </c>
      <c r="L250" s="320">
        <f t="shared" si="60"/>
        <v>19714</v>
      </c>
      <c r="M250" s="7">
        <f t="shared" si="42"/>
        <v>1</v>
      </c>
      <c r="N250" s="277"/>
    </row>
    <row r="251" spans="1:14" ht="18.75" hidden="1" customHeight="1">
      <c r="A251" s="23">
        <v>395</v>
      </c>
      <c r="B251" s="292"/>
      <c r="C251" s="285">
        <v>2992</v>
      </c>
      <c r="D251" s="357" t="s">
        <v>224</v>
      </c>
      <c r="E251" s="287">
        <f t="shared" si="60"/>
        <v>0</v>
      </c>
      <c r="F251" s="288">
        <f t="shared" si="60"/>
        <v>0</v>
      </c>
      <c r="G251" s="289">
        <f t="shared" si="60"/>
        <v>0</v>
      </c>
      <c r="H251" s="290">
        <f t="shared" si="60"/>
        <v>0</v>
      </c>
      <c r="I251" s="288">
        <f t="shared" si="60"/>
        <v>0</v>
      </c>
      <c r="J251" s="289">
        <f t="shared" si="60"/>
        <v>0</v>
      </c>
      <c r="K251" s="290">
        <f t="shared" si="60"/>
        <v>0</v>
      </c>
      <c r="L251" s="287">
        <f t="shared" si="60"/>
        <v>0</v>
      </c>
      <c r="M251" s="7" t="str">
        <f t="shared" si="42"/>
        <v/>
      </c>
      <c r="N251" s="277"/>
    </row>
    <row r="252" spans="1:14" s="15" customFormat="1" ht="18.75" hidden="1" customHeight="1">
      <c r="A252" s="18">
        <v>397</v>
      </c>
      <c r="B252" s="272">
        <v>3300</v>
      </c>
      <c r="C252" s="358" t="s">
        <v>2038</v>
      </c>
      <c r="D252" s="672"/>
      <c r="E252" s="310">
        <f t="shared" ref="E252:L252" si="61">SUMIF($B$610:$B$19581,$B252,E$610:E$19581)</f>
        <v>0</v>
      </c>
      <c r="F252" s="274">
        <f t="shared" si="61"/>
        <v>0</v>
      </c>
      <c r="G252" s="275">
        <f t="shared" si="61"/>
        <v>0</v>
      </c>
      <c r="H252" s="276">
        <f t="shared" si="61"/>
        <v>0</v>
      </c>
      <c r="I252" s="274">
        <f t="shared" si="61"/>
        <v>0</v>
      </c>
      <c r="J252" s="275">
        <f t="shared" si="61"/>
        <v>0</v>
      </c>
      <c r="K252" s="276">
        <f t="shared" si="61"/>
        <v>0</v>
      </c>
      <c r="L252" s="310">
        <f t="shared" si="61"/>
        <v>0</v>
      </c>
      <c r="M252" s="7" t="str">
        <f t="shared" si="42"/>
        <v/>
      </c>
      <c r="N252" s="277"/>
    </row>
    <row r="253" spans="1:14" ht="18.75" hidden="1" customHeight="1">
      <c r="A253" s="14">
        <v>398</v>
      </c>
      <c r="B253" s="291"/>
      <c r="C253" s="279">
        <v>3301</v>
      </c>
      <c r="D253" s="359" t="s">
        <v>225</v>
      </c>
      <c r="E253" s="281">
        <f t="shared" ref="E253:L257" si="62">SUMIF($C$610:$C$19581,$C253,E$610:E$19581)</f>
        <v>0</v>
      </c>
      <c r="F253" s="282">
        <f t="shared" si="62"/>
        <v>0</v>
      </c>
      <c r="G253" s="283">
        <f t="shared" si="62"/>
        <v>0</v>
      </c>
      <c r="H253" s="284">
        <f t="shared" si="62"/>
        <v>0</v>
      </c>
      <c r="I253" s="282">
        <f t="shared" si="62"/>
        <v>0</v>
      </c>
      <c r="J253" s="283">
        <f t="shared" si="62"/>
        <v>0</v>
      </c>
      <c r="K253" s="284">
        <f t="shared" si="62"/>
        <v>0</v>
      </c>
      <c r="L253" s="281">
        <f t="shared" si="62"/>
        <v>0</v>
      </c>
      <c r="M253" s="7" t="str">
        <f t="shared" si="42"/>
        <v/>
      </c>
      <c r="N253" s="277"/>
    </row>
    <row r="254" spans="1:14" ht="18.75" hidden="1" customHeight="1">
      <c r="A254" s="14">
        <v>399</v>
      </c>
      <c r="B254" s="291"/>
      <c r="C254" s="293">
        <v>3302</v>
      </c>
      <c r="D254" s="360" t="s">
        <v>702</v>
      </c>
      <c r="E254" s="295">
        <f t="shared" si="62"/>
        <v>0</v>
      </c>
      <c r="F254" s="296">
        <f t="shared" si="62"/>
        <v>0</v>
      </c>
      <c r="G254" s="297">
        <f t="shared" si="62"/>
        <v>0</v>
      </c>
      <c r="H254" s="298">
        <f t="shared" si="62"/>
        <v>0</v>
      </c>
      <c r="I254" s="296">
        <f t="shared" si="62"/>
        <v>0</v>
      </c>
      <c r="J254" s="297">
        <f t="shared" si="62"/>
        <v>0</v>
      </c>
      <c r="K254" s="298">
        <f t="shared" si="62"/>
        <v>0</v>
      </c>
      <c r="L254" s="295">
        <f t="shared" si="62"/>
        <v>0</v>
      </c>
      <c r="M254" s="7" t="str">
        <f t="shared" si="42"/>
        <v/>
      </c>
      <c r="N254" s="277"/>
    </row>
    <row r="255" spans="1:14" ht="18.75" hidden="1" customHeight="1">
      <c r="A255" s="14">
        <v>400</v>
      </c>
      <c r="B255" s="291"/>
      <c r="C255" s="293">
        <v>3304</v>
      </c>
      <c r="D255" s="360" t="s">
        <v>226</v>
      </c>
      <c r="E255" s="295">
        <f t="shared" si="62"/>
        <v>0</v>
      </c>
      <c r="F255" s="296">
        <f t="shared" si="62"/>
        <v>0</v>
      </c>
      <c r="G255" s="297">
        <f t="shared" si="62"/>
        <v>0</v>
      </c>
      <c r="H255" s="298">
        <f t="shared" si="62"/>
        <v>0</v>
      </c>
      <c r="I255" s="296">
        <f t="shared" si="62"/>
        <v>0</v>
      </c>
      <c r="J255" s="297">
        <f t="shared" si="62"/>
        <v>0</v>
      </c>
      <c r="K255" s="298">
        <f t="shared" si="62"/>
        <v>0</v>
      </c>
      <c r="L255" s="295">
        <f t="shared" si="62"/>
        <v>0</v>
      </c>
      <c r="M255" s="7" t="str">
        <f t="shared" si="42"/>
        <v/>
      </c>
      <c r="N255" s="277"/>
    </row>
    <row r="256" spans="1:14" ht="32.25" hidden="1" customHeight="1">
      <c r="A256" s="14">
        <v>401</v>
      </c>
      <c r="B256" s="291"/>
      <c r="C256" s="285">
        <v>3306</v>
      </c>
      <c r="D256" s="361" t="s">
        <v>1641</v>
      </c>
      <c r="E256" s="295">
        <f t="shared" si="62"/>
        <v>0</v>
      </c>
      <c r="F256" s="296">
        <f t="shared" si="62"/>
        <v>0</v>
      </c>
      <c r="G256" s="297">
        <f t="shared" si="62"/>
        <v>0</v>
      </c>
      <c r="H256" s="298">
        <f t="shared" si="62"/>
        <v>0</v>
      </c>
      <c r="I256" s="296">
        <f t="shared" si="62"/>
        <v>0</v>
      </c>
      <c r="J256" s="297">
        <f t="shared" si="62"/>
        <v>0</v>
      </c>
      <c r="K256" s="298">
        <f t="shared" si="62"/>
        <v>0</v>
      </c>
      <c r="L256" s="295">
        <f t="shared" si="62"/>
        <v>0</v>
      </c>
      <c r="M256" s="7" t="str">
        <f t="shared" si="42"/>
        <v/>
      </c>
      <c r="N256" s="277"/>
    </row>
    <row r="257" spans="1:14" s="15" customFormat="1" ht="21.75" hidden="1" customHeight="1">
      <c r="A257" s="40">
        <v>404</v>
      </c>
      <c r="B257" s="291"/>
      <c r="C257" s="285">
        <v>3307</v>
      </c>
      <c r="D257" s="361" t="s">
        <v>2049</v>
      </c>
      <c r="E257" s="287">
        <f t="shared" si="62"/>
        <v>0</v>
      </c>
      <c r="F257" s="288">
        <f t="shared" si="62"/>
        <v>0</v>
      </c>
      <c r="G257" s="289">
        <f t="shared" si="62"/>
        <v>0</v>
      </c>
      <c r="H257" s="290">
        <f t="shared" si="62"/>
        <v>0</v>
      </c>
      <c r="I257" s="288">
        <f t="shared" si="62"/>
        <v>0</v>
      </c>
      <c r="J257" s="289">
        <f t="shared" si="62"/>
        <v>0</v>
      </c>
      <c r="K257" s="290">
        <f t="shared" si="62"/>
        <v>0</v>
      </c>
      <c r="L257" s="287">
        <f t="shared" si="62"/>
        <v>0</v>
      </c>
      <c r="M257" s="7" t="str">
        <f t="shared" ref="M257:M303" si="63">(IF($E257&lt;&gt;0,$M$2,IF($L257&lt;&gt;0,$M$2,"")))</f>
        <v/>
      </c>
      <c r="N257" s="277"/>
    </row>
    <row r="258" spans="1:14" s="15" customFormat="1" hidden="1">
      <c r="A258" s="40">
        <v>404</v>
      </c>
      <c r="B258" s="272">
        <v>3900</v>
      </c>
      <c r="C258" s="1917" t="s">
        <v>227</v>
      </c>
      <c r="D258" s="1918"/>
      <c r="E258" s="310">
        <f t="shared" ref="E258:L261" si="64">SUMIF($B$610:$B$19581,$B258,E$610:E$19581)</f>
        <v>0</v>
      </c>
      <c r="F258" s="274">
        <f t="shared" si="64"/>
        <v>0</v>
      </c>
      <c r="G258" s="275">
        <f t="shared" si="64"/>
        <v>0</v>
      </c>
      <c r="H258" s="276">
        <f t="shared" si="64"/>
        <v>0</v>
      </c>
      <c r="I258" s="274">
        <f t="shared" si="64"/>
        <v>0</v>
      </c>
      <c r="J258" s="275">
        <f t="shared" si="64"/>
        <v>0</v>
      </c>
      <c r="K258" s="276">
        <f t="shared" si="64"/>
        <v>0</v>
      </c>
      <c r="L258" s="310">
        <f t="shared" si="64"/>
        <v>0</v>
      </c>
      <c r="M258" s="7" t="str">
        <f t="shared" si="63"/>
        <v/>
      </c>
      <c r="N258" s="277"/>
    </row>
    <row r="259" spans="1:14" s="15" customFormat="1">
      <c r="A259" s="22">
        <v>440</v>
      </c>
      <c r="B259" s="272">
        <v>4000</v>
      </c>
      <c r="C259" s="1917" t="s">
        <v>228</v>
      </c>
      <c r="D259" s="1918"/>
      <c r="E259" s="310">
        <f t="shared" si="64"/>
        <v>59120</v>
      </c>
      <c r="F259" s="274">
        <f t="shared" si="64"/>
        <v>59120</v>
      </c>
      <c r="G259" s="275">
        <f t="shared" si="64"/>
        <v>0</v>
      </c>
      <c r="H259" s="276">
        <f t="shared" si="64"/>
        <v>0</v>
      </c>
      <c r="I259" s="274">
        <f t="shared" si="64"/>
        <v>28240</v>
      </c>
      <c r="J259" s="275">
        <f t="shared" si="64"/>
        <v>0</v>
      </c>
      <c r="K259" s="276">
        <f t="shared" si="64"/>
        <v>0</v>
      </c>
      <c r="L259" s="310">
        <f t="shared" si="64"/>
        <v>28240</v>
      </c>
      <c r="M259" s="7">
        <f t="shared" si="63"/>
        <v>1</v>
      </c>
      <c r="N259" s="277"/>
    </row>
    <row r="260" spans="1:14" s="15" customFormat="1" hidden="1">
      <c r="A260" s="22">
        <v>450</v>
      </c>
      <c r="B260" s="272">
        <v>4100</v>
      </c>
      <c r="C260" s="1917" t="s">
        <v>229</v>
      </c>
      <c r="D260" s="1918"/>
      <c r="E260" s="310">
        <f t="shared" si="64"/>
        <v>0</v>
      </c>
      <c r="F260" s="274">
        <f t="shared" si="64"/>
        <v>0</v>
      </c>
      <c r="G260" s="275">
        <f t="shared" si="64"/>
        <v>0</v>
      </c>
      <c r="H260" s="276">
        <f t="shared" si="64"/>
        <v>0</v>
      </c>
      <c r="I260" s="274">
        <f t="shared" si="64"/>
        <v>0</v>
      </c>
      <c r="J260" s="275">
        <f t="shared" si="64"/>
        <v>0</v>
      </c>
      <c r="K260" s="276">
        <f t="shared" si="64"/>
        <v>0</v>
      </c>
      <c r="L260" s="310">
        <f t="shared" si="64"/>
        <v>0</v>
      </c>
      <c r="M260" s="7" t="str">
        <f t="shared" si="63"/>
        <v/>
      </c>
      <c r="N260" s="277"/>
    </row>
    <row r="261" spans="1:14" s="15" customFormat="1">
      <c r="A261" s="22">
        <v>495</v>
      </c>
      <c r="B261" s="272">
        <v>4200</v>
      </c>
      <c r="C261" s="1917" t="s">
        <v>230</v>
      </c>
      <c r="D261" s="1918"/>
      <c r="E261" s="310">
        <f t="shared" si="64"/>
        <v>94638</v>
      </c>
      <c r="F261" s="274">
        <f t="shared" si="64"/>
        <v>33638</v>
      </c>
      <c r="G261" s="275">
        <f t="shared" si="64"/>
        <v>61000</v>
      </c>
      <c r="H261" s="276">
        <f t="shared" si="64"/>
        <v>0</v>
      </c>
      <c r="I261" s="274">
        <f t="shared" si="64"/>
        <v>15910</v>
      </c>
      <c r="J261" s="275">
        <f t="shared" si="64"/>
        <v>28294</v>
      </c>
      <c r="K261" s="276">
        <f t="shared" si="64"/>
        <v>0</v>
      </c>
      <c r="L261" s="310">
        <f t="shared" si="64"/>
        <v>44204</v>
      </c>
      <c r="M261" s="7">
        <f t="shared" si="63"/>
        <v>1</v>
      </c>
      <c r="N261" s="277"/>
    </row>
    <row r="262" spans="1:14" ht="18.75" hidden="1" customHeight="1">
      <c r="A262" s="23">
        <v>500</v>
      </c>
      <c r="B262" s="362"/>
      <c r="C262" s="279">
        <v>4201</v>
      </c>
      <c r="D262" s="280" t="s">
        <v>231</v>
      </c>
      <c r="E262" s="281">
        <f t="shared" ref="E262:L267" si="65">SUMIF($C$610:$C$19581,$C262,E$610:E$19581)</f>
        <v>0</v>
      </c>
      <c r="F262" s="282">
        <f t="shared" si="65"/>
        <v>0</v>
      </c>
      <c r="G262" s="283">
        <f t="shared" si="65"/>
        <v>0</v>
      </c>
      <c r="H262" s="284">
        <f t="shared" si="65"/>
        <v>0</v>
      </c>
      <c r="I262" s="282">
        <f t="shared" si="65"/>
        <v>0</v>
      </c>
      <c r="J262" s="283">
        <f t="shared" si="65"/>
        <v>0</v>
      </c>
      <c r="K262" s="284">
        <f t="shared" si="65"/>
        <v>0</v>
      </c>
      <c r="L262" s="281">
        <f t="shared" si="65"/>
        <v>0</v>
      </c>
      <c r="M262" s="7" t="str">
        <f t="shared" si="63"/>
        <v/>
      </c>
      <c r="N262" s="277"/>
    </row>
    <row r="263" spans="1:14" ht="18.75" hidden="1" customHeight="1">
      <c r="A263" s="23">
        <v>505</v>
      </c>
      <c r="B263" s="362"/>
      <c r="C263" s="293">
        <v>4202</v>
      </c>
      <c r="D263" s="363" t="s">
        <v>232</v>
      </c>
      <c r="E263" s="295">
        <f t="shared" si="65"/>
        <v>0</v>
      </c>
      <c r="F263" s="296">
        <f t="shared" si="65"/>
        <v>0</v>
      </c>
      <c r="G263" s="297">
        <f t="shared" si="65"/>
        <v>0</v>
      </c>
      <c r="H263" s="298">
        <f t="shared" si="65"/>
        <v>0</v>
      </c>
      <c r="I263" s="296">
        <f t="shared" si="65"/>
        <v>0</v>
      </c>
      <c r="J263" s="297">
        <f t="shared" si="65"/>
        <v>0</v>
      </c>
      <c r="K263" s="298">
        <f t="shared" si="65"/>
        <v>0</v>
      </c>
      <c r="L263" s="295">
        <f t="shared" si="65"/>
        <v>0</v>
      </c>
      <c r="M263" s="7" t="str">
        <f t="shared" si="63"/>
        <v/>
      </c>
      <c r="N263" s="277"/>
    </row>
    <row r="264" spans="1:14" ht="18.75" customHeight="1">
      <c r="A264" s="23">
        <v>510</v>
      </c>
      <c r="B264" s="362"/>
      <c r="C264" s="293">
        <v>4214</v>
      </c>
      <c r="D264" s="363" t="s">
        <v>233</v>
      </c>
      <c r="E264" s="295">
        <f t="shared" si="65"/>
        <v>9000</v>
      </c>
      <c r="F264" s="296">
        <f t="shared" si="65"/>
        <v>0</v>
      </c>
      <c r="G264" s="297">
        <f t="shared" si="65"/>
        <v>9000</v>
      </c>
      <c r="H264" s="298">
        <f t="shared" si="65"/>
        <v>0</v>
      </c>
      <c r="I264" s="296">
        <f t="shared" si="65"/>
        <v>0</v>
      </c>
      <c r="J264" s="297">
        <f t="shared" si="65"/>
        <v>1700</v>
      </c>
      <c r="K264" s="298">
        <f t="shared" si="65"/>
        <v>0</v>
      </c>
      <c r="L264" s="295">
        <f t="shared" si="65"/>
        <v>1700</v>
      </c>
      <c r="M264" s="7">
        <f t="shared" si="63"/>
        <v>1</v>
      </c>
      <c r="N264" s="277"/>
    </row>
    <row r="265" spans="1:14" ht="18.75" hidden="1" customHeight="1">
      <c r="A265" s="23">
        <v>515</v>
      </c>
      <c r="B265" s="362"/>
      <c r="C265" s="293">
        <v>4217</v>
      </c>
      <c r="D265" s="363" t="s">
        <v>234</v>
      </c>
      <c r="E265" s="295">
        <f t="shared" si="65"/>
        <v>0</v>
      </c>
      <c r="F265" s="296">
        <f t="shared" si="65"/>
        <v>0</v>
      </c>
      <c r="G265" s="297">
        <f t="shared" si="65"/>
        <v>0</v>
      </c>
      <c r="H265" s="298">
        <f t="shared" si="65"/>
        <v>0</v>
      </c>
      <c r="I265" s="296">
        <f t="shared" si="65"/>
        <v>0</v>
      </c>
      <c r="J265" s="297">
        <f t="shared" si="65"/>
        <v>0</v>
      </c>
      <c r="K265" s="298">
        <f t="shared" si="65"/>
        <v>0</v>
      </c>
      <c r="L265" s="295">
        <f t="shared" si="65"/>
        <v>0</v>
      </c>
      <c r="M265" s="7" t="str">
        <f t="shared" si="63"/>
        <v/>
      </c>
      <c r="N265" s="277"/>
    </row>
    <row r="266" spans="1:14" ht="18.75" hidden="1" customHeight="1">
      <c r="A266" s="23">
        <v>520</v>
      </c>
      <c r="B266" s="362"/>
      <c r="C266" s="293">
        <v>4218</v>
      </c>
      <c r="D266" s="294" t="s">
        <v>235</v>
      </c>
      <c r="E266" s="295">
        <f t="shared" si="65"/>
        <v>0</v>
      </c>
      <c r="F266" s="296">
        <f t="shared" si="65"/>
        <v>0</v>
      </c>
      <c r="G266" s="297">
        <f t="shared" si="65"/>
        <v>0</v>
      </c>
      <c r="H266" s="298">
        <f t="shared" si="65"/>
        <v>0</v>
      </c>
      <c r="I266" s="296">
        <f t="shared" si="65"/>
        <v>0</v>
      </c>
      <c r="J266" s="297">
        <f t="shared" si="65"/>
        <v>0</v>
      </c>
      <c r="K266" s="298">
        <f t="shared" si="65"/>
        <v>0</v>
      </c>
      <c r="L266" s="295">
        <f t="shared" si="65"/>
        <v>0</v>
      </c>
      <c r="M266" s="7" t="str">
        <f t="shared" si="63"/>
        <v/>
      </c>
      <c r="N266" s="277"/>
    </row>
    <row r="267" spans="1:14" ht="18.75" customHeight="1">
      <c r="A267" s="23">
        <v>525</v>
      </c>
      <c r="B267" s="362"/>
      <c r="C267" s="285">
        <v>4219</v>
      </c>
      <c r="D267" s="343" t="s">
        <v>236</v>
      </c>
      <c r="E267" s="287">
        <f t="shared" si="65"/>
        <v>85638</v>
      </c>
      <c r="F267" s="288">
        <f t="shared" si="65"/>
        <v>33638</v>
      </c>
      <c r="G267" s="289">
        <f t="shared" si="65"/>
        <v>52000</v>
      </c>
      <c r="H267" s="290">
        <f t="shared" si="65"/>
        <v>0</v>
      </c>
      <c r="I267" s="288">
        <f t="shared" si="65"/>
        <v>15910</v>
      </c>
      <c r="J267" s="289">
        <f t="shared" si="65"/>
        <v>26594</v>
      </c>
      <c r="K267" s="290">
        <f t="shared" si="65"/>
        <v>0</v>
      </c>
      <c r="L267" s="287">
        <f t="shared" si="65"/>
        <v>42504</v>
      </c>
      <c r="M267" s="7">
        <f t="shared" si="63"/>
        <v>1</v>
      </c>
      <c r="N267" s="277"/>
    </row>
    <row r="268" spans="1:14" s="15" customFormat="1">
      <c r="A268" s="22">
        <v>635</v>
      </c>
      <c r="B268" s="272">
        <v>4300</v>
      </c>
      <c r="C268" s="1917" t="s">
        <v>1645</v>
      </c>
      <c r="D268" s="1918"/>
      <c r="E268" s="310">
        <f t="shared" ref="E268:L268" si="66">SUMIF($B$610:$B$19581,$B268,E$610:E$19581)</f>
        <v>301421</v>
      </c>
      <c r="F268" s="274">
        <f t="shared" si="66"/>
        <v>226421</v>
      </c>
      <c r="G268" s="275">
        <f t="shared" si="66"/>
        <v>75000</v>
      </c>
      <c r="H268" s="276">
        <f t="shared" si="66"/>
        <v>0</v>
      </c>
      <c r="I268" s="274">
        <f t="shared" si="66"/>
        <v>175216</v>
      </c>
      <c r="J268" s="275">
        <f t="shared" si="66"/>
        <v>22770</v>
      </c>
      <c r="K268" s="276">
        <f t="shared" si="66"/>
        <v>0</v>
      </c>
      <c r="L268" s="310">
        <f t="shared" si="66"/>
        <v>197986</v>
      </c>
      <c r="M268" s="7">
        <f t="shared" si="63"/>
        <v>1</v>
      </c>
      <c r="N268" s="277"/>
    </row>
    <row r="269" spans="1:14" ht="18.75" customHeight="1">
      <c r="A269" s="23">
        <v>640</v>
      </c>
      <c r="B269" s="362"/>
      <c r="C269" s="279">
        <v>4301</v>
      </c>
      <c r="D269" s="311" t="s">
        <v>237</v>
      </c>
      <c r="E269" s="281">
        <f t="shared" ref="E269:L271" si="67">SUMIF($C$610:$C$19581,$C269,E$610:E$19581)</f>
        <v>301421</v>
      </c>
      <c r="F269" s="282">
        <f t="shared" si="67"/>
        <v>226421</v>
      </c>
      <c r="G269" s="283">
        <f t="shared" si="67"/>
        <v>75000</v>
      </c>
      <c r="H269" s="284">
        <f t="shared" si="67"/>
        <v>0</v>
      </c>
      <c r="I269" s="282">
        <f t="shared" si="67"/>
        <v>175216</v>
      </c>
      <c r="J269" s="283">
        <f t="shared" si="67"/>
        <v>22770</v>
      </c>
      <c r="K269" s="284">
        <f t="shared" si="67"/>
        <v>0</v>
      </c>
      <c r="L269" s="281">
        <f t="shared" si="67"/>
        <v>197986</v>
      </c>
      <c r="M269" s="7">
        <f t="shared" si="63"/>
        <v>1</v>
      </c>
      <c r="N269" s="277"/>
    </row>
    <row r="270" spans="1:14" ht="18.75" hidden="1" customHeight="1">
      <c r="A270" s="23">
        <v>645</v>
      </c>
      <c r="B270" s="362"/>
      <c r="C270" s="293">
        <v>4302</v>
      </c>
      <c r="D270" s="363" t="s">
        <v>238</v>
      </c>
      <c r="E270" s="295">
        <f t="shared" si="67"/>
        <v>0</v>
      </c>
      <c r="F270" s="296">
        <f t="shared" si="67"/>
        <v>0</v>
      </c>
      <c r="G270" s="297">
        <f t="shared" si="67"/>
        <v>0</v>
      </c>
      <c r="H270" s="298">
        <f t="shared" si="67"/>
        <v>0</v>
      </c>
      <c r="I270" s="296">
        <f t="shared" si="67"/>
        <v>0</v>
      </c>
      <c r="J270" s="297">
        <f t="shared" si="67"/>
        <v>0</v>
      </c>
      <c r="K270" s="298">
        <f t="shared" si="67"/>
        <v>0</v>
      </c>
      <c r="L270" s="295">
        <f t="shared" si="67"/>
        <v>0</v>
      </c>
      <c r="M270" s="7" t="str">
        <f t="shared" si="63"/>
        <v/>
      </c>
      <c r="N270" s="277"/>
    </row>
    <row r="271" spans="1:14" ht="18.75" hidden="1" customHeight="1">
      <c r="A271" s="23">
        <v>650</v>
      </c>
      <c r="B271" s="362"/>
      <c r="C271" s="285">
        <v>4309</v>
      </c>
      <c r="D271" s="301" t="s">
        <v>239</v>
      </c>
      <c r="E271" s="287">
        <f t="shared" si="67"/>
        <v>0</v>
      </c>
      <c r="F271" s="288">
        <f t="shared" si="67"/>
        <v>0</v>
      </c>
      <c r="G271" s="289">
        <f t="shared" si="67"/>
        <v>0</v>
      </c>
      <c r="H271" s="290">
        <f t="shared" si="67"/>
        <v>0</v>
      </c>
      <c r="I271" s="288">
        <f t="shared" si="67"/>
        <v>0</v>
      </c>
      <c r="J271" s="289">
        <f t="shared" si="67"/>
        <v>0</v>
      </c>
      <c r="K271" s="290">
        <f t="shared" si="67"/>
        <v>0</v>
      </c>
      <c r="L271" s="287">
        <f t="shared" si="67"/>
        <v>0</v>
      </c>
      <c r="M271" s="7" t="str">
        <f t="shared" si="63"/>
        <v/>
      </c>
      <c r="N271" s="277"/>
    </row>
    <row r="272" spans="1:14" s="15" customFormat="1" hidden="1">
      <c r="A272" s="22">
        <v>655</v>
      </c>
      <c r="B272" s="272">
        <v>4400</v>
      </c>
      <c r="C272" s="1917" t="s">
        <v>1642</v>
      </c>
      <c r="D272" s="1918"/>
      <c r="E272" s="310">
        <f t="shared" ref="E272:L275" si="68">SUMIF($B$610:$B$19581,$B272,E$610:E$19581)</f>
        <v>0</v>
      </c>
      <c r="F272" s="274">
        <f t="shared" si="68"/>
        <v>0</v>
      </c>
      <c r="G272" s="275">
        <f t="shared" si="68"/>
        <v>0</v>
      </c>
      <c r="H272" s="276">
        <f t="shared" si="68"/>
        <v>0</v>
      </c>
      <c r="I272" s="274">
        <f t="shared" si="68"/>
        <v>0</v>
      </c>
      <c r="J272" s="275">
        <f t="shared" si="68"/>
        <v>0</v>
      </c>
      <c r="K272" s="276">
        <f t="shared" si="68"/>
        <v>0</v>
      </c>
      <c r="L272" s="310">
        <f t="shared" si="68"/>
        <v>0</v>
      </c>
      <c r="M272" s="7" t="str">
        <f t="shared" si="63"/>
        <v/>
      </c>
      <c r="N272" s="277"/>
    </row>
    <row r="273" spans="1:14" s="15" customFormat="1">
      <c r="A273" s="22">
        <v>665</v>
      </c>
      <c r="B273" s="272">
        <v>4500</v>
      </c>
      <c r="C273" s="1917" t="s">
        <v>1643</v>
      </c>
      <c r="D273" s="1918"/>
      <c r="E273" s="310">
        <f t="shared" si="68"/>
        <v>480210</v>
      </c>
      <c r="F273" s="274">
        <f t="shared" si="68"/>
        <v>430210</v>
      </c>
      <c r="G273" s="275">
        <f t="shared" si="68"/>
        <v>0</v>
      </c>
      <c r="H273" s="276">
        <f t="shared" si="68"/>
        <v>50000</v>
      </c>
      <c r="I273" s="274">
        <f t="shared" si="68"/>
        <v>261979</v>
      </c>
      <c r="J273" s="275">
        <f t="shared" si="68"/>
        <v>0</v>
      </c>
      <c r="K273" s="276">
        <f t="shared" si="68"/>
        <v>0</v>
      </c>
      <c r="L273" s="310">
        <f t="shared" si="68"/>
        <v>261979</v>
      </c>
      <c r="M273" s="7">
        <f t="shared" si="63"/>
        <v>1</v>
      </c>
      <c r="N273" s="277"/>
    </row>
    <row r="274" spans="1:14" s="15" customFormat="1" ht="18.75" customHeight="1">
      <c r="A274" s="22">
        <v>675</v>
      </c>
      <c r="B274" s="272">
        <v>4600</v>
      </c>
      <c r="C274" s="1923" t="s">
        <v>240</v>
      </c>
      <c r="D274" s="1924"/>
      <c r="E274" s="310">
        <f t="shared" si="68"/>
        <v>12260</v>
      </c>
      <c r="F274" s="274">
        <f t="shared" si="68"/>
        <v>260</v>
      </c>
      <c r="G274" s="275">
        <f t="shared" si="68"/>
        <v>12000</v>
      </c>
      <c r="H274" s="276">
        <f t="shared" si="68"/>
        <v>0</v>
      </c>
      <c r="I274" s="274">
        <f t="shared" si="68"/>
        <v>120</v>
      </c>
      <c r="J274" s="275">
        <f t="shared" si="68"/>
        <v>7403</v>
      </c>
      <c r="K274" s="276">
        <f t="shared" si="68"/>
        <v>0</v>
      </c>
      <c r="L274" s="310">
        <f t="shared" si="68"/>
        <v>7523</v>
      </c>
      <c r="M274" s="7">
        <f t="shared" si="63"/>
        <v>1</v>
      </c>
      <c r="N274" s="330"/>
    </row>
    <row r="275" spans="1:14" s="15" customFormat="1" hidden="1">
      <c r="A275" s="22">
        <v>685</v>
      </c>
      <c r="B275" s="272">
        <v>4900</v>
      </c>
      <c r="C275" s="1917" t="s">
        <v>267</v>
      </c>
      <c r="D275" s="1918"/>
      <c r="E275" s="310">
        <f t="shared" si="68"/>
        <v>0</v>
      </c>
      <c r="F275" s="274">
        <f t="shared" si="68"/>
        <v>0</v>
      </c>
      <c r="G275" s="275">
        <f t="shared" si="68"/>
        <v>0</v>
      </c>
      <c r="H275" s="276">
        <f t="shared" si="68"/>
        <v>0</v>
      </c>
      <c r="I275" s="274">
        <f t="shared" si="68"/>
        <v>0</v>
      </c>
      <c r="J275" s="275">
        <f t="shared" si="68"/>
        <v>0</v>
      </c>
      <c r="K275" s="276">
        <f t="shared" si="68"/>
        <v>0</v>
      </c>
      <c r="L275" s="310">
        <f t="shared" si="68"/>
        <v>0</v>
      </c>
      <c r="M275" s="7" t="str">
        <f t="shared" si="63"/>
        <v/>
      </c>
      <c r="N275" s="330"/>
    </row>
    <row r="276" spans="1:14" ht="18.75" hidden="1" customHeight="1">
      <c r="A276" s="23">
        <v>690</v>
      </c>
      <c r="B276" s="362"/>
      <c r="C276" s="279">
        <v>4901</v>
      </c>
      <c r="D276" s="364" t="s">
        <v>268</v>
      </c>
      <c r="E276" s="281">
        <f t="shared" ref="E276:L277" si="69">SUMIF($C$610:$C$19581,$C276,E$610:E$19581)</f>
        <v>0</v>
      </c>
      <c r="F276" s="282">
        <f t="shared" si="69"/>
        <v>0</v>
      </c>
      <c r="G276" s="283">
        <f t="shared" si="69"/>
        <v>0</v>
      </c>
      <c r="H276" s="284">
        <f t="shared" si="69"/>
        <v>0</v>
      </c>
      <c r="I276" s="282">
        <f t="shared" si="69"/>
        <v>0</v>
      </c>
      <c r="J276" s="283">
        <f t="shared" si="69"/>
        <v>0</v>
      </c>
      <c r="K276" s="284">
        <f t="shared" si="69"/>
        <v>0</v>
      </c>
      <c r="L276" s="281">
        <f t="shared" si="69"/>
        <v>0</v>
      </c>
      <c r="M276" s="7" t="str">
        <f t="shared" si="63"/>
        <v/>
      </c>
      <c r="N276" s="330"/>
    </row>
    <row r="277" spans="1:14" ht="18.75" hidden="1" customHeight="1">
      <c r="A277" s="23">
        <v>695</v>
      </c>
      <c r="B277" s="362"/>
      <c r="C277" s="285">
        <v>4902</v>
      </c>
      <c r="D277" s="301" t="s">
        <v>269</v>
      </c>
      <c r="E277" s="287">
        <f t="shared" si="69"/>
        <v>0</v>
      </c>
      <c r="F277" s="288">
        <f t="shared" si="69"/>
        <v>0</v>
      </c>
      <c r="G277" s="289">
        <f t="shared" si="69"/>
        <v>0</v>
      </c>
      <c r="H277" s="290">
        <f t="shared" si="69"/>
        <v>0</v>
      </c>
      <c r="I277" s="288">
        <f t="shared" si="69"/>
        <v>0</v>
      </c>
      <c r="J277" s="289">
        <f t="shared" si="69"/>
        <v>0</v>
      </c>
      <c r="K277" s="290">
        <f t="shared" si="69"/>
        <v>0</v>
      </c>
      <c r="L277" s="287">
        <f t="shared" si="69"/>
        <v>0</v>
      </c>
      <c r="M277" s="7" t="str">
        <f t="shared" si="63"/>
        <v/>
      </c>
      <c r="N277" s="277"/>
    </row>
    <row r="278" spans="1:14" s="41" customFormat="1">
      <c r="A278" s="22">
        <v>700</v>
      </c>
      <c r="B278" s="365">
        <v>5100</v>
      </c>
      <c r="C278" s="1925" t="s">
        <v>241</v>
      </c>
      <c r="D278" s="1926"/>
      <c r="E278" s="310">
        <f t="shared" ref="E278:L279" si="70">SUMIF($B$610:$B$19581,$B278,E$610:E$19581)</f>
        <v>10073245</v>
      </c>
      <c r="F278" s="274">
        <f t="shared" si="70"/>
        <v>1487556</v>
      </c>
      <c r="G278" s="275">
        <f t="shared" si="70"/>
        <v>8585689</v>
      </c>
      <c r="H278" s="276">
        <f t="shared" si="70"/>
        <v>0</v>
      </c>
      <c r="I278" s="274">
        <f t="shared" si="70"/>
        <v>0</v>
      </c>
      <c r="J278" s="275">
        <f t="shared" si="70"/>
        <v>2080542</v>
      </c>
      <c r="K278" s="276">
        <f t="shared" si="70"/>
        <v>0</v>
      </c>
      <c r="L278" s="310">
        <f t="shared" si="70"/>
        <v>2080542</v>
      </c>
      <c r="M278" s="7">
        <f t="shared" si="63"/>
        <v>1</v>
      </c>
      <c r="N278" s="277"/>
    </row>
    <row r="279" spans="1:14" s="41" customFormat="1">
      <c r="A279" s="22">
        <v>710</v>
      </c>
      <c r="B279" s="365">
        <v>5200</v>
      </c>
      <c r="C279" s="1925" t="s">
        <v>242</v>
      </c>
      <c r="D279" s="1926"/>
      <c r="E279" s="310">
        <f t="shared" si="70"/>
        <v>1191376</v>
      </c>
      <c r="F279" s="274">
        <f t="shared" si="70"/>
        <v>481107</v>
      </c>
      <c r="G279" s="275">
        <f t="shared" si="70"/>
        <v>710269</v>
      </c>
      <c r="H279" s="276">
        <f t="shared" si="70"/>
        <v>0</v>
      </c>
      <c r="I279" s="274">
        <f t="shared" si="70"/>
        <v>131338</v>
      </c>
      <c r="J279" s="275">
        <f t="shared" si="70"/>
        <v>499252</v>
      </c>
      <c r="K279" s="276">
        <f t="shared" si="70"/>
        <v>0</v>
      </c>
      <c r="L279" s="310">
        <f t="shared" si="70"/>
        <v>630590</v>
      </c>
      <c r="M279" s="7">
        <f t="shared" si="63"/>
        <v>1</v>
      </c>
      <c r="N279" s="277"/>
    </row>
    <row r="280" spans="1:14" s="42" customFormat="1" ht="18.75" customHeight="1">
      <c r="A280" s="23">
        <v>715</v>
      </c>
      <c r="B280" s="366"/>
      <c r="C280" s="367">
        <v>5201</v>
      </c>
      <c r="D280" s="368" t="s">
        <v>243</v>
      </c>
      <c r="E280" s="281">
        <f t="shared" ref="E280:L286" si="71">SUMIF($C$610:$C$19581,$C280,E$610:E$19581)</f>
        <v>79388</v>
      </c>
      <c r="F280" s="282">
        <f t="shared" si="71"/>
        <v>59388</v>
      </c>
      <c r="G280" s="283">
        <f t="shared" si="71"/>
        <v>20000</v>
      </c>
      <c r="H280" s="284">
        <f t="shared" si="71"/>
        <v>0</v>
      </c>
      <c r="I280" s="282">
        <f t="shared" si="71"/>
        <v>0</v>
      </c>
      <c r="J280" s="283">
        <f t="shared" si="71"/>
        <v>5699</v>
      </c>
      <c r="K280" s="284">
        <f t="shared" si="71"/>
        <v>0</v>
      </c>
      <c r="L280" s="281">
        <f t="shared" si="71"/>
        <v>5699</v>
      </c>
      <c r="M280" s="7">
        <f t="shared" si="63"/>
        <v>1</v>
      </c>
      <c r="N280" s="277"/>
    </row>
    <row r="281" spans="1:14" s="42" customFormat="1" ht="18.75" hidden="1" customHeight="1">
      <c r="A281" s="23">
        <v>720</v>
      </c>
      <c r="B281" s="366"/>
      <c r="C281" s="369">
        <v>5202</v>
      </c>
      <c r="D281" s="370" t="s">
        <v>244</v>
      </c>
      <c r="E281" s="295">
        <f t="shared" si="71"/>
        <v>0</v>
      </c>
      <c r="F281" s="296">
        <f t="shared" si="71"/>
        <v>0</v>
      </c>
      <c r="G281" s="297">
        <f t="shared" si="71"/>
        <v>0</v>
      </c>
      <c r="H281" s="298">
        <f t="shared" si="71"/>
        <v>0</v>
      </c>
      <c r="I281" s="296">
        <f t="shared" si="71"/>
        <v>0</v>
      </c>
      <c r="J281" s="297">
        <f t="shared" si="71"/>
        <v>0</v>
      </c>
      <c r="K281" s="298">
        <f t="shared" si="71"/>
        <v>0</v>
      </c>
      <c r="L281" s="295">
        <f t="shared" si="71"/>
        <v>0</v>
      </c>
      <c r="M281" s="7" t="str">
        <f t="shared" si="63"/>
        <v/>
      </c>
      <c r="N281" s="277"/>
    </row>
    <row r="282" spans="1:14" s="42" customFormat="1" ht="18.75" customHeight="1">
      <c r="A282" s="23">
        <v>725</v>
      </c>
      <c r="B282" s="366"/>
      <c r="C282" s="369">
        <v>5203</v>
      </c>
      <c r="D282" s="370" t="s">
        <v>609</v>
      </c>
      <c r="E282" s="295">
        <f t="shared" si="71"/>
        <v>233354</v>
      </c>
      <c r="F282" s="296">
        <f t="shared" si="71"/>
        <v>152368</v>
      </c>
      <c r="G282" s="297">
        <f t="shared" si="71"/>
        <v>80986</v>
      </c>
      <c r="H282" s="298">
        <f t="shared" si="71"/>
        <v>0</v>
      </c>
      <c r="I282" s="296">
        <f t="shared" si="71"/>
        <v>21742</v>
      </c>
      <c r="J282" s="297">
        <f t="shared" si="71"/>
        <v>3360</v>
      </c>
      <c r="K282" s="298">
        <f t="shared" si="71"/>
        <v>0</v>
      </c>
      <c r="L282" s="295">
        <f t="shared" si="71"/>
        <v>25102</v>
      </c>
      <c r="M282" s="7">
        <f t="shared" si="63"/>
        <v>1</v>
      </c>
      <c r="N282" s="277"/>
    </row>
    <row r="283" spans="1:14" s="42" customFormat="1" ht="18.75" customHeight="1">
      <c r="A283" s="23">
        <v>730</v>
      </c>
      <c r="B283" s="366"/>
      <c r="C283" s="369">
        <v>5204</v>
      </c>
      <c r="D283" s="370" t="s">
        <v>610</v>
      </c>
      <c r="E283" s="295">
        <f t="shared" si="71"/>
        <v>179452</v>
      </c>
      <c r="F283" s="296">
        <f t="shared" si="71"/>
        <v>179452</v>
      </c>
      <c r="G283" s="297">
        <f t="shared" si="71"/>
        <v>0</v>
      </c>
      <c r="H283" s="298">
        <f t="shared" si="71"/>
        <v>0</v>
      </c>
      <c r="I283" s="296">
        <f t="shared" si="71"/>
        <v>109596</v>
      </c>
      <c r="J283" s="297">
        <f t="shared" si="71"/>
        <v>0</v>
      </c>
      <c r="K283" s="298">
        <f t="shared" si="71"/>
        <v>0</v>
      </c>
      <c r="L283" s="295">
        <f t="shared" si="71"/>
        <v>109596</v>
      </c>
      <c r="M283" s="7">
        <f t="shared" si="63"/>
        <v>1</v>
      </c>
      <c r="N283" s="277"/>
    </row>
    <row r="284" spans="1:14" s="42" customFormat="1" ht="18.75" hidden="1" customHeight="1">
      <c r="A284" s="23">
        <v>735</v>
      </c>
      <c r="B284" s="366"/>
      <c r="C284" s="369">
        <v>5205</v>
      </c>
      <c r="D284" s="370" t="s">
        <v>611</v>
      </c>
      <c r="E284" s="295">
        <f t="shared" si="71"/>
        <v>0</v>
      </c>
      <c r="F284" s="296">
        <f t="shared" si="71"/>
        <v>0</v>
      </c>
      <c r="G284" s="297">
        <f t="shared" si="71"/>
        <v>0</v>
      </c>
      <c r="H284" s="298">
        <f t="shared" si="71"/>
        <v>0</v>
      </c>
      <c r="I284" s="296">
        <f t="shared" si="71"/>
        <v>0</v>
      </c>
      <c r="J284" s="297">
        <f t="shared" si="71"/>
        <v>0</v>
      </c>
      <c r="K284" s="298">
        <f t="shared" si="71"/>
        <v>0</v>
      </c>
      <c r="L284" s="295">
        <f t="shared" si="71"/>
        <v>0</v>
      </c>
      <c r="M284" s="7" t="str">
        <f t="shared" si="63"/>
        <v/>
      </c>
      <c r="N284" s="277"/>
    </row>
    <row r="285" spans="1:14" s="42" customFormat="1" ht="18.75" customHeight="1">
      <c r="A285" s="23">
        <v>740</v>
      </c>
      <c r="B285" s="366"/>
      <c r="C285" s="369">
        <v>5206</v>
      </c>
      <c r="D285" s="370" t="s">
        <v>612</v>
      </c>
      <c r="E285" s="295">
        <f t="shared" si="71"/>
        <v>649283</v>
      </c>
      <c r="F285" s="296">
        <f t="shared" si="71"/>
        <v>40000</v>
      </c>
      <c r="G285" s="297">
        <f t="shared" si="71"/>
        <v>609283</v>
      </c>
      <c r="H285" s="298">
        <f t="shared" si="71"/>
        <v>0</v>
      </c>
      <c r="I285" s="296">
        <f t="shared" si="71"/>
        <v>0</v>
      </c>
      <c r="J285" s="297">
        <f t="shared" si="71"/>
        <v>490193</v>
      </c>
      <c r="K285" s="298">
        <f t="shared" si="71"/>
        <v>0</v>
      </c>
      <c r="L285" s="295">
        <f t="shared" si="71"/>
        <v>490193</v>
      </c>
      <c r="M285" s="7">
        <f t="shared" si="63"/>
        <v>1</v>
      </c>
      <c r="N285" s="277"/>
    </row>
    <row r="286" spans="1:14" s="42" customFormat="1" ht="18.75" customHeight="1">
      <c r="A286" s="23">
        <v>745</v>
      </c>
      <c r="B286" s="366"/>
      <c r="C286" s="371">
        <v>5219</v>
      </c>
      <c r="D286" s="372" t="s">
        <v>613</v>
      </c>
      <c r="E286" s="287">
        <f t="shared" si="71"/>
        <v>49899</v>
      </c>
      <c r="F286" s="288">
        <f t="shared" si="71"/>
        <v>49899</v>
      </c>
      <c r="G286" s="289">
        <f t="shared" si="71"/>
        <v>0</v>
      </c>
      <c r="H286" s="290">
        <f t="shared" si="71"/>
        <v>0</v>
      </c>
      <c r="I286" s="288">
        <f t="shared" si="71"/>
        <v>0</v>
      </c>
      <c r="J286" s="289">
        <f t="shared" si="71"/>
        <v>0</v>
      </c>
      <c r="K286" s="290">
        <f t="shared" si="71"/>
        <v>0</v>
      </c>
      <c r="L286" s="287">
        <f t="shared" si="71"/>
        <v>0</v>
      </c>
      <c r="M286" s="7">
        <f t="shared" si="63"/>
        <v>1</v>
      </c>
      <c r="N286" s="277"/>
    </row>
    <row r="287" spans="1:14" s="41" customFormat="1">
      <c r="A287" s="22">
        <v>750</v>
      </c>
      <c r="B287" s="365">
        <v>5300</v>
      </c>
      <c r="C287" s="1925" t="s">
        <v>614</v>
      </c>
      <c r="D287" s="1926"/>
      <c r="E287" s="310">
        <f t="shared" ref="E287:L287" si="72">SUMIF($B$610:$B$19581,$B287,E$610:E$19581)</f>
        <v>41300</v>
      </c>
      <c r="F287" s="274">
        <f t="shared" si="72"/>
        <v>41300</v>
      </c>
      <c r="G287" s="275">
        <f t="shared" si="72"/>
        <v>0</v>
      </c>
      <c r="H287" s="276">
        <f t="shared" si="72"/>
        <v>0</v>
      </c>
      <c r="I287" s="274">
        <f t="shared" si="72"/>
        <v>0</v>
      </c>
      <c r="J287" s="275">
        <f t="shared" si="72"/>
        <v>0</v>
      </c>
      <c r="K287" s="276">
        <f t="shared" si="72"/>
        <v>0</v>
      </c>
      <c r="L287" s="310">
        <f t="shared" si="72"/>
        <v>0</v>
      </c>
      <c r="M287" s="7">
        <f t="shared" si="63"/>
        <v>1</v>
      </c>
      <c r="N287" s="277"/>
    </row>
    <row r="288" spans="1:14" s="42" customFormat="1" ht="18.75" customHeight="1">
      <c r="A288" s="23">
        <v>755</v>
      </c>
      <c r="B288" s="366"/>
      <c r="C288" s="367">
        <v>5301</v>
      </c>
      <c r="D288" s="368" t="s">
        <v>301</v>
      </c>
      <c r="E288" s="281">
        <f t="shared" ref="E288:L289" si="73">SUMIF($C$610:$C$19581,$C288,E$610:E$19581)</f>
        <v>41300</v>
      </c>
      <c r="F288" s="282">
        <f t="shared" si="73"/>
        <v>41300</v>
      </c>
      <c r="G288" s="283">
        <f t="shared" si="73"/>
        <v>0</v>
      </c>
      <c r="H288" s="284">
        <f t="shared" si="73"/>
        <v>0</v>
      </c>
      <c r="I288" s="282">
        <f t="shared" si="73"/>
        <v>0</v>
      </c>
      <c r="J288" s="283">
        <f t="shared" si="73"/>
        <v>0</v>
      </c>
      <c r="K288" s="284">
        <f t="shared" si="73"/>
        <v>0</v>
      </c>
      <c r="L288" s="281">
        <f t="shared" si="73"/>
        <v>0</v>
      </c>
      <c r="M288" s="7">
        <f t="shared" si="63"/>
        <v>1</v>
      </c>
      <c r="N288" s="277"/>
    </row>
    <row r="289" spans="1:56" s="42" customFormat="1" ht="18.75" hidden="1" customHeight="1">
      <c r="A289" s="23">
        <v>760</v>
      </c>
      <c r="B289" s="366"/>
      <c r="C289" s="371">
        <v>5309</v>
      </c>
      <c r="D289" s="372" t="s">
        <v>615</v>
      </c>
      <c r="E289" s="287">
        <f t="shared" si="73"/>
        <v>0</v>
      </c>
      <c r="F289" s="288">
        <f t="shared" si="73"/>
        <v>0</v>
      </c>
      <c r="G289" s="289">
        <f t="shared" si="73"/>
        <v>0</v>
      </c>
      <c r="H289" s="290">
        <f t="shared" si="73"/>
        <v>0</v>
      </c>
      <c r="I289" s="288">
        <f t="shared" si="73"/>
        <v>0</v>
      </c>
      <c r="J289" s="289">
        <f t="shared" si="73"/>
        <v>0</v>
      </c>
      <c r="K289" s="290">
        <f t="shared" si="73"/>
        <v>0</v>
      </c>
      <c r="L289" s="287">
        <f t="shared" si="73"/>
        <v>0</v>
      </c>
      <c r="M289" s="7" t="str">
        <f t="shared" si="63"/>
        <v/>
      </c>
      <c r="N289" s="277"/>
    </row>
    <row r="290" spans="1:56" s="41" customFormat="1" hidden="1">
      <c r="A290" s="22">
        <v>765</v>
      </c>
      <c r="B290" s="365">
        <v>5400</v>
      </c>
      <c r="C290" s="1925" t="s">
        <v>672</v>
      </c>
      <c r="D290" s="1926"/>
      <c r="E290" s="310">
        <f t="shared" ref="E290:L291" si="74">SUMIF($B$610:$B$19581,$B290,E$610:E$19581)</f>
        <v>0</v>
      </c>
      <c r="F290" s="274">
        <f t="shared" si="74"/>
        <v>0</v>
      </c>
      <c r="G290" s="275">
        <f t="shared" si="74"/>
        <v>0</v>
      </c>
      <c r="H290" s="276">
        <f t="shared" si="74"/>
        <v>0</v>
      </c>
      <c r="I290" s="274">
        <f t="shared" si="74"/>
        <v>0</v>
      </c>
      <c r="J290" s="275">
        <f t="shared" si="74"/>
        <v>0</v>
      </c>
      <c r="K290" s="276">
        <f t="shared" si="74"/>
        <v>0</v>
      </c>
      <c r="L290" s="310">
        <f t="shared" si="74"/>
        <v>0</v>
      </c>
      <c r="M290" s="7" t="str">
        <f t="shared" si="63"/>
        <v/>
      </c>
      <c r="N290" s="277"/>
    </row>
    <row r="291" spans="1:56" s="15" customFormat="1" hidden="1">
      <c r="A291" s="22">
        <v>775</v>
      </c>
      <c r="B291" s="272">
        <v>5500</v>
      </c>
      <c r="C291" s="1917" t="s">
        <v>673</v>
      </c>
      <c r="D291" s="1918"/>
      <c r="E291" s="310">
        <f t="shared" si="74"/>
        <v>0</v>
      </c>
      <c r="F291" s="274">
        <f t="shared" si="74"/>
        <v>0</v>
      </c>
      <c r="G291" s="275">
        <f t="shared" si="74"/>
        <v>0</v>
      </c>
      <c r="H291" s="276">
        <f t="shared" si="74"/>
        <v>0</v>
      </c>
      <c r="I291" s="274">
        <f t="shared" si="74"/>
        <v>0</v>
      </c>
      <c r="J291" s="275">
        <f t="shared" si="74"/>
        <v>0</v>
      </c>
      <c r="K291" s="276">
        <f t="shared" si="74"/>
        <v>0</v>
      </c>
      <c r="L291" s="310">
        <f t="shared" si="74"/>
        <v>0</v>
      </c>
      <c r="M291" s="7" t="str">
        <f t="shared" si="63"/>
        <v/>
      </c>
      <c r="N291" s="277"/>
    </row>
    <row r="292" spans="1:56" ht="18.75" hidden="1" customHeight="1">
      <c r="A292" s="23">
        <v>780</v>
      </c>
      <c r="B292" s="362"/>
      <c r="C292" s="279">
        <v>5501</v>
      </c>
      <c r="D292" s="311" t="s">
        <v>674</v>
      </c>
      <c r="E292" s="281">
        <f t="shared" ref="E292:L295" si="75">SUMIF($C$610:$C$19581,$C292,E$610:E$19581)</f>
        <v>0</v>
      </c>
      <c r="F292" s="282">
        <f t="shared" si="75"/>
        <v>0</v>
      </c>
      <c r="G292" s="283">
        <f t="shared" si="75"/>
        <v>0</v>
      </c>
      <c r="H292" s="284">
        <f t="shared" si="75"/>
        <v>0</v>
      </c>
      <c r="I292" s="282">
        <f t="shared" si="75"/>
        <v>0</v>
      </c>
      <c r="J292" s="283">
        <f t="shared" si="75"/>
        <v>0</v>
      </c>
      <c r="K292" s="284">
        <f t="shared" si="75"/>
        <v>0</v>
      </c>
      <c r="L292" s="281">
        <f t="shared" si="75"/>
        <v>0</v>
      </c>
      <c r="M292" s="7" t="str">
        <f t="shared" si="63"/>
        <v/>
      </c>
      <c r="N292" s="277"/>
    </row>
    <row r="293" spans="1:56" ht="18.75" hidden="1" customHeight="1">
      <c r="A293" s="23">
        <v>785</v>
      </c>
      <c r="B293" s="362"/>
      <c r="C293" s="293">
        <v>5502</v>
      </c>
      <c r="D293" s="294" t="s">
        <v>675</v>
      </c>
      <c r="E293" s="295">
        <f t="shared" si="75"/>
        <v>0</v>
      </c>
      <c r="F293" s="296">
        <f t="shared" si="75"/>
        <v>0</v>
      </c>
      <c r="G293" s="297">
        <f t="shared" si="75"/>
        <v>0</v>
      </c>
      <c r="H293" s="298">
        <f t="shared" si="75"/>
        <v>0</v>
      </c>
      <c r="I293" s="296">
        <f t="shared" si="75"/>
        <v>0</v>
      </c>
      <c r="J293" s="297">
        <f t="shared" si="75"/>
        <v>0</v>
      </c>
      <c r="K293" s="298">
        <f t="shared" si="75"/>
        <v>0</v>
      </c>
      <c r="L293" s="295">
        <f t="shared" si="75"/>
        <v>0</v>
      </c>
      <c r="M293" s="7" t="str">
        <f t="shared" si="63"/>
        <v/>
      </c>
      <c r="N293" s="277"/>
    </row>
    <row r="294" spans="1:56" ht="18.75" hidden="1" customHeight="1">
      <c r="A294" s="23">
        <v>790</v>
      </c>
      <c r="B294" s="362"/>
      <c r="C294" s="293">
        <v>5503</v>
      </c>
      <c r="D294" s="363" t="s">
        <v>676</v>
      </c>
      <c r="E294" s="295">
        <f t="shared" si="75"/>
        <v>0</v>
      </c>
      <c r="F294" s="296">
        <f t="shared" si="75"/>
        <v>0</v>
      </c>
      <c r="G294" s="297">
        <f t="shared" si="75"/>
        <v>0</v>
      </c>
      <c r="H294" s="298">
        <f t="shared" si="75"/>
        <v>0</v>
      </c>
      <c r="I294" s="296">
        <f t="shared" si="75"/>
        <v>0</v>
      </c>
      <c r="J294" s="297">
        <f t="shared" si="75"/>
        <v>0</v>
      </c>
      <c r="K294" s="298">
        <f t="shared" si="75"/>
        <v>0</v>
      </c>
      <c r="L294" s="295">
        <f t="shared" si="75"/>
        <v>0</v>
      </c>
      <c r="M294" s="7" t="str">
        <f t="shared" si="63"/>
        <v/>
      </c>
      <c r="N294" s="277"/>
    </row>
    <row r="295" spans="1:56" ht="18.75" hidden="1" customHeight="1">
      <c r="A295" s="23">
        <v>795</v>
      </c>
      <c r="B295" s="362"/>
      <c r="C295" s="285">
        <v>5504</v>
      </c>
      <c r="D295" s="339" t="s">
        <v>677</v>
      </c>
      <c r="E295" s="287">
        <f t="shared" si="75"/>
        <v>0</v>
      </c>
      <c r="F295" s="288">
        <f t="shared" si="75"/>
        <v>0</v>
      </c>
      <c r="G295" s="289">
        <f t="shared" si="75"/>
        <v>0</v>
      </c>
      <c r="H295" s="290">
        <f t="shared" si="75"/>
        <v>0</v>
      </c>
      <c r="I295" s="288">
        <f t="shared" si="75"/>
        <v>0</v>
      </c>
      <c r="J295" s="289">
        <f t="shared" si="75"/>
        <v>0</v>
      </c>
      <c r="K295" s="290">
        <f t="shared" si="75"/>
        <v>0</v>
      </c>
      <c r="L295" s="287">
        <f t="shared" si="75"/>
        <v>0</v>
      </c>
      <c r="M295" s="7" t="str">
        <f t="shared" si="63"/>
        <v/>
      </c>
      <c r="N295" s="277"/>
    </row>
    <row r="296" spans="1:56" s="41" customFormat="1" ht="18.75" hidden="1" customHeight="1">
      <c r="A296" s="22">
        <v>805</v>
      </c>
      <c r="B296" s="365">
        <v>5700</v>
      </c>
      <c r="C296" s="1919" t="s">
        <v>899</v>
      </c>
      <c r="D296" s="1920"/>
      <c r="E296" s="310">
        <f t="shared" ref="E296:L296" si="76">SUMIF($B$610:$B$19581,$B296,E$610:E$19581)</f>
        <v>0</v>
      </c>
      <c r="F296" s="274">
        <f t="shared" si="76"/>
        <v>0</v>
      </c>
      <c r="G296" s="275">
        <f t="shared" si="76"/>
        <v>0</v>
      </c>
      <c r="H296" s="276">
        <f t="shared" si="76"/>
        <v>0</v>
      </c>
      <c r="I296" s="274">
        <f t="shared" si="76"/>
        <v>0</v>
      </c>
      <c r="J296" s="275">
        <f t="shared" si="76"/>
        <v>0</v>
      </c>
      <c r="K296" s="276">
        <f t="shared" si="76"/>
        <v>0</v>
      </c>
      <c r="L296" s="310">
        <f t="shared" si="76"/>
        <v>0</v>
      </c>
      <c r="M296" s="7" t="str">
        <f t="shared" si="63"/>
        <v/>
      </c>
      <c r="N296" s="277"/>
    </row>
    <row r="297" spans="1:56" s="42" customFormat="1" ht="18.75" hidden="1" customHeight="1">
      <c r="A297" s="23">
        <v>810</v>
      </c>
      <c r="B297" s="366"/>
      <c r="C297" s="367">
        <v>5701</v>
      </c>
      <c r="D297" s="368" t="s">
        <v>678</v>
      </c>
      <c r="E297" s="281">
        <f t="shared" ref="E297:L299" si="77">SUMIF($C$610:$C$19581,$C297,E$610:E$19581)</f>
        <v>0</v>
      </c>
      <c r="F297" s="282">
        <f t="shared" si="77"/>
        <v>0</v>
      </c>
      <c r="G297" s="283">
        <f t="shared" si="77"/>
        <v>0</v>
      </c>
      <c r="H297" s="284">
        <f t="shared" si="77"/>
        <v>0</v>
      </c>
      <c r="I297" s="282">
        <f t="shared" si="77"/>
        <v>0</v>
      </c>
      <c r="J297" s="283">
        <f t="shared" si="77"/>
        <v>0</v>
      </c>
      <c r="K297" s="284">
        <f t="shared" si="77"/>
        <v>0</v>
      </c>
      <c r="L297" s="281">
        <f t="shared" si="77"/>
        <v>0</v>
      </c>
      <c r="M297" s="7" t="str">
        <f t="shared" si="63"/>
        <v/>
      </c>
      <c r="N297" s="277"/>
    </row>
    <row r="298" spans="1:56" s="42" customFormat="1" ht="18.75" hidden="1" customHeight="1">
      <c r="A298" s="23">
        <v>815</v>
      </c>
      <c r="B298" s="366"/>
      <c r="C298" s="373">
        <v>5702</v>
      </c>
      <c r="D298" s="374" t="s">
        <v>679</v>
      </c>
      <c r="E298" s="314">
        <f t="shared" si="77"/>
        <v>0</v>
      </c>
      <c r="F298" s="315">
        <f t="shared" si="77"/>
        <v>0</v>
      </c>
      <c r="G298" s="316">
        <f t="shared" si="77"/>
        <v>0</v>
      </c>
      <c r="H298" s="317">
        <f t="shared" si="77"/>
        <v>0</v>
      </c>
      <c r="I298" s="315">
        <f t="shared" si="77"/>
        <v>0</v>
      </c>
      <c r="J298" s="316">
        <f t="shared" si="77"/>
        <v>0</v>
      </c>
      <c r="K298" s="317">
        <f t="shared" si="77"/>
        <v>0</v>
      </c>
      <c r="L298" s="314">
        <f t="shared" si="77"/>
        <v>0</v>
      </c>
      <c r="M298" s="7" t="str">
        <f t="shared" si="63"/>
        <v/>
      </c>
      <c r="N298" s="277"/>
    </row>
    <row r="299" spans="1:56" s="35" customFormat="1" ht="18.75" hidden="1" customHeight="1">
      <c r="A299" s="28">
        <v>525</v>
      </c>
      <c r="B299" s="292"/>
      <c r="C299" s="375">
        <v>4071</v>
      </c>
      <c r="D299" s="376" t="s">
        <v>680</v>
      </c>
      <c r="E299" s="377">
        <f t="shared" si="77"/>
        <v>0</v>
      </c>
      <c r="F299" s="378">
        <f t="shared" si="77"/>
        <v>0</v>
      </c>
      <c r="G299" s="379">
        <f t="shared" si="77"/>
        <v>0</v>
      </c>
      <c r="H299" s="380">
        <f t="shared" si="77"/>
        <v>0</v>
      </c>
      <c r="I299" s="378">
        <f t="shared" si="77"/>
        <v>0</v>
      </c>
      <c r="J299" s="379">
        <f t="shared" si="77"/>
        <v>0</v>
      </c>
      <c r="K299" s="380">
        <f t="shared" si="77"/>
        <v>0</v>
      </c>
      <c r="L299" s="377">
        <f t="shared" si="77"/>
        <v>0</v>
      </c>
      <c r="M299" s="7" t="str">
        <f t="shared" si="63"/>
        <v/>
      </c>
      <c r="N299" s="277"/>
      <c r="O299" s="31"/>
      <c r="P299" s="32"/>
      <c r="Q299" s="32"/>
      <c r="R299" s="31"/>
      <c r="S299" s="32"/>
      <c r="T299" s="32"/>
      <c r="U299" s="31"/>
      <c r="V299" s="33"/>
      <c r="W299" s="33"/>
      <c r="X299" s="29"/>
      <c r="Y299" s="32"/>
      <c r="Z299" s="32"/>
      <c r="AA299" s="31"/>
      <c r="AB299" s="32"/>
      <c r="AC299" s="32"/>
      <c r="AD299" s="31"/>
      <c r="AE299" s="32"/>
      <c r="AF299" s="32"/>
      <c r="AG299" s="31"/>
      <c r="AH299" s="32"/>
      <c r="AI299" s="32"/>
      <c r="AJ299" s="31"/>
      <c r="AK299" s="32"/>
      <c r="AL299" s="32"/>
      <c r="AM299" s="34"/>
      <c r="AN299" s="32"/>
      <c r="AO299" s="32"/>
      <c r="AP299" s="31"/>
      <c r="AQ299" s="32"/>
      <c r="AR299" s="32"/>
      <c r="AS299" s="31"/>
      <c r="AT299" s="32"/>
      <c r="AU299" s="31"/>
      <c r="AV299" s="34"/>
      <c r="AW299" s="31"/>
      <c r="AX299" s="31"/>
      <c r="AY299" s="32"/>
      <c r="AZ299" s="32"/>
      <c r="BA299" s="31"/>
      <c r="BB299" s="32"/>
      <c r="BD299" s="32"/>
    </row>
    <row r="300" spans="1:56" s="15" customFormat="1">
      <c r="A300" s="22">
        <v>820</v>
      </c>
      <c r="B300" s="381">
        <v>98</v>
      </c>
      <c r="C300" s="1921" t="s">
        <v>681</v>
      </c>
      <c r="D300" s="1922"/>
      <c r="E300" s="382">
        <f t="shared" ref="E300:L300" si="78">SUMIF($B$610:$B$19581,$B300,E$610:E$19581)</f>
        <v>1609560</v>
      </c>
      <c r="F300" s="383">
        <f t="shared" si="78"/>
        <v>1609560</v>
      </c>
      <c r="G300" s="384">
        <f t="shared" si="78"/>
        <v>0</v>
      </c>
      <c r="H300" s="385">
        <f t="shared" si="78"/>
        <v>0</v>
      </c>
      <c r="I300" s="383">
        <f t="shared" si="78"/>
        <v>0</v>
      </c>
      <c r="J300" s="384">
        <f t="shared" si="78"/>
        <v>0</v>
      </c>
      <c r="K300" s="385">
        <f t="shared" si="78"/>
        <v>0</v>
      </c>
      <c r="L300" s="382">
        <f t="shared" si="78"/>
        <v>0</v>
      </c>
      <c r="M300" s="7">
        <f t="shared" si="63"/>
        <v>1</v>
      </c>
      <c r="N300" s="277"/>
    </row>
    <row r="301" spans="1:56" ht="8.25" hidden="1" customHeight="1">
      <c r="A301" s="23">
        <v>821</v>
      </c>
      <c r="B301" s="386"/>
      <c r="C301" s="387"/>
      <c r="D301" s="388"/>
      <c r="E301" s="217"/>
      <c r="F301" s="218"/>
      <c r="G301" s="218"/>
      <c r="H301" s="389"/>
      <c r="I301" s="218"/>
      <c r="J301" s="218"/>
      <c r="K301" s="389"/>
      <c r="L301" s="217"/>
      <c r="M301" s="7" t="str">
        <f t="shared" si="63"/>
        <v/>
      </c>
      <c r="N301" s="277"/>
    </row>
    <row r="302" spans="1:56" ht="8.25" hidden="1" customHeight="1">
      <c r="A302" s="23">
        <v>822</v>
      </c>
      <c r="B302" s="390"/>
      <c r="C302" s="391"/>
      <c r="D302" s="388"/>
      <c r="E302" s="217"/>
      <c r="F302" s="218"/>
      <c r="G302" s="218"/>
      <c r="H302" s="389"/>
      <c r="I302" s="218"/>
      <c r="J302" s="218"/>
      <c r="K302" s="389"/>
      <c r="L302" s="217"/>
      <c r="M302" s="7" t="str">
        <f t="shared" si="63"/>
        <v/>
      </c>
      <c r="N302" s="330"/>
    </row>
    <row r="303" spans="1:56" ht="8.25" hidden="1" customHeight="1">
      <c r="A303" s="23">
        <v>823</v>
      </c>
      <c r="B303" s="390"/>
      <c r="C303" s="391"/>
      <c r="D303" s="388"/>
      <c r="E303" s="217"/>
      <c r="F303" s="218"/>
      <c r="G303" s="218"/>
      <c r="H303" s="389"/>
      <c r="I303" s="218"/>
      <c r="J303" s="218"/>
      <c r="K303" s="389"/>
      <c r="L303" s="217"/>
      <c r="M303" s="7" t="str">
        <f t="shared" si="63"/>
        <v/>
      </c>
      <c r="N303" s="330"/>
    </row>
    <row r="304" spans="1:56" ht="20.25" customHeight="1" thickBot="1">
      <c r="A304" s="23">
        <v>825</v>
      </c>
      <c r="B304" s="392" t="s">
        <v>892</v>
      </c>
      <c r="C304" s="393" t="s">
        <v>727</v>
      </c>
      <c r="D304" s="394" t="s">
        <v>900</v>
      </c>
      <c r="E304" s="395">
        <f t="shared" ref="E304:L304" si="79">SUMIF($C$610:$C$19581,$C304,E$610:E$19581)</f>
        <v>37979813</v>
      </c>
      <c r="F304" s="396">
        <f t="shared" si="79"/>
        <v>20470508</v>
      </c>
      <c r="G304" s="397">
        <f t="shared" si="79"/>
        <v>17124686</v>
      </c>
      <c r="H304" s="398">
        <f t="shared" si="79"/>
        <v>384619</v>
      </c>
      <c r="I304" s="396">
        <f t="shared" si="79"/>
        <v>9854273</v>
      </c>
      <c r="J304" s="397">
        <f t="shared" si="79"/>
        <v>4910883</v>
      </c>
      <c r="K304" s="398">
        <f t="shared" si="79"/>
        <v>159748</v>
      </c>
      <c r="L304" s="395">
        <f t="shared" si="79"/>
        <v>14924904</v>
      </c>
      <c r="M304" s="7">
        <v>1</v>
      </c>
      <c r="N304" s="257"/>
    </row>
    <row r="305" spans="1:14" ht="13.5" customHeight="1" thickTop="1">
      <c r="A305" s="23"/>
      <c r="B305" s="214"/>
      <c r="C305" s="399"/>
      <c r="D305" s="229"/>
      <c r="E305" s="228"/>
      <c r="F305" s="103"/>
      <c r="G305" s="103"/>
      <c r="H305" s="228"/>
      <c r="I305" s="103"/>
      <c r="J305" s="228"/>
      <c r="K305" s="228"/>
      <c r="L305" s="103"/>
      <c r="M305" s="7">
        <v>1</v>
      </c>
      <c r="N305" s="257"/>
    </row>
    <row r="306" spans="1:14">
      <c r="A306" s="23"/>
      <c r="B306" s="228"/>
      <c r="C306" s="391"/>
      <c r="D306" s="400"/>
      <c r="E306" s="237"/>
      <c r="F306" s="223"/>
      <c r="G306" s="223"/>
      <c r="H306" s="237"/>
      <c r="I306" s="223"/>
      <c r="J306" s="237"/>
      <c r="K306" s="237"/>
      <c r="L306" s="223"/>
      <c r="M306" s="7">
        <v>1</v>
      </c>
      <c r="N306" s="257"/>
    </row>
    <row r="307" spans="1:14">
      <c r="A307" s="23"/>
      <c r="B307" s="401"/>
      <c r="C307" s="402"/>
      <c r="D307" s="403"/>
      <c r="E307" s="404"/>
      <c r="F307" s="404"/>
      <c r="G307" s="404"/>
      <c r="H307" s="404"/>
      <c r="I307" s="404"/>
      <c r="J307" s="404"/>
      <c r="K307" s="404"/>
      <c r="L307" s="404"/>
      <c r="M307" s="7">
        <v>1</v>
      </c>
      <c r="N307" s="257"/>
    </row>
    <row r="308" spans="1:14" ht="0.95" hidden="1" customHeight="1">
      <c r="A308" s="23"/>
      <c r="B308" s="80"/>
      <c r="C308" s="80"/>
      <c r="D308" s="81"/>
      <c r="E308" s="82"/>
      <c r="F308" s="82"/>
      <c r="G308" s="82"/>
      <c r="H308" s="82"/>
      <c r="I308" s="82"/>
      <c r="J308" s="82"/>
      <c r="K308" s="82"/>
      <c r="L308" s="82"/>
      <c r="M308" s="80"/>
    </row>
    <row r="309" spans="1:14" ht="0.95" hidden="1" customHeight="1">
      <c r="A309" s="23"/>
      <c r="B309" s="2017"/>
      <c r="C309" s="2018"/>
      <c r="D309" s="2018"/>
      <c r="E309" s="82"/>
      <c r="F309" s="82"/>
      <c r="G309" s="82"/>
      <c r="H309" s="82"/>
      <c r="I309" s="82"/>
      <c r="J309" s="82"/>
      <c r="K309" s="82"/>
      <c r="L309" s="82"/>
      <c r="M309" s="80"/>
    </row>
    <row r="310" spans="1:14" ht="0.95" hidden="1" customHeight="1">
      <c r="A310" s="23"/>
      <c r="B310" s="80"/>
      <c r="C310" s="80"/>
      <c r="D310" s="81"/>
      <c r="E310" s="83"/>
      <c r="F310" s="83"/>
      <c r="G310" s="82"/>
      <c r="H310" s="82"/>
      <c r="I310" s="83"/>
      <c r="J310" s="82"/>
      <c r="K310" s="82"/>
      <c r="L310" s="82"/>
      <c r="M310" s="80"/>
    </row>
    <row r="311" spans="1:14" ht="0.95" hidden="1" customHeight="1">
      <c r="A311" s="23"/>
      <c r="B311" s="2019"/>
      <c r="C311" s="2018"/>
      <c r="D311" s="2018"/>
      <c r="E311" s="84"/>
      <c r="F311" s="85"/>
      <c r="G311" s="82"/>
      <c r="H311" s="82"/>
      <c r="I311" s="85"/>
      <c r="J311" s="82"/>
      <c r="K311" s="82"/>
      <c r="L311" s="82"/>
      <c r="M311" s="80"/>
    </row>
    <row r="312" spans="1:14" ht="0.95" hidden="1" customHeight="1">
      <c r="A312" s="23"/>
      <c r="B312" s="86"/>
      <c r="C312" s="80"/>
      <c r="D312" s="81"/>
      <c r="E312" s="82"/>
      <c r="F312" s="87"/>
      <c r="G312" s="82"/>
      <c r="H312" s="82"/>
      <c r="I312" s="87"/>
      <c r="J312" s="82"/>
      <c r="K312" s="82"/>
      <c r="L312" s="82"/>
      <c r="M312" s="80"/>
    </row>
    <row r="313" spans="1:14" ht="0.95" hidden="1" customHeight="1">
      <c r="A313" s="23"/>
      <c r="B313" s="86"/>
      <c r="C313" s="80"/>
      <c r="D313" s="81"/>
      <c r="E313" s="88"/>
      <c r="F313" s="82"/>
      <c r="G313" s="82"/>
      <c r="H313" s="82"/>
      <c r="I313" s="82"/>
      <c r="J313" s="82"/>
      <c r="K313" s="82"/>
      <c r="L313" s="82"/>
      <c r="M313" s="80"/>
    </row>
    <row r="314" spans="1:14" ht="0.95" hidden="1" customHeight="1">
      <c r="A314" s="23"/>
      <c r="B314" s="2019"/>
      <c r="C314" s="2018"/>
      <c r="D314" s="2018"/>
      <c r="E314" s="82"/>
      <c r="F314" s="89"/>
      <c r="G314" s="82"/>
      <c r="H314" s="82"/>
      <c r="I314" s="89"/>
      <c r="J314" s="82"/>
      <c r="K314" s="82"/>
      <c r="L314" s="82"/>
      <c r="M314" s="80"/>
    </row>
    <row r="315" spans="1:14" ht="0.95" hidden="1" customHeight="1">
      <c r="A315" s="23"/>
      <c r="B315" s="86"/>
      <c r="C315" s="80"/>
      <c r="D315" s="81"/>
      <c r="E315" s="88"/>
      <c r="F315" s="82"/>
      <c r="G315" s="82"/>
      <c r="H315" s="82"/>
      <c r="I315" s="82"/>
      <c r="J315" s="82"/>
      <c r="K315" s="82"/>
      <c r="L315" s="82"/>
      <c r="M315" s="80"/>
    </row>
    <row r="316" spans="1:14" ht="0.95" hidden="1" customHeight="1">
      <c r="A316" s="23"/>
      <c r="B316" s="86"/>
      <c r="C316" s="80"/>
      <c r="D316" s="90"/>
      <c r="E316" s="89"/>
      <c r="F316" s="91"/>
      <c r="G316" s="91"/>
      <c r="H316" s="91"/>
      <c r="I316" s="91"/>
      <c r="J316" s="91"/>
      <c r="K316" s="91"/>
      <c r="L316" s="91"/>
      <c r="M316" s="80"/>
    </row>
    <row r="317" spans="1:14" ht="0.95" hidden="1" customHeight="1">
      <c r="A317" s="23"/>
      <c r="B317" s="80"/>
      <c r="C317" s="80"/>
      <c r="D317" s="81"/>
      <c r="E317" s="82"/>
      <c r="F317" s="82"/>
      <c r="G317" s="82"/>
      <c r="H317" s="82"/>
      <c r="I317" s="82"/>
      <c r="J317" s="82"/>
      <c r="K317" s="82"/>
      <c r="L317" s="82"/>
      <c r="M317" s="80"/>
    </row>
    <row r="318" spans="1:14" ht="0.95" hidden="1" customHeight="1">
      <c r="A318" s="23"/>
      <c r="B318" s="92"/>
      <c r="C318" s="80"/>
      <c r="D318" s="93"/>
      <c r="E318" s="82"/>
      <c r="F318" s="88"/>
      <c r="G318" s="91"/>
      <c r="H318" s="91"/>
      <c r="I318" s="88"/>
      <c r="J318" s="91"/>
      <c r="K318" s="91"/>
      <c r="L318" s="91"/>
      <c r="M318" s="80"/>
    </row>
    <row r="319" spans="1:14" s="17" customFormat="1" ht="0.95" hidden="1" customHeight="1">
      <c r="A319" s="25"/>
      <c r="B319" s="94"/>
      <c r="C319" s="95"/>
      <c r="D319" s="96"/>
      <c r="E319" s="97"/>
      <c r="F319" s="97"/>
      <c r="G319" s="91"/>
      <c r="H319" s="91"/>
      <c r="I319" s="97"/>
      <c r="J319" s="91"/>
      <c r="K319" s="91"/>
      <c r="L319" s="91"/>
      <c r="M319" s="80"/>
      <c r="N319" s="8"/>
    </row>
    <row r="320" spans="1:14" s="17" customFormat="1" ht="0.95" hidden="1" customHeight="1">
      <c r="A320" s="25">
        <v>905</v>
      </c>
      <c r="B320" s="94"/>
      <c r="C320" s="95"/>
      <c r="D320" s="96"/>
      <c r="E320" s="98"/>
      <c r="F320" s="98"/>
      <c r="G320" s="91"/>
      <c r="H320" s="91"/>
      <c r="I320" s="98"/>
      <c r="J320" s="91"/>
      <c r="K320" s="91"/>
      <c r="L320" s="91"/>
      <c r="M320" s="80"/>
      <c r="N320" s="13"/>
    </row>
    <row r="321" spans="1:14" s="17" customFormat="1" ht="0.95" hidden="1" customHeight="1">
      <c r="A321" s="25">
        <v>906</v>
      </c>
      <c r="B321" s="94"/>
      <c r="C321" s="95"/>
      <c r="D321" s="96"/>
      <c r="E321" s="98"/>
      <c r="F321" s="98"/>
      <c r="G321" s="91"/>
      <c r="H321" s="91"/>
      <c r="I321" s="98"/>
      <c r="J321" s="91"/>
      <c r="K321" s="91"/>
      <c r="L321" s="91"/>
      <c r="M321" s="80"/>
      <c r="N321" s="13"/>
    </row>
    <row r="322" spans="1:14" s="17" customFormat="1" ht="0.95" hidden="1" customHeight="1">
      <c r="A322" s="25"/>
      <c r="B322" s="94"/>
      <c r="C322" s="95"/>
      <c r="D322" s="96"/>
      <c r="E322" s="98"/>
      <c r="F322" s="98"/>
      <c r="G322" s="91"/>
      <c r="H322" s="91"/>
      <c r="I322" s="98"/>
      <c r="J322" s="91"/>
      <c r="K322" s="91"/>
      <c r="L322" s="91"/>
      <c r="M322" s="80"/>
      <c r="N322" s="13"/>
    </row>
    <row r="323" spans="1:14" s="17" customFormat="1" ht="0.95" hidden="1" customHeight="1">
      <c r="A323" s="25">
        <v>907</v>
      </c>
      <c r="B323" s="94"/>
      <c r="C323" s="95"/>
      <c r="D323" s="96"/>
      <c r="E323" s="98"/>
      <c r="F323" s="98"/>
      <c r="G323" s="91"/>
      <c r="H323" s="91"/>
      <c r="I323" s="98"/>
      <c r="J323" s="91"/>
      <c r="K323" s="91"/>
      <c r="L323" s="91"/>
      <c r="M323" s="80"/>
      <c r="N323" s="13"/>
    </row>
    <row r="324" spans="1:14" s="17" customFormat="1" ht="0.95" hidden="1" customHeight="1">
      <c r="A324" s="25"/>
      <c r="B324" s="94"/>
      <c r="C324" s="95"/>
      <c r="D324" s="96"/>
      <c r="E324" s="98"/>
      <c r="F324" s="98"/>
      <c r="G324" s="91"/>
      <c r="H324" s="91"/>
      <c r="I324" s="98"/>
      <c r="J324" s="91"/>
      <c r="K324" s="91"/>
      <c r="L324" s="91"/>
      <c r="M324" s="80"/>
      <c r="N324" s="13"/>
    </row>
    <row r="325" spans="1:14" s="17" customFormat="1" ht="0.95" hidden="1" customHeight="1">
      <c r="A325" s="25">
        <v>910</v>
      </c>
      <c r="B325" s="94"/>
      <c r="C325" s="95"/>
      <c r="D325" s="96"/>
      <c r="E325" s="98"/>
      <c r="F325" s="98"/>
      <c r="G325" s="91"/>
      <c r="H325" s="91"/>
      <c r="I325" s="98"/>
      <c r="J325" s="91"/>
      <c r="K325" s="91"/>
      <c r="L325" s="91"/>
      <c r="M325" s="80"/>
      <c r="N325" s="13"/>
    </row>
    <row r="326" spans="1:14" s="17" customFormat="1" ht="0.95" hidden="1" customHeight="1">
      <c r="A326" s="25">
        <v>911</v>
      </c>
      <c r="B326" s="94"/>
      <c r="C326" s="95"/>
      <c r="D326" s="96"/>
      <c r="E326" s="98"/>
      <c r="F326" s="98"/>
      <c r="G326" s="91"/>
      <c r="H326" s="91"/>
      <c r="I326" s="98"/>
      <c r="J326" s="91"/>
      <c r="K326" s="91"/>
      <c r="L326" s="91"/>
      <c r="M326" s="80"/>
      <c r="N326" s="13"/>
    </row>
    <row r="327" spans="1:14" s="17" customFormat="1" ht="0.95" hidden="1" customHeight="1">
      <c r="A327" s="25">
        <v>912</v>
      </c>
      <c r="B327" s="94"/>
      <c r="C327" s="95"/>
      <c r="D327" s="96"/>
      <c r="E327" s="98"/>
      <c r="F327" s="98"/>
      <c r="G327" s="91"/>
      <c r="H327" s="91"/>
      <c r="I327" s="98"/>
      <c r="J327" s="91"/>
      <c r="K327" s="91"/>
      <c r="L327" s="91"/>
      <c r="M327" s="80"/>
      <c r="N327" s="13"/>
    </row>
    <row r="328" spans="1:14" s="17" customFormat="1" ht="0.95" hidden="1" customHeight="1">
      <c r="A328" s="25"/>
      <c r="B328" s="94"/>
      <c r="C328" s="95"/>
      <c r="D328" s="96"/>
      <c r="E328" s="98"/>
      <c r="F328" s="98"/>
      <c r="G328" s="91"/>
      <c r="H328" s="91"/>
      <c r="I328" s="98"/>
      <c r="J328" s="91"/>
      <c r="K328" s="91"/>
      <c r="L328" s="91"/>
      <c r="M328" s="80"/>
      <c r="N328" s="13"/>
    </row>
    <row r="329" spans="1:14" s="17" customFormat="1" ht="0.95" hidden="1" customHeight="1">
      <c r="A329" s="25"/>
      <c r="B329" s="94"/>
      <c r="C329" s="95"/>
      <c r="D329" s="96"/>
      <c r="E329" s="98"/>
      <c r="F329" s="98"/>
      <c r="G329" s="91"/>
      <c r="H329" s="91"/>
      <c r="I329" s="98"/>
      <c r="J329" s="91"/>
      <c r="K329" s="91"/>
      <c r="L329" s="91"/>
      <c r="M329" s="80"/>
      <c r="N329" s="13"/>
    </row>
    <row r="330" spans="1:14" s="17" customFormat="1" ht="0.95" hidden="1" customHeight="1">
      <c r="A330" s="25">
        <v>920</v>
      </c>
      <c r="B330" s="94"/>
      <c r="C330" s="95"/>
      <c r="D330" s="96"/>
      <c r="E330" s="99"/>
      <c r="F330" s="99"/>
      <c r="G330" s="91"/>
      <c r="H330" s="91"/>
      <c r="I330" s="99"/>
      <c r="J330" s="91"/>
      <c r="K330" s="91"/>
      <c r="L330" s="91"/>
      <c r="M330" s="80"/>
      <c r="N330" s="13"/>
    </row>
    <row r="331" spans="1:14" s="17" customFormat="1" ht="0.95" hidden="1" customHeight="1">
      <c r="A331" s="25">
        <v>921</v>
      </c>
      <c r="B331" s="94"/>
      <c r="C331" s="95"/>
      <c r="D331" s="96"/>
      <c r="E331" s="99"/>
      <c r="F331" s="99"/>
      <c r="G331" s="91"/>
      <c r="H331" s="91"/>
      <c r="I331" s="99"/>
      <c r="J331" s="91"/>
      <c r="K331" s="91"/>
      <c r="L331" s="91"/>
      <c r="M331" s="80"/>
      <c r="N331" s="13"/>
    </row>
    <row r="332" spans="1:14" s="17" customFormat="1" ht="0.95" hidden="1" customHeight="1">
      <c r="A332" s="25">
        <v>922</v>
      </c>
      <c r="B332" s="94"/>
      <c r="C332" s="95"/>
      <c r="D332" s="96"/>
      <c r="E332" s="99"/>
      <c r="F332" s="99"/>
      <c r="G332" s="91"/>
      <c r="H332" s="91"/>
      <c r="I332" s="99"/>
      <c r="J332" s="91"/>
      <c r="K332" s="91"/>
      <c r="L332" s="91"/>
      <c r="M332" s="80"/>
      <c r="N332" s="13"/>
    </row>
    <row r="333" spans="1:14" s="17" customFormat="1" ht="0.95" hidden="1" customHeight="1">
      <c r="A333" s="25">
        <v>930</v>
      </c>
      <c r="B333" s="94"/>
      <c r="C333" s="95"/>
      <c r="D333" s="96"/>
      <c r="E333" s="98"/>
      <c r="F333" s="98"/>
      <c r="G333" s="91"/>
      <c r="H333" s="91"/>
      <c r="I333" s="98"/>
      <c r="J333" s="91"/>
      <c r="K333" s="91"/>
      <c r="L333" s="91"/>
      <c r="M333" s="80"/>
      <c r="N333" s="13"/>
    </row>
    <row r="334" spans="1:14" s="17" customFormat="1" ht="0.95" hidden="1" customHeight="1">
      <c r="A334" s="25">
        <v>931</v>
      </c>
      <c r="B334" s="94"/>
      <c r="C334" s="95"/>
      <c r="D334" s="96"/>
      <c r="E334" s="98"/>
      <c r="F334" s="98"/>
      <c r="G334" s="91"/>
      <c r="H334" s="91"/>
      <c r="I334" s="98"/>
      <c r="J334" s="91"/>
      <c r="K334" s="91"/>
      <c r="L334" s="91"/>
      <c r="M334" s="80"/>
      <c r="N334" s="13"/>
    </row>
    <row r="335" spans="1:14" s="17" customFormat="1" ht="0.95" hidden="1" customHeight="1">
      <c r="A335" s="25">
        <v>932</v>
      </c>
      <c r="B335" s="94"/>
      <c r="C335" s="95"/>
      <c r="D335" s="96"/>
      <c r="E335" s="98"/>
      <c r="F335" s="98"/>
      <c r="G335" s="91"/>
      <c r="H335" s="91"/>
      <c r="I335" s="98"/>
      <c r="J335" s="91"/>
      <c r="K335" s="91"/>
      <c r="L335" s="91"/>
      <c r="M335" s="80"/>
      <c r="N335" s="13"/>
    </row>
    <row r="336" spans="1:14" s="17" customFormat="1" ht="0.95" hidden="1" customHeight="1">
      <c r="A336" s="24">
        <v>935</v>
      </c>
      <c r="B336" s="94"/>
      <c r="C336" s="95"/>
      <c r="D336" s="96"/>
      <c r="E336" s="98"/>
      <c r="F336" s="98"/>
      <c r="G336" s="91"/>
      <c r="H336" s="91"/>
      <c r="I336" s="98"/>
      <c r="J336" s="91"/>
      <c r="K336" s="91"/>
      <c r="L336" s="91"/>
      <c r="M336" s="80"/>
      <c r="N336" s="13"/>
    </row>
    <row r="337" spans="1:14" s="17" customFormat="1" ht="0.95" hidden="1" customHeight="1">
      <c r="A337" s="24">
        <v>940</v>
      </c>
      <c r="B337" s="94"/>
      <c r="C337" s="95"/>
      <c r="D337" s="96"/>
      <c r="E337" s="98"/>
      <c r="F337" s="98"/>
      <c r="G337" s="91"/>
      <c r="H337" s="91"/>
      <c r="I337" s="98"/>
      <c r="J337" s="91"/>
      <c r="K337" s="91"/>
      <c r="L337" s="91"/>
      <c r="M337" s="80"/>
      <c r="N337" s="13"/>
    </row>
    <row r="338" spans="1:14" s="17" customFormat="1" ht="0.95" hidden="1" customHeight="1">
      <c r="A338" s="24">
        <v>950</v>
      </c>
      <c r="B338" s="94"/>
      <c r="C338" s="95"/>
      <c r="D338" s="96"/>
      <c r="E338" s="98"/>
      <c r="F338" s="98"/>
      <c r="G338" s="91"/>
      <c r="H338" s="91"/>
      <c r="I338" s="98"/>
      <c r="J338" s="91"/>
      <c r="K338" s="91"/>
      <c r="L338" s="91"/>
      <c r="M338" s="80"/>
      <c r="N338" s="13"/>
    </row>
    <row r="339" spans="1:14" s="17" customFormat="1" ht="0.95" hidden="1" customHeight="1">
      <c r="A339" s="25">
        <v>953</v>
      </c>
      <c r="B339" s="94"/>
      <c r="C339" s="95"/>
      <c r="D339" s="96"/>
      <c r="E339" s="98"/>
      <c r="F339" s="98"/>
      <c r="G339" s="91"/>
      <c r="H339" s="91"/>
      <c r="I339" s="98"/>
      <c r="J339" s="91"/>
      <c r="K339" s="91"/>
      <c r="L339" s="91"/>
      <c r="M339" s="80"/>
      <c r="N339" s="13"/>
    </row>
    <row r="340" spans="1:14" s="17" customFormat="1" ht="0.95" hidden="1" customHeight="1">
      <c r="A340" s="25">
        <v>954</v>
      </c>
      <c r="B340" s="94"/>
      <c r="C340" s="95"/>
      <c r="D340" s="96"/>
      <c r="E340" s="98"/>
      <c r="F340" s="98"/>
      <c r="G340" s="91"/>
      <c r="H340" s="91"/>
      <c r="I340" s="98"/>
      <c r="J340" s="91"/>
      <c r="K340" s="91"/>
      <c r="L340" s="91"/>
      <c r="M340" s="80"/>
      <c r="N340" s="13"/>
    </row>
    <row r="341" spans="1:14" s="17" customFormat="1" ht="0.95" hidden="1" customHeight="1">
      <c r="A341" s="43">
        <v>955</v>
      </c>
      <c r="B341" s="94"/>
      <c r="C341" s="95"/>
      <c r="D341" s="96"/>
      <c r="E341" s="98"/>
      <c r="F341" s="98"/>
      <c r="G341" s="91"/>
      <c r="H341" s="91"/>
      <c r="I341" s="98"/>
      <c r="J341" s="91"/>
      <c r="K341" s="91"/>
      <c r="L341" s="91"/>
      <c r="M341" s="80"/>
      <c r="N341" s="13"/>
    </row>
    <row r="342" spans="1:14" s="17" customFormat="1" ht="0.95" hidden="1" customHeight="1">
      <c r="A342" s="43">
        <v>956</v>
      </c>
      <c r="B342" s="94"/>
      <c r="C342" s="95"/>
      <c r="D342" s="96"/>
      <c r="E342" s="98"/>
      <c r="F342" s="98"/>
      <c r="G342" s="91"/>
      <c r="H342" s="91"/>
      <c r="I342" s="98"/>
      <c r="J342" s="91"/>
      <c r="K342" s="91"/>
      <c r="L342" s="91"/>
      <c r="M342" s="80"/>
      <c r="N342" s="13"/>
    </row>
    <row r="343" spans="1:14" ht="0.95" hidden="1" customHeight="1">
      <c r="A343" s="36">
        <v>958</v>
      </c>
      <c r="B343" s="94"/>
      <c r="C343" s="95"/>
      <c r="D343" s="96"/>
      <c r="E343" s="98"/>
      <c r="F343" s="98"/>
      <c r="G343" s="91"/>
      <c r="H343" s="91"/>
      <c r="I343" s="98"/>
      <c r="J343" s="91"/>
      <c r="K343" s="91"/>
      <c r="L343" s="91"/>
      <c r="M343" s="80"/>
      <c r="N343" s="13"/>
    </row>
    <row r="344" spans="1:14" ht="0.95" hidden="1" customHeight="1">
      <c r="A344" s="36">
        <v>959</v>
      </c>
      <c r="B344" s="94"/>
      <c r="C344" s="95"/>
      <c r="D344" s="96"/>
      <c r="E344" s="98"/>
      <c r="F344" s="98"/>
      <c r="G344" s="91"/>
      <c r="H344" s="91"/>
      <c r="I344" s="98"/>
      <c r="J344" s="91"/>
      <c r="K344" s="91"/>
      <c r="L344" s="91"/>
      <c r="M344" s="80"/>
      <c r="N344" s="13"/>
    </row>
    <row r="345" spans="1:14" ht="0.95" hidden="1" customHeight="1">
      <c r="A345" s="36">
        <v>960</v>
      </c>
      <c r="B345" s="94"/>
      <c r="C345" s="95"/>
      <c r="D345" s="96"/>
      <c r="E345" s="98"/>
      <c r="F345" s="98"/>
      <c r="G345" s="91"/>
      <c r="H345" s="91"/>
      <c r="I345" s="98"/>
      <c r="J345" s="91"/>
      <c r="K345" s="91"/>
      <c r="L345" s="91"/>
      <c r="M345" s="80"/>
      <c r="N345" s="13"/>
    </row>
    <row r="346" spans="1:14" ht="0.95" hidden="1" customHeight="1">
      <c r="A346" s="36"/>
      <c r="B346" s="100"/>
      <c r="C346" s="101"/>
      <c r="D346" s="96"/>
      <c r="E346" s="102"/>
      <c r="F346" s="102"/>
      <c r="G346" s="91"/>
      <c r="H346" s="91"/>
      <c r="I346" s="102"/>
      <c r="J346" s="91"/>
      <c r="K346" s="91"/>
      <c r="L346" s="91"/>
      <c r="M346" s="80"/>
    </row>
    <row r="347" spans="1:14" ht="0.95" hidden="1" customHeight="1">
      <c r="A347" s="36"/>
      <c r="B347" s="1979"/>
      <c r="C347" s="1979"/>
      <c r="D347" s="1979"/>
      <c r="E347" s="102"/>
      <c r="F347" s="102"/>
      <c r="G347" s="102"/>
      <c r="H347" s="102"/>
      <c r="I347" s="102"/>
      <c r="J347" s="102"/>
      <c r="K347" s="102"/>
      <c r="L347" s="102"/>
      <c r="M347" s="80"/>
    </row>
    <row r="348" spans="1:14" ht="0.95" hidden="1" customHeight="1">
      <c r="A348" s="36"/>
      <c r="B348" s="80"/>
      <c r="C348" s="80"/>
      <c r="D348" s="81"/>
      <c r="E348" s="82"/>
      <c r="F348" s="82"/>
      <c r="G348" s="82"/>
      <c r="H348" s="82"/>
      <c r="I348" s="82"/>
      <c r="J348" s="82"/>
      <c r="K348" s="82"/>
      <c r="L348" s="82"/>
      <c r="M348" s="80"/>
    </row>
    <row r="349" spans="1:14" ht="0.95" hidden="1" customHeight="1">
      <c r="A349" s="36"/>
      <c r="B349" s="80"/>
      <c r="C349" s="80"/>
      <c r="D349" s="81"/>
      <c r="E349" s="82"/>
      <c r="F349" s="82"/>
      <c r="G349" s="82"/>
      <c r="H349" s="82"/>
      <c r="I349" s="82"/>
      <c r="J349" s="82"/>
      <c r="K349" s="82"/>
      <c r="L349" s="82"/>
      <c r="M349" s="80"/>
    </row>
    <row r="350" spans="1:14" ht="19.5" customHeight="1">
      <c r="A350" s="36"/>
      <c r="B350" s="228"/>
      <c r="C350" s="391"/>
      <c r="D350" s="400"/>
      <c r="E350" s="223"/>
      <c r="F350" s="223"/>
      <c r="G350" s="223"/>
      <c r="H350" s="223"/>
      <c r="I350" s="223"/>
      <c r="J350" s="223"/>
      <c r="K350" s="223"/>
      <c r="L350" s="223"/>
      <c r="M350" s="7">
        <v>1</v>
      </c>
      <c r="N350" s="405"/>
    </row>
    <row r="351" spans="1:14" ht="21" customHeight="1">
      <c r="A351" s="36"/>
      <c r="B351" s="1985" t="str">
        <f>$B$7</f>
        <v>ОТЧЕТНИ ДАННИ ПО ЕБК ЗА ИЗПЪЛНЕНИЕТО НА БЮДЖЕТА</v>
      </c>
      <c r="C351" s="1985"/>
      <c r="D351" s="1985"/>
      <c r="E351" s="223"/>
      <c r="F351" s="223"/>
      <c r="G351" s="223"/>
      <c r="H351" s="223"/>
      <c r="I351" s="223"/>
      <c r="J351" s="223"/>
      <c r="K351" s="223"/>
      <c r="L351" s="223"/>
      <c r="M351" s="7">
        <v>1</v>
      </c>
      <c r="N351" s="405"/>
    </row>
    <row r="352" spans="1:14" ht="18.75" customHeight="1">
      <c r="A352" s="36"/>
      <c r="B352" s="228"/>
      <c r="C352" s="391"/>
      <c r="D352" s="400"/>
      <c r="E352" s="406" t="s">
        <v>874</v>
      </c>
      <c r="F352" s="406" t="s">
        <v>820</v>
      </c>
      <c r="G352" s="223"/>
      <c r="H352" s="223"/>
      <c r="I352" s="223"/>
      <c r="J352" s="223"/>
      <c r="K352" s="223"/>
      <c r="L352" s="223"/>
      <c r="M352" s="7">
        <v>1</v>
      </c>
      <c r="N352" s="405"/>
    </row>
    <row r="353" spans="1:14" ht="27" customHeight="1">
      <c r="A353" s="36"/>
      <c r="B353" s="1940" t="str">
        <f>$B$9</f>
        <v>Община Правец</v>
      </c>
      <c r="C353" s="1941"/>
      <c r="D353" s="1942"/>
      <c r="E353" s="115">
        <f>$E$9</f>
        <v>45658</v>
      </c>
      <c r="F353" s="407">
        <f>$F$9</f>
        <v>45900</v>
      </c>
      <c r="G353" s="223"/>
      <c r="H353" s="223"/>
      <c r="I353" s="223"/>
      <c r="J353" s="223"/>
      <c r="K353" s="223"/>
      <c r="L353" s="223"/>
      <c r="M353" s="7">
        <v>1</v>
      </c>
      <c r="N353" s="405"/>
    </row>
    <row r="354" spans="1:14">
      <c r="A354" s="36"/>
      <c r="B354" s="227" t="str">
        <f>$B$10</f>
        <v>(наименование на разпоредителя с бюджет)</v>
      </c>
      <c r="C354" s="228"/>
      <c r="D354" s="229"/>
      <c r="E354" s="237"/>
      <c r="F354" s="237"/>
      <c r="G354" s="223"/>
      <c r="H354" s="223"/>
      <c r="I354" s="223"/>
      <c r="J354" s="223"/>
      <c r="K354" s="223"/>
      <c r="L354" s="223"/>
      <c r="M354" s="7">
        <v>1</v>
      </c>
      <c r="N354" s="408"/>
    </row>
    <row r="355" spans="1:14" ht="5.25" customHeight="1">
      <c r="A355" s="36"/>
      <c r="B355" s="227"/>
      <c r="C355" s="228"/>
      <c r="D355" s="229"/>
      <c r="E355" s="409"/>
      <c r="F355" s="237"/>
      <c r="G355" s="223"/>
      <c r="H355" s="223"/>
      <c r="I355" s="223"/>
      <c r="J355" s="223"/>
      <c r="K355" s="223"/>
      <c r="L355" s="223"/>
      <c r="M355" s="7">
        <v>1</v>
      </c>
      <c r="N355" s="408"/>
    </row>
    <row r="356" spans="1:14" ht="27.75" customHeight="1">
      <c r="A356" s="36"/>
      <c r="B356" s="1980" t="str">
        <f>$B$12</f>
        <v>Правец</v>
      </c>
      <c r="C356" s="1981"/>
      <c r="D356" s="1982"/>
      <c r="E356" s="410" t="s">
        <v>875</v>
      </c>
      <c r="F356" s="232" t="str">
        <f>$F$12</f>
        <v>7317</v>
      </c>
      <c r="G356" s="223"/>
      <c r="H356" s="223"/>
      <c r="I356" s="223"/>
      <c r="J356" s="223"/>
      <c r="K356" s="223"/>
      <c r="L356" s="223"/>
      <c r="M356" s="7">
        <v>1</v>
      </c>
      <c r="N356" s="408"/>
    </row>
    <row r="357" spans="1:14">
      <c r="A357" s="36"/>
      <c r="B357" s="411" t="str">
        <f>$B$13</f>
        <v>(наименование на първостепенния разпоредител с бюджет)</v>
      </c>
      <c r="C357" s="6"/>
      <c r="D357" s="237"/>
      <c r="E357" s="409"/>
      <c r="F357" s="237"/>
      <c r="G357" s="223"/>
      <c r="H357" s="223"/>
      <c r="I357" s="223"/>
      <c r="J357" s="223"/>
      <c r="K357" s="223"/>
      <c r="L357" s="223"/>
      <c r="M357" s="7">
        <v>1</v>
      </c>
      <c r="N357" s="408"/>
    </row>
    <row r="358" spans="1:14" ht="21.75" customHeight="1">
      <c r="A358" s="36"/>
      <c r="B358" s="412"/>
      <c r="C358" s="412"/>
      <c r="D358" s="413"/>
      <c r="E358" s="238">
        <f>$E$15</f>
        <v>0</v>
      </c>
      <c r="F358" s="414" t="str">
        <f>+$F$15</f>
        <v>БЮДЖЕТ</v>
      </c>
      <c r="G358" s="239"/>
      <c r="H358" s="239"/>
      <c r="I358" s="239"/>
      <c r="J358" s="239"/>
      <c r="K358" s="239"/>
      <c r="L358" s="239"/>
      <c r="M358" s="7">
        <v>1</v>
      </c>
      <c r="N358" s="408"/>
    </row>
    <row r="359" spans="1:14" ht="16.5" thickBot="1">
      <c r="A359" s="36"/>
      <c r="B359" s="228"/>
      <c r="C359" s="391"/>
      <c r="D359" s="400"/>
      <c r="E359" s="223"/>
      <c r="F359" s="244"/>
      <c r="G359" s="244"/>
      <c r="H359" s="245" t="s">
        <v>459</v>
      </c>
      <c r="I359" s="244"/>
      <c r="J359" s="244"/>
      <c r="K359" s="244"/>
      <c r="L359" s="246" t="s">
        <v>459</v>
      </c>
      <c r="M359" s="7">
        <v>1</v>
      </c>
      <c r="N359" s="408"/>
    </row>
    <row r="360" spans="1:14" ht="22.5" customHeight="1">
      <c r="A360" s="36"/>
      <c r="B360" s="415"/>
      <c r="C360" s="416"/>
      <c r="D360" s="417" t="s">
        <v>901</v>
      </c>
      <c r="E360" s="2005" t="str">
        <f>CONCATENATE("Уточнен план ", $C$3, " - ТРАНСФЕРИ и ВРЕМ. БЕЗЛ. ЗАЕМИ")</f>
        <v>Уточнен план 2025 - ТРАНСФЕРИ и ВРЕМ. БЕЗЛ. ЗАЕМИ</v>
      </c>
      <c r="F360" s="2006"/>
      <c r="G360" s="2006"/>
      <c r="H360" s="2007"/>
      <c r="I360" s="2008" t="str">
        <f>CONCATENATE("Отчет ", $C$3, " - ТРАНСФЕРИ и ВРЕМ. БЕЗЛ. ЗАЕМИ")</f>
        <v>Отчет 2025 - ТРАНСФЕРИ и ВРЕМ. БЕЗЛ. ЗАЕМИ</v>
      </c>
      <c r="J360" s="2009"/>
      <c r="K360" s="2009"/>
      <c r="L360" s="2010"/>
      <c r="M360" s="7">
        <v>1</v>
      </c>
      <c r="N360" s="408"/>
    </row>
    <row r="361" spans="1:14" ht="48" customHeight="1">
      <c r="A361" s="36"/>
      <c r="B361" s="418" t="s">
        <v>62</v>
      </c>
      <c r="C361" s="419" t="s">
        <v>460</v>
      </c>
      <c r="D361" s="420" t="s">
        <v>664</v>
      </c>
      <c r="E361" s="137" t="str">
        <f t="shared" ref="E361:L362" si="80">E20</f>
        <v>Уточнен план                Общо</v>
      </c>
      <c r="F361" s="1395" t="str">
        <f t="shared" si="80"/>
        <v>държавни дейности</v>
      </c>
      <c r="G361" s="1396" t="str">
        <f t="shared" si="80"/>
        <v>местни дейности</v>
      </c>
      <c r="H361" s="1397" t="str">
        <f t="shared" si="80"/>
        <v>дофинансиране</v>
      </c>
      <c r="I361" s="421" t="str">
        <f t="shared" si="80"/>
        <v>държавни дейности -ОТЧЕТ</v>
      </c>
      <c r="J361" s="422" t="str">
        <f t="shared" si="80"/>
        <v>местни дейности - ОТЧЕТ</v>
      </c>
      <c r="K361" s="423" t="str">
        <f t="shared" si="80"/>
        <v>дофинансиране - ОТЧЕТ</v>
      </c>
      <c r="L361" s="424" t="str">
        <f t="shared" si="80"/>
        <v>ОТЧЕТ                                    ОБЩО</v>
      </c>
      <c r="M361" s="7">
        <v>1</v>
      </c>
      <c r="N361" s="408"/>
    </row>
    <row r="362" spans="1:14" ht="18.75">
      <c r="A362" s="36">
        <v>1</v>
      </c>
      <c r="B362" s="425" t="s">
        <v>902</v>
      </c>
      <c r="C362" s="426"/>
      <c r="D362" s="427" t="s">
        <v>665</v>
      </c>
      <c r="E362" s="428" t="str">
        <f t="shared" si="80"/>
        <v>(1)</v>
      </c>
      <c r="F362" s="429" t="str">
        <f t="shared" si="80"/>
        <v>(2)</v>
      </c>
      <c r="G362" s="430" t="str">
        <f t="shared" si="80"/>
        <v>(3)</v>
      </c>
      <c r="H362" s="431" t="str">
        <f t="shared" si="80"/>
        <v>(4)</v>
      </c>
      <c r="I362" s="261" t="str">
        <f t="shared" si="80"/>
        <v>(5)</v>
      </c>
      <c r="J362" s="262" t="str">
        <f t="shared" si="80"/>
        <v>(6)</v>
      </c>
      <c r="K362" s="263" t="str">
        <f t="shared" si="80"/>
        <v>(7)</v>
      </c>
      <c r="L362" s="432" t="str">
        <f t="shared" si="80"/>
        <v>(8)</v>
      </c>
      <c r="M362" s="7">
        <v>1</v>
      </c>
      <c r="N362" s="408"/>
    </row>
    <row r="363" spans="1:14">
      <c r="A363" s="36">
        <v>2</v>
      </c>
      <c r="B363" s="433"/>
      <c r="C363" s="434"/>
      <c r="D363" s="435"/>
      <c r="E363" s="436"/>
      <c r="F363" s="437"/>
      <c r="G363" s="437"/>
      <c r="H363" s="437"/>
      <c r="I363" s="437"/>
      <c r="J363" s="437"/>
      <c r="K363" s="437"/>
      <c r="L363" s="389"/>
      <c r="M363" s="7">
        <v>1</v>
      </c>
      <c r="N363" s="408"/>
    </row>
    <row r="364" spans="1:14" s="15" customFormat="1" ht="18.75" hidden="1" customHeight="1">
      <c r="A364" s="39">
        <v>5</v>
      </c>
      <c r="B364" s="438">
        <v>3000</v>
      </c>
      <c r="C364" s="1983" t="s">
        <v>270</v>
      </c>
      <c r="D364" s="1984"/>
      <c r="E364" s="1366">
        <f t="shared" ref="E364:L364" si="81">SUM(E365:E377)</f>
        <v>0</v>
      </c>
      <c r="F364" s="439">
        <f t="shared" si="81"/>
        <v>0</v>
      </c>
      <c r="G364" s="440">
        <f t="shared" si="81"/>
        <v>0</v>
      </c>
      <c r="H364" s="441">
        <f>SUM(H365:H377)</f>
        <v>0</v>
      </c>
      <c r="I364" s="439">
        <f t="shared" si="81"/>
        <v>0</v>
      </c>
      <c r="J364" s="440">
        <f t="shared" si="81"/>
        <v>0</v>
      </c>
      <c r="K364" s="441">
        <f>SUM(K365:K377)</f>
        <v>0</v>
      </c>
      <c r="L364" s="1366">
        <f t="shared" si="81"/>
        <v>0</v>
      </c>
      <c r="M364" s="7" t="str">
        <f t="shared" ref="M364:M427" si="82">(IF($E364&lt;&gt;0,$M$2,IF($L364&lt;&gt;0,$M$2,"")))</f>
        <v/>
      </c>
      <c r="N364" s="408"/>
    </row>
    <row r="365" spans="1:14" ht="18.75" hidden="1" customHeight="1">
      <c r="A365" s="36">
        <v>10</v>
      </c>
      <c r="B365" s="181"/>
      <c r="C365" s="150">
        <v>3020</v>
      </c>
      <c r="D365" s="151" t="s">
        <v>271</v>
      </c>
      <c r="E365" s="1367">
        <f t="shared" ref="E365:E421" si="83">F365+G365+H365</f>
        <v>0</v>
      </c>
      <c r="F365" s="482">
        <v>0</v>
      </c>
      <c r="G365" s="483">
        <v>0</v>
      </c>
      <c r="H365" s="154">
        <v>0</v>
      </c>
      <c r="I365" s="482">
        <v>0</v>
      </c>
      <c r="J365" s="483">
        <v>0</v>
      </c>
      <c r="K365" s="154">
        <v>0</v>
      </c>
      <c r="L365" s="1367">
        <f>I365+J365+K365</f>
        <v>0</v>
      </c>
      <c r="M365" s="7" t="str">
        <f t="shared" si="82"/>
        <v/>
      </c>
      <c r="N365" s="408"/>
    </row>
    <row r="366" spans="1:14" ht="18.75" hidden="1" customHeight="1">
      <c r="A366" s="44">
        <v>20</v>
      </c>
      <c r="B366" s="181"/>
      <c r="C366" s="156">
        <v>3040</v>
      </c>
      <c r="D366" s="442" t="s">
        <v>272</v>
      </c>
      <c r="E366" s="1368">
        <f t="shared" si="83"/>
        <v>0</v>
      </c>
      <c r="F366" s="484">
        <v>0</v>
      </c>
      <c r="G366" s="485">
        <v>0</v>
      </c>
      <c r="H366" s="160">
        <v>0</v>
      </c>
      <c r="I366" s="484">
        <v>0</v>
      </c>
      <c r="J366" s="485">
        <v>0</v>
      </c>
      <c r="K366" s="160">
        <v>0</v>
      </c>
      <c r="L366" s="1368">
        <f t="shared" ref="L366:L377" si="84">I366+J366+K366</f>
        <v>0</v>
      </c>
      <c r="M366" s="7" t="str">
        <f t="shared" si="82"/>
        <v/>
      </c>
      <c r="N366" s="408"/>
    </row>
    <row r="367" spans="1:14" ht="18.75" hidden="1" customHeight="1">
      <c r="A367" s="36">
        <v>25</v>
      </c>
      <c r="B367" s="181"/>
      <c r="C367" s="156">
        <v>3041</v>
      </c>
      <c r="D367" s="157" t="s">
        <v>325</v>
      </c>
      <c r="E367" s="1368">
        <f t="shared" si="83"/>
        <v>0</v>
      </c>
      <c r="F367" s="484">
        <v>0</v>
      </c>
      <c r="G367" s="485">
        <v>0</v>
      </c>
      <c r="H367" s="160">
        <v>0</v>
      </c>
      <c r="I367" s="484">
        <v>0</v>
      </c>
      <c r="J367" s="485">
        <v>0</v>
      </c>
      <c r="K367" s="160">
        <v>0</v>
      </c>
      <c r="L367" s="1368">
        <f t="shared" si="84"/>
        <v>0</v>
      </c>
      <c r="M367" s="7" t="str">
        <f t="shared" si="82"/>
        <v/>
      </c>
      <c r="N367" s="408"/>
    </row>
    <row r="368" spans="1:14" ht="18.75" hidden="1" customHeight="1">
      <c r="A368" s="36">
        <v>30</v>
      </c>
      <c r="B368" s="149"/>
      <c r="C368" s="156">
        <v>3042</v>
      </c>
      <c r="D368" s="157" t="s">
        <v>326</v>
      </c>
      <c r="E368" s="1368">
        <f t="shared" si="83"/>
        <v>0</v>
      </c>
      <c r="F368" s="484">
        <v>0</v>
      </c>
      <c r="G368" s="485">
        <v>0</v>
      </c>
      <c r="H368" s="160">
        <v>0</v>
      </c>
      <c r="I368" s="484">
        <v>0</v>
      </c>
      <c r="J368" s="485">
        <v>0</v>
      </c>
      <c r="K368" s="160">
        <v>0</v>
      </c>
      <c r="L368" s="1368">
        <f t="shared" si="84"/>
        <v>0</v>
      </c>
      <c r="M368" s="7" t="str">
        <f t="shared" si="82"/>
        <v/>
      </c>
      <c r="N368" s="408"/>
    </row>
    <row r="369" spans="1:14" ht="18.75" hidden="1" customHeight="1">
      <c r="A369" s="36">
        <v>35</v>
      </c>
      <c r="B369" s="149"/>
      <c r="C369" s="156">
        <v>3043</v>
      </c>
      <c r="D369" s="157" t="s">
        <v>273</v>
      </c>
      <c r="E369" s="1368">
        <f t="shared" si="83"/>
        <v>0</v>
      </c>
      <c r="F369" s="484">
        <v>0</v>
      </c>
      <c r="G369" s="485">
        <v>0</v>
      </c>
      <c r="H369" s="160">
        <v>0</v>
      </c>
      <c r="I369" s="484">
        <v>0</v>
      </c>
      <c r="J369" s="485">
        <v>0</v>
      </c>
      <c r="K369" s="160">
        <v>0</v>
      </c>
      <c r="L369" s="1368">
        <f t="shared" si="84"/>
        <v>0</v>
      </c>
      <c r="M369" s="7" t="str">
        <f t="shared" si="82"/>
        <v/>
      </c>
      <c r="N369" s="408"/>
    </row>
    <row r="370" spans="1:14" ht="18.75" hidden="1" customHeight="1">
      <c r="A370" s="36">
        <v>36</v>
      </c>
      <c r="B370" s="149"/>
      <c r="C370" s="443">
        <v>3048</v>
      </c>
      <c r="D370" s="444" t="s">
        <v>274</v>
      </c>
      <c r="E370" s="1369">
        <f t="shared" si="83"/>
        <v>0</v>
      </c>
      <c r="F370" s="1452">
        <v>0</v>
      </c>
      <c r="G370" s="1453">
        <v>0</v>
      </c>
      <c r="H370" s="447">
        <v>0</v>
      </c>
      <c r="I370" s="1452">
        <v>0</v>
      </c>
      <c r="J370" s="1453">
        <v>0</v>
      </c>
      <c r="K370" s="447">
        <v>0</v>
      </c>
      <c r="L370" s="1369">
        <f t="shared" si="84"/>
        <v>0</v>
      </c>
      <c r="M370" s="7" t="str">
        <f t="shared" si="82"/>
        <v/>
      </c>
      <c r="N370" s="408"/>
    </row>
    <row r="371" spans="1:14" ht="18.75" hidden="1" customHeight="1">
      <c r="A371" s="36">
        <v>45</v>
      </c>
      <c r="B371" s="149"/>
      <c r="C371" s="448">
        <v>3050</v>
      </c>
      <c r="D371" s="449" t="s">
        <v>275</v>
      </c>
      <c r="E371" s="1370">
        <f t="shared" si="83"/>
        <v>0</v>
      </c>
      <c r="F371" s="1454">
        <v>0</v>
      </c>
      <c r="G371" s="1455">
        <v>0</v>
      </c>
      <c r="H371" s="452">
        <v>0</v>
      </c>
      <c r="I371" s="1454">
        <v>0</v>
      </c>
      <c r="J371" s="1455">
        <v>0</v>
      </c>
      <c r="K371" s="452">
        <v>0</v>
      </c>
      <c r="L371" s="1370">
        <f t="shared" si="84"/>
        <v>0</v>
      </c>
      <c r="M371" s="7" t="str">
        <f t="shared" si="82"/>
        <v/>
      </c>
      <c r="N371" s="408"/>
    </row>
    <row r="372" spans="1:14" ht="18.75" hidden="1" customHeight="1">
      <c r="A372" s="36">
        <v>50</v>
      </c>
      <c r="B372" s="149"/>
      <c r="C372" s="443">
        <v>3061</v>
      </c>
      <c r="D372" s="444" t="s">
        <v>276</v>
      </c>
      <c r="E372" s="1369">
        <f t="shared" si="83"/>
        <v>0</v>
      </c>
      <c r="F372" s="1452">
        <v>0</v>
      </c>
      <c r="G372" s="1453">
        <v>0</v>
      </c>
      <c r="H372" s="447">
        <v>0</v>
      </c>
      <c r="I372" s="1452">
        <v>0</v>
      </c>
      <c r="J372" s="1453">
        <v>0</v>
      </c>
      <c r="K372" s="447">
        <v>0</v>
      </c>
      <c r="L372" s="1369">
        <f t="shared" si="84"/>
        <v>0</v>
      </c>
      <c r="M372" s="7" t="str">
        <f t="shared" si="82"/>
        <v/>
      </c>
      <c r="N372" s="408"/>
    </row>
    <row r="373" spans="1:14" ht="18.75" hidden="1" customHeight="1">
      <c r="A373" s="36">
        <v>60</v>
      </c>
      <c r="B373" s="149"/>
      <c r="C373" s="448">
        <v>3081</v>
      </c>
      <c r="D373" s="449" t="s">
        <v>277</v>
      </c>
      <c r="E373" s="1370">
        <f t="shared" si="83"/>
        <v>0</v>
      </c>
      <c r="F373" s="1454">
        <v>0</v>
      </c>
      <c r="G373" s="1455">
        <v>0</v>
      </c>
      <c r="H373" s="452">
        <v>0</v>
      </c>
      <c r="I373" s="1454">
        <v>0</v>
      </c>
      <c r="J373" s="1455">
        <v>0</v>
      </c>
      <c r="K373" s="452">
        <v>0</v>
      </c>
      <c r="L373" s="1370">
        <f t="shared" si="84"/>
        <v>0</v>
      </c>
      <c r="M373" s="7" t="str">
        <f t="shared" si="82"/>
        <v/>
      </c>
      <c r="N373" s="408"/>
    </row>
    <row r="374" spans="1:14" ht="18.75" hidden="1" customHeight="1">
      <c r="A374" s="36"/>
      <c r="B374" s="149"/>
      <c r="C374" s="156">
        <v>3082</v>
      </c>
      <c r="D374" s="157" t="s">
        <v>278</v>
      </c>
      <c r="E374" s="1368">
        <f t="shared" si="83"/>
        <v>0</v>
      </c>
      <c r="F374" s="484">
        <v>0</v>
      </c>
      <c r="G374" s="485">
        <v>0</v>
      </c>
      <c r="H374" s="160">
        <v>0</v>
      </c>
      <c r="I374" s="484">
        <v>0</v>
      </c>
      <c r="J374" s="485">
        <v>0</v>
      </c>
      <c r="K374" s="160">
        <v>0</v>
      </c>
      <c r="L374" s="1368">
        <f t="shared" si="84"/>
        <v>0</v>
      </c>
      <c r="M374" s="7" t="str">
        <f t="shared" si="82"/>
        <v/>
      </c>
      <c r="N374" s="408"/>
    </row>
    <row r="375" spans="1:14" ht="18.75" hidden="1" customHeight="1">
      <c r="A375" s="36">
        <v>65</v>
      </c>
      <c r="B375" s="149"/>
      <c r="C375" s="156">
        <v>3083</v>
      </c>
      <c r="D375" s="157" t="s">
        <v>279</v>
      </c>
      <c r="E375" s="1368">
        <f t="shared" si="83"/>
        <v>0</v>
      </c>
      <c r="F375" s="484">
        <v>0</v>
      </c>
      <c r="G375" s="485">
        <v>0</v>
      </c>
      <c r="H375" s="160">
        <v>0</v>
      </c>
      <c r="I375" s="484">
        <v>0</v>
      </c>
      <c r="J375" s="485">
        <v>0</v>
      </c>
      <c r="K375" s="160">
        <v>0</v>
      </c>
      <c r="L375" s="1368">
        <f t="shared" si="84"/>
        <v>0</v>
      </c>
      <c r="M375" s="7" t="str">
        <f t="shared" si="82"/>
        <v/>
      </c>
      <c r="N375" s="408"/>
    </row>
    <row r="376" spans="1:14" ht="18.75" hidden="1" customHeight="1">
      <c r="A376" s="36">
        <v>65</v>
      </c>
      <c r="B376" s="149"/>
      <c r="C376" s="156">
        <v>3089</v>
      </c>
      <c r="D376" s="453" t="s">
        <v>280</v>
      </c>
      <c r="E376" s="1368">
        <f t="shared" si="83"/>
        <v>0</v>
      </c>
      <c r="F376" s="484">
        <v>0</v>
      </c>
      <c r="G376" s="485">
        <v>0</v>
      </c>
      <c r="H376" s="160">
        <v>0</v>
      </c>
      <c r="I376" s="484">
        <v>0</v>
      </c>
      <c r="J376" s="485">
        <v>0</v>
      </c>
      <c r="K376" s="160">
        <v>0</v>
      </c>
      <c r="L376" s="1368">
        <f t="shared" si="84"/>
        <v>0</v>
      </c>
      <c r="M376" s="7" t="str">
        <f t="shared" si="82"/>
        <v/>
      </c>
      <c r="N376" s="408"/>
    </row>
    <row r="377" spans="1:14" ht="18.75" hidden="1" customHeight="1">
      <c r="A377" s="36">
        <v>65</v>
      </c>
      <c r="B377" s="149"/>
      <c r="C377" s="179">
        <v>3090</v>
      </c>
      <c r="D377" s="172" t="s">
        <v>302</v>
      </c>
      <c r="E377" s="1371">
        <f t="shared" si="83"/>
        <v>0</v>
      </c>
      <c r="F377" s="486">
        <v>0</v>
      </c>
      <c r="G377" s="487">
        <v>0</v>
      </c>
      <c r="H377" s="175">
        <v>0</v>
      </c>
      <c r="I377" s="486">
        <v>0</v>
      </c>
      <c r="J377" s="487">
        <v>0</v>
      </c>
      <c r="K377" s="175">
        <v>0</v>
      </c>
      <c r="L377" s="1371">
        <f t="shared" si="84"/>
        <v>0</v>
      </c>
      <c r="M377" s="7" t="str">
        <f t="shared" si="82"/>
        <v/>
      </c>
      <c r="N377" s="408"/>
    </row>
    <row r="378" spans="1:14" s="15" customFormat="1" ht="18.75" customHeight="1">
      <c r="A378" s="39">
        <v>70</v>
      </c>
      <c r="B378" s="454">
        <v>3100</v>
      </c>
      <c r="C378" s="1961" t="s">
        <v>281</v>
      </c>
      <c r="D378" s="1962"/>
      <c r="E378" s="1366">
        <f t="shared" ref="E378:L378" si="85">SUM(E379:E385)</f>
        <v>20666436</v>
      </c>
      <c r="F378" s="455">
        <f t="shared" si="85"/>
        <v>15877962</v>
      </c>
      <c r="G378" s="456">
        <f t="shared" si="85"/>
        <v>4788474</v>
      </c>
      <c r="H378" s="441">
        <f>SUM(H379:H385)</f>
        <v>0</v>
      </c>
      <c r="I378" s="455">
        <f t="shared" si="85"/>
        <v>10889207</v>
      </c>
      <c r="J378" s="440">
        <f t="shared" si="85"/>
        <v>2121191</v>
      </c>
      <c r="K378" s="441">
        <f>SUM(K379:K385)</f>
        <v>0</v>
      </c>
      <c r="L378" s="1366">
        <f t="shared" si="85"/>
        <v>13010398</v>
      </c>
      <c r="M378" s="7">
        <f t="shared" si="82"/>
        <v>1</v>
      </c>
      <c r="N378" s="408"/>
    </row>
    <row r="379" spans="1:14" ht="18.75" hidden="1" customHeight="1">
      <c r="A379" s="45">
        <v>75</v>
      </c>
      <c r="B379" s="149"/>
      <c r="C379" s="457">
        <v>3110</v>
      </c>
      <c r="D379" s="458" t="s">
        <v>903</v>
      </c>
      <c r="E379" s="1372">
        <f t="shared" si="83"/>
        <v>0</v>
      </c>
      <c r="F379" s="1700">
        <v>0</v>
      </c>
      <c r="G379" s="1708">
        <v>0</v>
      </c>
      <c r="H379" s="1699">
        <v>0</v>
      </c>
      <c r="I379" s="1700">
        <v>0</v>
      </c>
      <c r="J379" s="1708">
        <v>0</v>
      </c>
      <c r="K379" s="1699">
        <v>0</v>
      </c>
      <c r="L379" s="1372">
        <f t="shared" ref="L379:L385" si="86">I379+J379+K379</f>
        <v>0</v>
      </c>
      <c r="M379" s="7" t="str">
        <f t="shared" si="82"/>
        <v/>
      </c>
      <c r="N379" s="408"/>
    </row>
    <row r="380" spans="1:14" ht="18.75" customHeight="1">
      <c r="A380" s="23">
        <v>80</v>
      </c>
      <c r="B380" s="461"/>
      <c r="C380" s="448">
        <v>3111</v>
      </c>
      <c r="D380" s="462" t="s">
        <v>904</v>
      </c>
      <c r="E380" s="1370">
        <f t="shared" si="83"/>
        <v>15589276</v>
      </c>
      <c r="F380" s="1709">
        <v>15589276</v>
      </c>
      <c r="G380" s="1707">
        <v>0</v>
      </c>
      <c r="H380" s="452">
        <v>0</v>
      </c>
      <c r="I380" s="1709">
        <v>10804225</v>
      </c>
      <c r="J380" s="1707">
        <v>0</v>
      </c>
      <c r="K380" s="452">
        <v>0</v>
      </c>
      <c r="L380" s="1370">
        <f t="shared" si="86"/>
        <v>10804225</v>
      </c>
      <c r="M380" s="7">
        <f t="shared" si="82"/>
        <v>1</v>
      </c>
      <c r="N380" s="408"/>
    </row>
    <row r="381" spans="1:14" ht="27" customHeight="1">
      <c r="A381" s="23">
        <v>85</v>
      </c>
      <c r="B381" s="461"/>
      <c r="C381" s="156">
        <v>3112</v>
      </c>
      <c r="D381" s="196" t="s">
        <v>905</v>
      </c>
      <c r="E381" s="1368">
        <f t="shared" si="83"/>
        <v>1490200</v>
      </c>
      <c r="F381" s="1710">
        <v>0</v>
      </c>
      <c r="G381" s="159">
        <v>1490200</v>
      </c>
      <c r="H381" s="160">
        <v>0</v>
      </c>
      <c r="I381" s="1710">
        <v>0</v>
      </c>
      <c r="J381" s="159">
        <v>1080310</v>
      </c>
      <c r="K381" s="160">
        <v>0</v>
      </c>
      <c r="L381" s="1368">
        <f t="shared" si="86"/>
        <v>1080310</v>
      </c>
      <c r="M381" s="7">
        <f t="shared" si="82"/>
        <v>1</v>
      </c>
      <c r="N381" s="408"/>
    </row>
    <row r="382" spans="1:14" ht="18.75" customHeight="1">
      <c r="A382" s="23">
        <v>90</v>
      </c>
      <c r="B382" s="461"/>
      <c r="C382" s="156">
        <v>3113</v>
      </c>
      <c r="D382" s="196" t="s">
        <v>282</v>
      </c>
      <c r="E382" s="1368">
        <f t="shared" si="83"/>
        <v>3269374</v>
      </c>
      <c r="F382" s="158">
        <v>0</v>
      </c>
      <c r="G382" s="159">
        <v>3269374</v>
      </c>
      <c r="H382" s="160">
        <v>0</v>
      </c>
      <c r="I382" s="158">
        <v>0</v>
      </c>
      <c r="J382" s="159">
        <v>1022405</v>
      </c>
      <c r="K382" s="160">
        <v>0</v>
      </c>
      <c r="L382" s="1368">
        <f t="shared" si="86"/>
        <v>1022405</v>
      </c>
      <c r="M382" s="7">
        <f t="shared" si="82"/>
        <v>1</v>
      </c>
      <c r="N382" s="408"/>
    </row>
    <row r="383" spans="1:14" ht="33" customHeight="1">
      <c r="A383" s="23">
        <v>91</v>
      </c>
      <c r="B383" s="461"/>
      <c r="C383" s="156">
        <v>3118</v>
      </c>
      <c r="D383" s="196" t="s">
        <v>2042</v>
      </c>
      <c r="E383" s="1368">
        <f t="shared" si="83"/>
        <v>54602</v>
      </c>
      <c r="F383" s="158">
        <v>25702</v>
      </c>
      <c r="G383" s="159">
        <v>28900</v>
      </c>
      <c r="H383" s="160">
        <v>0</v>
      </c>
      <c r="I383" s="158">
        <v>0</v>
      </c>
      <c r="J383" s="159">
        <v>18476</v>
      </c>
      <c r="K383" s="160">
        <v>0</v>
      </c>
      <c r="L383" s="1368">
        <f t="shared" si="86"/>
        <v>18476</v>
      </c>
      <c r="M383" s="7">
        <f t="shared" si="82"/>
        <v>1</v>
      </c>
      <c r="N383" s="408"/>
    </row>
    <row r="384" spans="1:14" ht="30.75" customHeight="1">
      <c r="A384" s="23"/>
      <c r="B384" s="461"/>
      <c r="C384" s="443">
        <v>3128</v>
      </c>
      <c r="D384" s="463" t="s">
        <v>2041</v>
      </c>
      <c r="E384" s="1373">
        <f t="shared" si="83"/>
        <v>262984</v>
      </c>
      <c r="F384" s="445">
        <v>262984</v>
      </c>
      <c r="G384" s="446">
        <v>0</v>
      </c>
      <c r="H384" s="447">
        <v>0</v>
      </c>
      <c r="I384" s="445">
        <v>132614</v>
      </c>
      <c r="J384" s="446">
        <v>0</v>
      </c>
      <c r="K384" s="447">
        <v>0</v>
      </c>
      <c r="L384" s="1373">
        <f t="shared" si="86"/>
        <v>132614</v>
      </c>
      <c r="M384" s="7">
        <f t="shared" si="82"/>
        <v>1</v>
      </c>
      <c r="N384" s="408"/>
    </row>
    <row r="385" spans="1:14" ht="18.75" customHeight="1">
      <c r="A385" s="23">
        <v>100</v>
      </c>
      <c r="B385" s="149"/>
      <c r="C385" s="464">
        <v>3120</v>
      </c>
      <c r="D385" s="465" t="s">
        <v>1974</v>
      </c>
      <c r="E385" s="1374">
        <f t="shared" si="83"/>
        <v>0</v>
      </c>
      <c r="F385" s="466"/>
      <c r="G385" s="467"/>
      <c r="H385" s="468">
        <v>0</v>
      </c>
      <c r="I385" s="466">
        <v>-47632</v>
      </c>
      <c r="J385" s="467">
        <v>0</v>
      </c>
      <c r="K385" s="468">
        <v>0</v>
      </c>
      <c r="L385" s="1374">
        <f t="shared" si="86"/>
        <v>-47632</v>
      </c>
      <c r="M385" s="7">
        <f t="shared" si="82"/>
        <v>1</v>
      </c>
      <c r="N385" s="408"/>
    </row>
    <row r="386" spans="1:14" s="15" customFormat="1" ht="18.75" hidden="1" customHeight="1">
      <c r="A386" s="22">
        <v>115</v>
      </c>
      <c r="B386" s="454">
        <v>3200</v>
      </c>
      <c r="C386" s="1961" t="s">
        <v>303</v>
      </c>
      <c r="D386" s="1962"/>
      <c r="E386" s="1366">
        <f t="shared" ref="E386:L386" si="87">SUM(E387:E390)</f>
        <v>0</v>
      </c>
      <c r="F386" s="455">
        <f t="shared" si="87"/>
        <v>0</v>
      </c>
      <c r="G386" s="469">
        <f t="shared" si="87"/>
        <v>0</v>
      </c>
      <c r="H386" s="441">
        <f>SUM(H387:H390)</f>
        <v>0</v>
      </c>
      <c r="I386" s="455">
        <f t="shared" si="87"/>
        <v>0</v>
      </c>
      <c r="J386" s="440">
        <f t="shared" si="87"/>
        <v>0</v>
      </c>
      <c r="K386" s="441">
        <f>SUM(K387:K390)</f>
        <v>0</v>
      </c>
      <c r="L386" s="1366">
        <f t="shared" si="87"/>
        <v>0</v>
      </c>
      <c r="M386" s="7" t="str">
        <f t="shared" si="82"/>
        <v/>
      </c>
      <c r="N386" s="408"/>
    </row>
    <row r="387" spans="1:14" ht="18.75" hidden="1" customHeight="1">
      <c r="A387" s="22">
        <v>120</v>
      </c>
      <c r="B387" s="149"/>
      <c r="C387" s="150">
        <v>3210</v>
      </c>
      <c r="D387" s="204" t="s">
        <v>283</v>
      </c>
      <c r="E387" s="1367">
        <f t="shared" si="83"/>
        <v>0</v>
      </c>
      <c r="F387" s="482">
        <v>0</v>
      </c>
      <c r="G387" s="483">
        <v>0</v>
      </c>
      <c r="H387" s="154">
        <v>0</v>
      </c>
      <c r="I387" s="482">
        <v>0</v>
      </c>
      <c r="J387" s="483">
        <v>0</v>
      </c>
      <c r="K387" s="154">
        <v>0</v>
      </c>
      <c r="L387" s="1367">
        <f>I387+J387+K387</f>
        <v>0</v>
      </c>
      <c r="M387" s="7" t="str">
        <f t="shared" si="82"/>
        <v/>
      </c>
      <c r="N387" s="408"/>
    </row>
    <row r="388" spans="1:14" ht="18.75" hidden="1" customHeight="1">
      <c r="A388" s="23">
        <v>125</v>
      </c>
      <c r="B388" s="181"/>
      <c r="C388" s="443">
        <v>3220</v>
      </c>
      <c r="D388" s="463" t="s">
        <v>245</v>
      </c>
      <c r="E388" s="1369">
        <f t="shared" si="83"/>
        <v>0</v>
      </c>
      <c r="F388" s="1452">
        <v>0</v>
      </c>
      <c r="G388" s="1453">
        <v>0</v>
      </c>
      <c r="H388" s="447">
        <v>0</v>
      </c>
      <c r="I388" s="1452">
        <v>0</v>
      </c>
      <c r="J388" s="1453">
        <v>0</v>
      </c>
      <c r="K388" s="447">
        <v>0</v>
      </c>
      <c r="L388" s="1369">
        <f>I388+J388+K388</f>
        <v>0</v>
      </c>
      <c r="M388" s="7" t="str">
        <f t="shared" si="82"/>
        <v/>
      </c>
      <c r="N388" s="408"/>
    </row>
    <row r="389" spans="1:14" ht="18.75" hidden="1" customHeight="1">
      <c r="A389" s="23">
        <v>130</v>
      </c>
      <c r="B389" s="149"/>
      <c r="C389" s="448">
        <v>3230</v>
      </c>
      <c r="D389" s="462" t="s">
        <v>304</v>
      </c>
      <c r="E389" s="1370">
        <f t="shared" si="83"/>
        <v>0</v>
      </c>
      <c r="F389" s="1454">
        <v>0</v>
      </c>
      <c r="G389" s="1455">
        <v>0</v>
      </c>
      <c r="H389" s="452">
        <v>0</v>
      </c>
      <c r="I389" s="1454">
        <v>0</v>
      </c>
      <c r="J389" s="1455">
        <v>0</v>
      </c>
      <c r="K389" s="452">
        <v>0</v>
      </c>
      <c r="L389" s="1370">
        <f>I389+J389+K389</f>
        <v>0</v>
      </c>
      <c r="M389" s="7" t="str">
        <f t="shared" si="82"/>
        <v/>
      </c>
      <c r="N389" s="408"/>
    </row>
    <row r="390" spans="1:14" ht="18.75" hidden="1" customHeight="1">
      <c r="A390" s="36">
        <v>135</v>
      </c>
      <c r="B390" s="149"/>
      <c r="C390" s="179">
        <v>3240</v>
      </c>
      <c r="D390" s="470" t="s">
        <v>305</v>
      </c>
      <c r="E390" s="1371">
        <f t="shared" si="83"/>
        <v>0</v>
      </c>
      <c r="F390" s="486">
        <v>0</v>
      </c>
      <c r="G390" s="487">
        <v>0</v>
      </c>
      <c r="H390" s="175">
        <v>0</v>
      </c>
      <c r="I390" s="486">
        <v>0</v>
      </c>
      <c r="J390" s="487">
        <v>0</v>
      </c>
      <c r="K390" s="175">
        <v>0</v>
      </c>
      <c r="L390" s="1371">
        <f>I390+J390+K390</f>
        <v>0</v>
      </c>
      <c r="M390" s="7" t="str">
        <f t="shared" si="82"/>
        <v/>
      </c>
      <c r="N390" s="408"/>
    </row>
    <row r="391" spans="1:14" s="15" customFormat="1" ht="18.75" hidden="1" customHeight="1">
      <c r="A391" s="39">
        <v>145</v>
      </c>
      <c r="B391" s="454">
        <v>6000</v>
      </c>
      <c r="C391" s="1961" t="s">
        <v>246</v>
      </c>
      <c r="D391" s="1962"/>
      <c r="E391" s="1366">
        <f t="shared" ref="E391:L391" si="88">SUM(E392:E393)</f>
        <v>0</v>
      </c>
      <c r="F391" s="455">
        <f t="shared" si="88"/>
        <v>0</v>
      </c>
      <c r="G391" s="469">
        <f t="shared" si="88"/>
        <v>0</v>
      </c>
      <c r="H391" s="441">
        <f>SUM(H392:H393)</f>
        <v>0</v>
      </c>
      <c r="I391" s="455">
        <f t="shared" si="88"/>
        <v>0</v>
      </c>
      <c r="J391" s="440">
        <f t="shared" si="88"/>
        <v>0</v>
      </c>
      <c r="K391" s="441">
        <f>SUM(K392:K393)</f>
        <v>0</v>
      </c>
      <c r="L391" s="1366">
        <f t="shared" si="88"/>
        <v>0</v>
      </c>
      <c r="M391" s="7" t="str">
        <f t="shared" si="82"/>
        <v/>
      </c>
      <c r="N391" s="408"/>
    </row>
    <row r="392" spans="1:14" ht="18.75" hidden="1" customHeight="1">
      <c r="A392" s="36">
        <v>150</v>
      </c>
      <c r="B392" s="171"/>
      <c r="C392" s="150">
        <v>6001</v>
      </c>
      <c r="D392" s="151" t="s">
        <v>321</v>
      </c>
      <c r="E392" s="1367">
        <f t="shared" si="83"/>
        <v>0</v>
      </c>
      <c r="F392" s="482">
        <v>0</v>
      </c>
      <c r="G392" s="1666">
        <v>0</v>
      </c>
      <c r="H392" s="154">
        <v>0</v>
      </c>
      <c r="I392" s="482">
        <v>0</v>
      </c>
      <c r="J392" s="1666">
        <v>0</v>
      </c>
      <c r="K392" s="154">
        <v>0</v>
      </c>
      <c r="L392" s="1367">
        <f>I392+J392+K392</f>
        <v>0</v>
      </c>
      <c r="M392" s="7" t="str">
        <f t="shared" si="82"/>
        <v/>
      </c>
      <c r="N392" s="408"/>
    </row>
    <row r="393" spans="1:14" ht="18.75" hidden="1" customHeight="1">
      <c r="A393" s="36">
        <v>155</v>
      </c>
      <c r="B393" s="171"/>
      <c r="C393" s="179">
        <v>6002</v>
      </c>
      <c r="D393" s="186" t="s">
        <v>322</v>
      </c>
      <c r="E393" s="1371">
        <f t="shared" si="83"/>
        <v>0</v>
      </c>
      <c r="F393" s="1664">
        <v>0</v>
      </c>
      <c r="G393" s="1665">
        <v>0</v>
      </c>
      <c r="H393" s="468">
        <v>0</v>
      </c>
      <c r="I393" s="1664">
        <v>0</v>
      </c>
      <c r="J393" s="1665">
        <v>0</v>
      </c>
      <c r="K393" s="175">
        <v>0</v>
      </c>
      <c r="L393" s="1371">
        <f>I393+J393+K393</f>
        <v>0</v>
      </c>
      <c r="M393" s="7" t="str">
        <f t="shared" si="82"/>
        <v/>
      </c>
      <c r="N393" s="408"/>
    </row>
    <row r="394" spans="1:14" s="15" customFormat="1" ht="18.75" customHeight="1">
      <c r="A394" s="39">
        <v>160</v>
      </c>
      <c r="B394" s="454">
        <v>6100</v>
      </c>
      <c r="C394" s="1961" t="s">
        <v>247</v>
      </c>
      <c r="D394" s="1962"/>
      <c r="E394" s="1366">
        <f t="shared" ref="E394:L394" si="89">SUM(E395:E398)</f>
        <v>1659323</v>
      </c>
      <c r="F394" s="455">
        <f t="shared" si="89"/>
        <v>908317</v>
      </c>
      <c r="G394" s="469">
        <f t="shared" si="89"/>
        <v>751006</v>
      </c>
      <c r="H394" s="441">
        <f>SUM(H395:H398)</f>
        <v>0</v>
      </c>
      <c r="I394" s="455">
        <f t="shared" si="89"/>
        <v>908307</v>
      </c>
      <c r="J394" s="440">
        <f t="shared" si="89"/>
        <v>751006</v>
      </c>
      <c r="K394" s="441">
        <f>SUM(K395:K398)</f>
        <v>0</v>
      </c>
      <c r="L394" s="1366">
        <f t="shared" si="89"/>
        <v>1659313</v>
      </c>
      <c r="M394" s="7">
        <f t="shared" si="82"/>
        <v>1</v>
      </c>
      <c r="N394" s="408"/>
    </row>
    <row r="395" spans="1:14" ht="18.75" customHeight="1">
      <c r="A395" s="36">
        <v>165</v>
      </c>
      <c r="B395" s="171"/>
      <c r="C395" s="150">
        <v>6101</v>
      </c>
      <c r="D395" s="151" t="s">
        <v>684</v>
      </c>
      <c r="E395" s="1367">
        <f t="shared" si="83"/>
        <v>1568138</v>
      </c>
      <c r="F395" s="152">
        <v>817132</v>
      </c>
      <c r="G395" s="153">
        <v>751006</v>
      </c>
      <c r="H395" s="154">
        <v>0</v>
      </c>
      <c r="I395" s="152">
        <v>817132</v>
      </c>
      <c r="J395" s="153">
        <v>751006</v>
      </c>
      <c r="K395" s="154">
        <v>0</v>
      </c>
      <c r="L395" s="1367">
        <f>I395+J395+K395</f>
        <v>1568138</v>
      </c>
      <c r="M395" s="7">
        <f t="shared" si="82"/>
        <v>1</v>
      </c>
      <c r="N395" s="408"/>
    </row>
    <row r="396" spans="1:14" ht="18.75" hidden="1" customHeight="1">
      <c r="A396" s="36">
        <v>170</v>
      </c>
      <c r="B396" s="171"/>
      <c r="C396" s="156">
        <v>6102</v>
      </c>
      <c r="D396" s="184" t="s">
        <v>685</v>
      </c>
      <c r="E396" s="1368">
        <f t="shared" si="83"/>
        <v>0</v>
      </c>
      <c r="F396" s="158"/>
      <c r="G396" s="159"/>
      <c r="H396" s="160">
        <v>0</v>
      </c>
      <c r="I396" s="158"/>
      <c r="J396" s="159"/>
      <c r="K396" s="160">
        <v>0</v>
      </c>
      <c r="L396" s="1368">
        <f>I396+J396+K396</f>
        <v>0</v>
      </c>
      <c r="M396" s="7" t="str">
        <f t="shared" si="82"/>
        <v/>
      </c>
      <c r="N396" s="408"/>
    </row>
    <row r="397" spans="1:14" ht="18.75" customHeight="1">
      <c r="A397" s="36"/>
      <c r="B397" s="181"/>
      <c r="C397" s="156">
        <v>6105</v>
      </c>
      <c r="D397" s="184" t="s">
        <v>589</v>
      </c>
      <c r="E397" s="1375">
        <f t="shared" si="83"/>
        <v>91185</v>
      </c>
      <c r="F397" s="158">
        <v>91185</v>
      </c>
      <c r="G397" s="159">
        <v>0</v>
      </c>
      <c r="H397" s="160">
        <v>0</v>
      </c>
      <c r="I397" s="158">
        <v>91175</v>
      </c>
      <c r="J397" s="159">
        <v>0</v>
      </c>
      <c r="K397" s="160">
        <v>0</v>
      </c>
      <c r="L397" s="1375">
        <f>I397+J397+K397</f>
        <v>91175</v>
      </c>
      <c r="M397" s="7">
        <f t="shared" si="82"/>
        <v>1</v>
      </c>
      <c r="N397" s="408"/>
    </row>
    <row r="398" spans="1:14" ht="18.75" customHeight="1">
      <c r="A398" s="36">
        <v>180</v>
      </c>
      <c r="B398" s="181"/>
      <c r="C398" s="179">
        <v>6109</v>
      </c>
      <c r="D398" s="471" t="s">
        <v>248</v>
      </c>
      <c r="E398" s="1376">
        <f t="shared" si="83"/>
        <v>0</v>
      </c>
      <c r="F398" s="173"/>
      <c r="G398" s="174"/>
      <c r="H398" s="175">
        <v>0</v>
      </c>
      <c r="I398" s="173">
        <f>28347-28347</f>
        <v>0</v>
      </c>
      <c r="J398" s="174">
        <v>0</v>
      </c>
      <c r="K398" s="175">
        <v>0</v>
      </c>
      <c r="L398" s="1376">
        <f>I398+J398+K398</f>
        <v>0</v>
      </c>
      <c r="M398" s="7" t="str">
        <f t="shared" si="82"/>
        <v/>
      </c>
      <c r="N398" s="408"/>
    </row>
    <row r="399" spans="1:14" s="15" customFormat="1" ht="18.75" hidden="1" customHeight="1">
      <c r="A399" s="22">
        <v>185</v>
      </c>
      <c r="B399" s="454">
        <v>6200</v>
      </c>
      <c r="C399" s="1961" t="s">
        <v>249</v>
      </c>
      <c r="D399" s="1962"/>
      <c r="E399" s="1366">
        <f t="shared" ref="E399:L399" si="90">SUM(E400:E401)</f>
        <v>0</v>
      </c>
      <c r="F399" s="455">
        <f t="shared" si="90"/>
        <v>0</v>
      </c>
      <c r="G399" s="469">
        <f t="shared" si="90"/>
        <v>0</v>
      </c>
      <c r="H399" s="441">
        <f>SUM(H400:H401)</f>
        <v>0</v>
      </c>
      <c r="I399" s="455">
        <f t="shared" si="90"/>
        <v>0</v>
      </c>
      <c r="J399" s="440">
        <f t="shared" si="90"/>
        <v>0</v>
      </c>
      <c r="K399" s="441">
        <f>SUM(K400:K401)</f>
        <v>0</v>
      </c>
      <c r="L399" s="1366">
        <f t="shared" si="90"/>
        <v>0</v>
      </c>
      <c r="M399" s="7" t="str">
        <f t="shared" si="82"/>
        <v/>
      </c>
      <c r="N399" s="408"/>
    </row>
    <row r="400" spans="1:14" ht="18.75" hidden="1" customHeight="1">
      <c r="A400" s="23">
        <v>190</v>
      </c>
      <c r="B400" s="472"/>
      <c r="C400" s="150">
        <v>6201</v>
      </c>
      <c r="D400" s="473" t="s">
        <v>1975</v>
      </c>
      <c r="E400" s="1367">
        <f t="shared" si="83"/>
        <v>0</v>
      </c>
      <c r="F400" s="152"/>
      <c r="G400" s="153"/>
      <c r="H400" s="154">
        <v>0</v>
      </c>
      <c r="I400" s="152"/>
      <c r="J400" s="153"/>
      <c r="K400" s="154">
        <v>0</v>
      </c>
      <c r="L400" s="1367">
        <f>I400+J400+K400</f>
        <v>0</v>
      </c>
      <c r="M400" s="7" t="str">
        <f t="shared" si="82"/>
        <v/>
      </c>
      <c r="N400" s="408"/>
    </row>
    <row r="401" spans="1:14" ht="18.75" hidden="1" customHeight="1">
      <c r="A401" s="23">
        <v>195</v>
      </c>
      <c r="B401" s="149"/>
      <c r="C401" s="179">
        <v>6202</v>
      </c>
      <c r="D401" s="474" t="s">
        <v>2047</v>
      </c>
      <c r="E401" s="1371">
        <f t="shared" si="83"/>
        <v>0</v>
      </c>
      <c r="F401" s="173"/>
      <c r="G401" s="174"/>
      <c r="H401" s="175">
        <v>0</v>
      </c>
      <c r="I401" s="173"/>
      <c r="J401" s="174"/>
      <c r="K401" s="175">
        <v>0</v>
      </c>
      <c r="L401" s="1371">
        <f>I401+J401+K401</f>
        <v>0</v>
      </c>
      <c r="M401" s="7" t="str">
        <f t="shared" si="82"/>
        <v/>
      </c>
      <c r="N401" s="408"/>
    </row>
    <row r="402" spans="1:14" s="15" customFormat="1" ht="18.75" hidden="1" customHeight="1">
      <c r="A402" s="22">
        <v>200</v>
      </c>
      <c r="B402" s="454">
        <v>6300</v>
      </c>
      <c r="C402" s="1961" t="s">
        <v>250</v>
      </c>
      <c r="D402" s="1962"/>
      <c r="E402" s="1366">
        <f t="shared" ref="E402:L402" si="91">SUM(E403:E404)</f>
        <v>0</v>
      </c>
      <c r="F402" s="455">
        <f t="shared" si="91"/>
        <v>0</v>
      </c>
      <c r="G402" s="469">
        <f t="shared" si="91"/>
        <v>0</v>
      </c>
      <c r="H402" s="441">
        <f>SUM(H403:H404)</f>
        <v>0</v>
      </c>
      <c r="I402" s="455">
        <f t="shared" si="91"/>
        <v>0</v>
      </c>
      <c r="J402" s="440">
        <f t="shared" si="91"/>
        <v>0</v>
      </c>
      <c r="K402" s="441">
        <f>SUM(K403:K404)</f>
        <v>0</v>
      </c>
      <c r="L402" s="1366">
        <f t="shared" si="91"/>
        <v>0</v>
      </c>
      <c r="M402" s="7" t="str">
        <f t="shared" si="82"/>
        <v/>
      </c>
      <c r="N402" s="408"/>
    </row>
    <row r="403" spans="1:14" ht="18.75" hidden="1" customHeight="1">
      <c r="A403" s="23">
        <v>205</v>
      </c>
      <c r="B403" s="149"/>
      <c r="C403" s="150">
        <v>6301</v>
      </c>
      <c r="D403" s="473" t="s">
        <v>1975</v>
      </c>
      <c r="E403" s="1367">
        <f t="shared" si="83"/>
        <v>0</v>
      </c>
      <c r="F403" s="482">
        <v>0</v>
      </c>
      <c r="G403" s="1666">
        <v>0</v>
      </c>
      <c r="H403" s="154">
        <v>0</v>
      </c>
      <c r="I403" s="482">
        <v>0</v>
      </c>
      <c r="J403" s="1666">
        <v>0</v>
      </c>
      <c r="K403" s="154">
        <v>0</v>
      </c>
      <c r="L403" s="1367">
        <f>I403+J403+K403</f>
        <v>0</v>
      </c>
      <c r="M403" s="7" t="str">
        <f t="shared" si="82"/>
        <v/>
      </c>
      <c r="N403" s="408"/>
    </row>
    <row r="404" spans="1:14" ht="18.75" hidden="1" customHeight="1">
      <c r="A404" s="36">
        <v>206</v>
      </c>
      <c r="B404" s="149"/>
      <c r="C404" s="179">
        <v>6302</v>
      </c>
      <c r="D404" s="474" t="s">
        <v>323</v>
      </c>
      <c r="E404" s="1371">
        <f t="shared" si="83"/>
        <v>0</v>
      </c>
      <c r="F404" s="1664">
        <v>0</v>
      </c>
      <c r="G404" s="1665">
        <v>0</v>
      </c>
      <c r="H404" s="468">
        <v>0</v>
      </c>
      <c r="I404" s="1664">
        <v>0</v>
      </c>
      <c r="J404" s="1665">
        <v>0</v>
      </c>
      <c r="K404" s="175">
        <v>0</v>
      </c>
      <c r="L404" s="1371">
        <f>I404+J404+K404</f>
        <v>0</v>
      </c>
      <c r="M404" s="7" t="str">
        <f t="shared" si="82"/>
        <v/>
      </c>
      <c r="N404" s="408"/>
    </row>
    <row r="405" spans="1:14" s="46" customFormat="1" ht="32.25" customHeight="1">
      <c r="A405" s="26">
        <v>210</v>
      </c>
      <c r="B405" s="454">
        <v>6400</v>
      </c>
      <c r="C405" s="1961" t="s">
        <v>2174</v>
      </c>
      <c r="D405" s="1962"/>
      <c r="E405" s="1366">
        <f t="shared" ref="E405:L405" si="92">SUM(E406:E407)</f>
        <v>7500</v>
      </c>
      <c r="F405" s="455">
        <f t="shared" si="92"/>
        <v>7500</v>
      </c>
      <c r="G405" s="469">
        <f t="shared" si="92"/>
        <v>0</v>
      </c>
      <c r="H405" s="441">
        <f>SUM(H406:H407)</f>
        <v>0</v>
      </c>
      <c r="I405" s="455">
        <f t="shared" si="92"/>
        <v>3735</v>
      </c>
      <c r="J405" s="440">
        <f t="shared" si="92"/>
        <v>11249</v>
      </c>
      <c r="K405" s="441">
        <f>SUM(K406:K407)</f>
        <v>0</v>
      </c>
      <c r="L405" s="1366">
        <f t="shared" si="92"/>
        <v>14984</v>
      </c>
      <c r="M405" s="7">
        <f t="shared" si="82"/>
        <v>1</v>
      </c>
      <c r="N405" s="408"/>
    </row>
    <row r="406" spans="1:14" s="35" customFormat="1">
      <c r="A406" s="28">
        <v>211</v>
      </c>
      <c r="B406" s="181"/>
      <c r="C406" s="475">
        <v>6401</v>
      </c>
      <c r="D406" s="476" t="s">
        <v>324</v>
      </c>
      <c r="E406" s="1367">
        <f t="shared" si="83"/>
        <v>7500</v>
      </c>
      <c r="F406" s="152">
        <v>7500</v>
      </c>
      <c r="G406" s="153">
        <v>0</v>
      </c>
      <c r="H406" s="154">
        <v>0</v>
      </c>
      <c r="I406" s="152">
        <v>3735</v>
      </c>
      <c r="J406" s="153">
        <v>11249</v>
      </c>
      <c r="K406" s="154">
        <v>0</v>
      </c>
      <c r="L406" s="1367">
        <f>I406+J406+K406</f>
        <v>14984</v>
      </c>
      <c r="M406" s="7">
        <f t="shared" si="82"/>
        <v>1</v>
      </c>
      <c r="N406" s="408"/>
    </row>
    <row r="407" spans="1:14" s="35" customFormat="1" hidden="1">
      <c r="A407" s="28">
        <v>212</v>
      </c>
      <c r="B407" s="181"/>
      <c r="C407" s="477">
        <v>6402</v>
      </c>
      <c r="D407" s="478" t="s">
        <v>323</v>
      </c>
      <c r="E407" s="1371">
        <f t="shared" si="83"/>
        <v>0</v>
      </c>
      <c r="F407" s="173"/>
      <c r="G407" s="174"/>
      <c r="H407" s="175">
        <v>0</v>
      </c>
      <c r="I407" s="173"/>
      <c r="J407" s="174"/>
      <c r="K407" s="175">
        <v>0</v>
      </c>
      <c r="L407" s="1371">
        <f>I407+J407+K407</f>
        <v>0</v>
      </c>
      <c r="M407" s="7" t="str">
        <f t="shared" si="82"/>
        <v/>
      </c>
      <c r="N407" s="408"/>
    </row>
    <row r="408" spans="1:14" s="46" customFormat="1" ht="18.75" hidden="1" customHeight="1">
      <c r="A408" s="47">
        <v>213</v>
      </c>
      <c r="B408" s="454">
        <v>6500</v>
      </c>
      <c r="C408" s="1961" t="s">
        <v>667</v>
      </c>
      <c r="D408" s="1962"/>
      <c r="E408" s="1366">
        <f t="shared" si="83"/>
        <v>0</v>
      </c>
      <c r="F408" s="479"/>
      <c r="G408" s="480"/>
      <c r="H408" s="1462">
        <v>0</v>
      </c>
      <c r="I408" s="479"/>
      <c r="J408" s="480"/>
      <c r="K408" s="1462">
        <v>0</v>
      </c>
      <c r="L408" s="1366">
        <f>I408+J408+K408</f>
        <v>0</v>
      </c>
      <c r="M408" s="7" t="str">
        <f t="shared" si="82"/>
        <v/>
      </c>
      <c r="N408" s="408"/>
    </row>
    <row r="409" spans="1:14" s="15" customFormat="1" ht="18.75" hidden="1" customHeight="1">
      <c r="A409" s="22">
        <v>215</v>
      </c>
      <c r="B409" s="454">
        <v>6600</v>
      </c>
      <c r="C409" s="1961" t="s">
        <v>668</v>
      </c>
      <c r="D409" s="1962"/>
      <c r="E409" s="1366">
        <f t="shared" ref="E409:L409" si="93">SUM(E410:E411)</f>
        <v>0</v>
      </c>
      <c r="F409" s="455">
        <f t="shared" si="93"/>
        <v>0</v>
      </c>
      <c r="G409" s="469">
        <f t="shared" si="93"/>
        <v>0</v>
      </c>
      <c r="H409" s="441">
        <f>SUM(H410:H411)</f>
        <v>0</v>
      </c>
      <c r="I409" s="455">
        <f t="shared" si="93"/>
        <v>0</v>
      </c>
      <c r="J409" s="440">
        <f t="shared" si="93"/>
        <v>0</v>
      </c>
      <c r="K409" s="441">
        <f>SUM(K410:K411)</f>
        <v>0</v>
      </c>
      <c r="L409" s="1366">
        <f t="shared" si="93"/>
        <v>0</v>
      </c>
      <c r="M409" s="7" t="str">
        <f t="shared" si="82"/>
        <v/>
      </c>
      <c r="N409" s="408"/>
    </row>
    <row r="410" spans="1:14" ht="18.75" hidden="1" customHeight="1">
      <c r="A410" s="25">
        <v>220</v>
      </c>
      <c r="B410" s="149"/>
      <c r="C410" s="150">
        <v>6601</v>
      </c>
      <c r="D410" s="151" t="s">
        <v>251</v>
      </c>
      <c r="E410" s="1367">
        <f t="shared" si="83"/>
        <v>0</v>
      </c>
      <c r="F410" s="152"/>
      <c r="G410" s="153"/>
      <c r="H410" s="154">
        <v>0</v>
      </c>
      <c r="I410" s="152"/>
      <c r="J410" s="153"/>
      <c r="K410" s="154">
        <v>0</v>
      </c>
      <c r="L410" s="1367">
        <f>I410+J410+K410</f>
        <v>0</v>
      </c>
      <c r="M410" s="7" t="str">
        <f t="shared" si="82"/>
        <v/>
      </c>
      <c r="N410" s="408"/>
    </row>
    <row r="411" spans="1:14" ht="18.75" hidden="1" customHeight="1">
      <c r="A411" s="23">
        <v>225</v>
      </c>
      <c r="B411" s="149"/>
      <c r="C411" s="179">
        <v>6602</v>
      </c>
      <c r="D411" s="186" t="s">
        <v>252</v>
      </c>
      <c r="E411" s="1371">
        <f t="shared" si="83"/>
        <v>0</v>
      </c>
      <c r="F411" s="173"/>
      <c r="G411" s="174"/>
      <c r="H411" s="468">
        <v>0</v>
      </c>
      <c r="I411" s="173"/>
      <c r="J411" s="174"/>
      <c r="K411" s="175">
        <v>0</v>
      </c>
      <c r="L411" s="1371">
        <f>I411+J411+K411</f>
        <v>0</v>
      </c>
      <c r="M411" s="7" t="str">
        <f t="shared" si="82"/>
        <v/>
      </c>
      <c r="N411" s="408"/>
    </row>
    <row r="412" spans="1:14" s="15" customFormat="1" ht="18.75" hidden="1" customHeight="1">
      <c r="A412" s="22">
        <v>215</v>
      </c>
      <c r="B412" s="454">
        <v>6700</v>
      </c>
      <c r="C412" s="1961" t="s">
        <v>686</v>
      </c>
      <c r="D412" s="1962"/>
      <c r="E412" s="1366">
        <f t="shared" ref="E412:L412" si="94">SUM(E413:E414)</f>
        <v>0</v>
      </c>
      <c r="F412" s="455">
        <f t="shared" si="94"/>
        <v>0</v>
      </c>
      <c r="G412" s="469">
        <f t="shared" si="94"/>
        <v>0</v>
      </c>
      <c r="H412" s="441">
        <f>SUM(H413:H414)</f>
        <v>0</v>
      </c>
      <c r="I412" s="455">
        <f t="shared" si="94"/>
        <v>0</v>
      </c>
      <c r="J412" s="440">
        <f t="shared" si="94"/>
        <v>0</v>
      </c>
      <c r="K412" s="441">
        <f>SUM(K413:K414)</f>
        <v>0</v>
      </c>
      <c r="L412" s="1366">
        <f t="shared" si="94"/>
        <v>0</v>
      </c>
      <c r="M412" s="7" t="str">
        <f t="shared" si="82"/>
        <v/>
      </c>
      <c r="N412" s="408"/>
    </row>
    <row r="413" spans="1:14" ht="18.75" hidden="1" customHeight="1">
      <c r="A413" s="25">
        <v>220</v>
      </c>
      <c r="B413" s="149"/>
      <c r="C413" s="150">
        <v>6701</v>
      </c>
      <c r="D413" s="151" t="s">
        <v>687</v>
      </c>
      <c r="E413" s="1367">
        <f t="shared" si="83"/>
        <v>0</v>
      </c>
      <c r="F413" s="152"/>
      <c r="G413" s="153"/>
      <c r="H413" s="154">
        <v>0</v>
      </c>
      <c r="I413" s="152"/>
      <c r="J413" s="153"/>
      <c r="K413" s="154">
        <v>0</v>
      </c>
      <c r="L413" s="1367">
        <f>I413+J413+K413</f>
        <v>0</v>
      </c>
      <c r="M413" s="7" t="str">
        <f t="shared" si="82"/>
        <v/>
      </c>
      <c r="N413" s="408"/>
    </row>
    <row r="414" spans="1:14" ht="18.75" hidden="1" customHeight="1">
      <c r="A414" s="23">
        <v>225</v>
      </c>
      <c r="B414" s="149"/>
      <c r="C414" s="179">
        <v>6702</v>
      </c>
      <c r="D414" s="186" t="s">
        <v>306</v>
      </c>
      <c r="E414" s="1371">
        <f t="shared" si="83"/>
        <v>0</v>
      </c>
      <c r="F414" s="173"/>
      <c r="G414" s="174"/>
      <c r="H414" s="175">
        <v>0</v>
      </c>
      <c r="I414" s="173"/>
      <c r="J414" s="174"/>
      <c r="K414" s="175">
        <v>0</v>
      </c>
      <c r="L414" s="1371">
        <f>I414+J414+K414</f>
        <v>0</v>
      </c>
      <c r="M414" s="7" t="str">
        <f t="shared" si="82"/>
        <v/>
      </c>
      <c r="N414" s="408"/>
    </row>
    <row r="415" spans="1:14" s="15" customFormat="1" ht="18.75" hidden="1" customHeight="1">
      <c r="A415" s="22">
        <v>230</v>
      </c>
      <c r="B415" s="454">
        <v>6900</v>
      </c>
      <c r="C415" s="1961" t="s">
        <v>253</v>
      </c>
      <c r="D415" s="1962"/>
      <c r="E415" s="1366">
        <f t="shared" ref="E415:L415" si="95">SUM(E416:E421)</f>
        <v>0</v>
      </c>
      <c r="F415" s="455">
        <f t="shared" si="95"/>
        <v>0</v>
      </c>
      <c r="G415" s="469">
        <f t="shared" si="95"/>
        <v>0</v>
      </c>
      <c r="H415" s="441">
        <f>SUM(H416:H421)</f>
        <v>0</v>
      </c>
      <c r="I415" s="455">
        <f t="shared" si="95"/>
        <v>0</v>
      </c>
      <c r="J415" s="440">
        <f t="shared" si="95"/>
        <v>0</v>
      </c>
      <c r="K415" s="441">
        <f>SUM(K416:K421)</f>
        <v>0</v>
      </c>
      <c r="L415" s="1366">
        <f t="shared" si="95"/>
        <v>0</v>
      </c>
      <c r="M415" s="7" t="str">
        <f t="shared" si="82"/>
        <v/>
      </c>
      <c r="N415" s="408"/>
    </row>
    <row r="416" spans="1:14" ht="18.75" hidden="1" customHeight="1">
      <c r="A416" s="23">
        <v>235</v>
      </c>
      <c r="B416" s="195"/>
      <c r="C416" s="481">
        <v>6901</v>
      </c>
      <c r="D416" s="151" t="s">
        <v>688</v>
      </c>
      <c r="E416" s="1377">
        <f t="shared" si="83"/>
        <v>0</v>
      </c>
      <c r="F416" s="482">
        <v>0</v>
      </c>
      <c r="G416" s="483">
        <v>0</v>
      </c>
      <c r="H416" s="154">
        <v>0</v>
      </c>
      <c r="I416" s="482">
        <v>0</v>
      </c>
      <c r="J416" s="483">
        <v>0</v>
      </c>
      <c r="K416" s="154">
        <v>0</v>
      </c>
      <c r="L416" s="1377">
        <f t="shared" ref="L416:L421" si="96">I416+J416+K416</f>
        <v>0</v>
      </c>
      <c r="M416" s="7" t="str">
        <f t="shared" si="82"/>
        <v/>
      </c>
      <c r="N416" s="408"/>
    </row>
    <row r="417" spans="1:14" ht="18.75" hidden="1" customHeight="1">
      <c r="A417" s="23">
        <v>240</v>
      </c>
      <c r="B417" s="195"/>
      <c r="C417" s="156">
        <v>6905</v>
      </c>
      <c r="D417" s="184" t="s">
        <v>669</v>
      </c>
      <c r="E417" s="1375">
        <f t="shared" si="83"/>
        <v>0</v>
      </c>
      <c r="F417" s="484">
        <v>0</v>
      </c>
      <c r="G417" s="485">
        <v>0</v>
      </c>
      <c r="H417" s="160">
        <v>0</v>
      </c>
      <c r="I417" s="484">
        <v>0</v>
      </c>
      <c r="J417" s="485">
        <v>0</v>
      </c>
      <c r="K417" s="160">
        <v>0</v>
      </c>
      <c r="L417" s="1375">
        <f t="shared" si="96"/>
        <v>0</v>
      </c>
      <c r="M417" s="7" t="str">
        <f t="shared" si="82"/>
        <v/>
      </c>
      <c r="N417" s="408"/>
    </row>
    <row r="418" spans="1:14" ht="18.75" hidden="1" customHeight="1">
      <c r="A418" s="23">
        <v>240</v>
      </c>
      <c r="B418" s="195"/>
      <c r="C418" s="156">
        <v>6906</v>
      </c>
      <c r="D418" s="184" t="s">
        <v>164</v>
      </c>
      <c r="E418" s="1375">
        <f t="shared" si="83"/>
        <v>0</v>
      </c>
      <c r="F418" s="484">
        <v>0</v>
      </c>
      <c r="G418" s="485">
        <v>0</v>
      </c>
      <c r="H418" s="160">
        <v>0</v>
      </c>
      <c r="I418" s="484">
        <v>0</v>
      </c>
      <c r="J418" s="485">
        <v>0</v>
      </c>
      <c r="K418" s="160">
        <v>0</v>
      </c>
      <c r="L418" s="1375">
        <f t="shared" si="96"/>
        <v>0</v>
      </c>
      <c r="M418" s="7" t="str">
        <f t="shared" si="82"/>
        <v/>
      </c>
      <c r="N418" s="408"/>
    </row>
    <row r="419" spans="1:14" ht="18.75" hidden="1" customHeight="1">
      <c r="A419" s="23">
        <v>245</v>
      </c>
      <c r="B419" s="195"/>
      <c r="C419" s="156">
        <v>6907</v>
      </c>
      <c r="D419" s="184" t="s">
        <v>906</v>
      </c>
      <c r="E419" s="1375">
        <f t="shared" si="83"/>
        <v>0</v>
      </c>
      <c r="F419" s="484">
        <v>0</v>
      </c>
      <c r="G419" s="485">
        <v>0</v>
      </c>
      <c r="H419" s="160">
        <v>0</v>
      </c>
      <c r="I419" s="484">
        <v>0</v>
      </c>
      <c r="J419" s="485">
        <v>0</v>
      </c>
      <c r="K419" s="160">
        <v>0</v>
      </c>
      <c r="L419" s="1375">
        <f t="shared" si="96"/>
        <v>0</v>
      </c>
      <c r="M419" s="7" t="str">
        <f t="shared" si="82"/>
        <v/>
      </c>
      <c r="N419" s="408"/>
    </row>
    <row r="420" spans="1:14" ht="18.75" hidden="1" customHeight="1">
      <c r="A420" s="23">
        <v>250</v>
      </c>
      <c r="B420" s="195"/>
      <c r="C420" s="156">
        <v>6908</v>
      </c>
      <c r="D420" s="184" t="s">
        <v>689</v>
      </c>
      <c r="E420" s="1375">
        <f t="shared" si="83"/>
        <v>0</v>
      </c>
      <c r="F420" s="484">
        <v>0</v>
      </c>
      <c r="G420" s="485">
        <v>0</v>
      </c>
      <c r="H420" s="160">
        <v>0</v>
      </c>
      <c r="I420" s="484">
        <v>0</v>
      </c>
      <c r="J420" s="485">
        <v>0</v>
      </c>
      <c r="K420" s="160">
        <v>0</v>
      </c>
      <c r="L420" s="1375">
        <f t="shared" si="96"/>
        <v>0</v>
      </c>
      <c r="M420" s="7" t="str">
        <f t="shared" si="82"/>
        <v/>
      </c>
      <c r="N420" s="408"/>
    </row>
    <row r="421" spans="1:14" ht="18.75" hidden="1" customHeight="1">
      <c r="A421" s="23">
        <v>255</v>
      </c>
      <c r="B421" s="195"/>
      <c r="C421" s="179">
        <v>6909</v>
      </c>
      <c r="D421" s="186" t="s">
        <v>690</v>
      </c>
      <c r="E421" s="1371">
        <f t="shared" si="83"/>
        <v>0</v>
      </c>
      <c r="F421" s="486">
        <v>0</v>
      </c>
      <c r="G421" s="487">
        <v>0</v>
      </c>
      <c r="H421" s="175">
        <v>0</v>
      </c>
      <c r="I421" s="486">
        <v>0</v>
      </c>
      <c r="J421" s="487">
        <v>0</v>
      </c>
      <c r="K421" s="175">
        <v>0</v>
      </c>
      <c r="L421" s="1371">
        <f t="shared" si="96"/>
        <v>0</v>
      </c>
      <c r="M421" s="7" t="str">
        <f t="shared" si="82"/>
        <v/>
      </c>
      <c r="N421" s="408"/>
    </row>
    <row r="422" spans="1:14" ht="20.25" customHeight="1" thickBot="1">
      <c r="A422" s="36">
        <v>260</v>
      </c>
      <c r="B422" s="488" t="s">
        <v>892</v>
      </c>
      <c r="C422" s="489" t="s">
        <v>727</v>
      </c>
      <c r="D422" s="490" t="s">
        <v>907</v>
      </c>
      <c r="E422" s="508">
        <f t="shared" ref="E422:L422" si="97">SUM(E364,E378,E386,E391,E394,E399,E402,E405,E408,E409,E412,E415)</f>
        <v>22333259</v>
      </c>
      <c r="F422" s="491">
        <f t="shared" si="97"/>
        <v>16793779</v>
      </c>
      <c r="G422" s="492">
        <f t="shared" si="97"/>
        <v>5539480</v>
      </c>
      <c r="H422" s="511">
        <f>SUM(H364,H378,H386,H391,H394,H399,H402,H405,H408,H409,H412,H415)</f>
        <v>0</v>
      </c>
      <c r="I422" s="491">
        <f t="shared" si="97"/>
        <v>11801249</v>
      </c>
      <c r="J422" s="492">
        <f t="shared" si="97"/>
        <v>2883446</v>
      </c>
      <c r="K422" s="511">
        <f>SUM(K364,K378,K386,K391,K394,K399,K402,K405,K408,K409,K412,K415)</f>
        <v>0</v>
      </c>
      <c r="L422" s="508">
        <f t="shared" si="97"/>
        <v>14684695</v>
      </c>
      <c r="M422" s="7">
        <f t="shared" si="82"/>
        <v>1</v>
      </c>
      <c r="N422" s="405"/>
    </row>
    <row r="423" spans="1:14" ht="16.5" hidden="1" thickTop="1">
      <c r="A423" s="36">
        <v>261</v>
      </c>
      <c r="B423" s="493" t="s">
        <v>908</v>
      </c>
      <c r="C423" s="494"/>
      <c r="D423" s="495" t="s">
        <v>666</v>
      </c>
      <c r="E423" s="1378"/>
      <c r="F423" s="496"/>
      <c r="G423" s="496"/>
      <c r="H423" s="497"/>
      <c r="I423" s="496"/>
      <c r="J423" s="498"/>
      <c r="K423" s="498"/>
      <c r="L423" s="1393"/>
      <c r="M423" s="7" t="str">
        <f t="shared" si="82"/>
        <v/>
      </c>
      <c r="N423" s="405"/>
    </row>
    <row r="424" spans="1:14" ht="16.5" hidden="1" thickTop="1">
      <c r="A424" s="36">
        <v>262</v>
      </c>
      <c r="B424" s="499"/>
      <c r="C424" s="500"/>
      <c r="D424" s="501"/>
      <c r="E424" s="1379"/>
      <c r="F424" s="502"/>
      <c r="G424" s="502"/>
      <c r="H424" s="503"/>
      <c r="I424" s="502"/>
      <c r="J424" s="504"/>
      <c r="K424" s="504"/>
      <c r="L424" s="1394"/>
      <c r="M424" s="7" t="str">
        <f t="shared" si="82"/>
        <v/>
      </c>
      <c r="N424" s="405"/>
    </row>
    <row r="425" spans="1:14" s="15" customFormat="1" ht="18" hidden="1" customHeight="1">
      <c r="A425" s="39">
        <v>265</v>
      </c>
      <c r="B425" s="454">
        <v>7400</v>
      </c>
      <c r="C425" s="1961" t="s">
        <v>753</v>
      </c>
      <c r="D425" s="1962"/>
      <c r="E425" s="1366">
        <f>F425+G425+H425</f>
        <v>0</v>
      </c>
      <c r="F425" s="479"/>
      <c r="G425" s="480"/>
      <c r="H425" s="1462">
        <v>0</v>
      </c>
      <c r="I425" s="479"/>
      <c r="J425" s="480"/>
      <c r="K425" s="1462">
        <v>0</v>
      </c>
      <c r="L425" s="1366">
        <f>I425+J425+K425</f>
        <v>0</v>
      </c>
      <c r="M425" s="7" t="str">
        <f t="shared" si="82"/>
        <v/>
      </c>
      <c r="N425" s="405"/>
    </row>
    <row r="426" spans="1:14" s="15" customFormat="1" ht="18" hidden="1" customHeight="1">
      <c r="A426" s="39">
        <v>275</v>
      </c>
      <c r="B426" s="454">
        <v>7500</v>
      </c>
      <c r="C426" s="1961" t="s">
        <v>691</v>
      </c>
      <c r="D426" s="1962"/>
      <c r="E426" s="1366">
        <f>F426+G426+H426</f>
        <v>0</v>
      </c>
      <c r="F426" s="479"/>
      <c r="G426" s="480"/>
      <c r="H426" s="1462">
        <v>0</v>
      </c>
      <c r="I426" s="479"/>
      <c r="J426" s="480"/>
      <c r="K426" s="1462">
        <v>0</v>
      </c>
      <c r="L426" s="1366">
        <f>I426+J426+K426</f>
        <v>0</v>
      </c>
      <c r="M426" s="7" t="str">
        <f t="shared" si="82"/>
        <v/>
      </c>
      <c r="N426" s="405"/>
    </row>
    <row r="427" spans="1:14" s="15" customFormat="1" ht="18" customHeight="1" thickTop="1">
      <c r="A427" s="22">
        <v>285</v>
      </c>
      <c r="B427" s="454">
        <v>7600</v>
      </c>
      <c r="C427" s="1961" t="s">
        <v>254</v>
      </c>
      <c r="D427" s="1962"/>
      <c r="E427" s="1366">
        <f>F427+G427+H427</f>
        <v>1027727</v>
      </c>
      <c r="F427" s="479">
        <v>0</v>
      </c>
      <c r="G427" s="480">
        <v>1027727</v>
      </c>
      <c r="H427" s="1462">
        <v>0</v>
      </c>
      <c r="I427" s="479">
        <v>0</v>
      </c>
      <c r="J427" s="480">
        <v>919000</v>
      </c>
      <c r="K427" s="1462">
        <v>0</v>
      </c>
      <c r="L427" s="1366">
        <f>I427+J427+K427</f>
        <v>919000</v>
      </c>
      <c r="M427" s="7">
        <f t="shared" si="82"/>
        <v>1</v>
      </c>
      <c r="N427" s="405"/>
    </row>
    <row r="428" spans="1:14" s="15" customFormat="1" ht="18" hidden="1" customHeight="1">
      <c r="A428" s="22">
        <v>295</v>
      </c>
      <c r="B428" s="454">
        <v>7700</v>
      </c>
      <c r="C428" s="1961" t="s">
        <v>670</v>
      </c>
      <c r="D428" s="1962"/>
      <c r="E428" s="1366">
        <f>F428+G428+H428</f>
        <v>0</v>
      </c>
      <c r="F428" s="1657">
        <v>0</v>
      </c>
      <c r="G428" s="1658">
        <v>0</v>
      </c>
      <c r="H428" s="1656">
        <v>0</v>
      </c>
      <c r="I428" s="1657">
        <v>0</v>
      </c>
      <c r="J428" s="1658">
        <v>0</v>
      </c>
      <c r="K428" s="1656">
        <v>0</v>
      </c>
      <c r="L428" s="1366">
        <f>I428+J428+K428</f>
        <v>0</v>
      </c>
      <c r="M428" s="7" t="str">
        <f>(IF($E428&lt;&gt;0,$M$2,IF($L428&lt;&gt;0,$M$2,"")))</f>
        <v/>
      </c>
      <c r="N428" s="405"/>
    </row>
    <row r="429" spans="1:14" s="15" customFormat="1" ht="18.75" hidden="1" customHeight="1">
      <c r="A429" s="22">
        <v>215</v>
      </c>
      <c r="B429" s="454">
        <v>7800</v>
      </c>
      <c r="C429" s="1961" t="s">
        <v>909</v>
      </c>
      <c r="D429" s="1962"/>
      <c r="E429" s="1366">
        <f t="shared" ref="E429:L429" si="98">SUM(E430:E431)</f>
        <v>0</v>
      </c>
      <c r="F429" s="455">
        <f t="shared" si="98"/>
        <v>0</v>
      </c>
      <c r="G429" s="469">
        <f t="shared" si="98"/>
        <v>0</v>
      </c>
      <c r="H429" s="441">
        <f>SUM(H430:H431)</f>
        <v>0</v>
      </c>
      <c r="I429" s="455">
        <f t="shared" si="98"/>
        <v>0</v>
      </c>
      <c r="J429" s="440">
        <f t="shared" si="98"/>
        <v>0</v>
      </c>
      <c r="K429" s="441">
        <f t="shared" si="98"/>
        <v>0</v>
      </c>
      <c r="L429" s="1366">
        <f t="shared" si="98"/>
        <v>0</v>
      </c>
      <c r="M429" s="7" t="str">
        <f>(IF($E429&lt;&gt;0,$M$2,IF($L429&lt;&gt;0,$M$2,"")))</f>
        <v/>
      </c>
      <c r="N429" s="405"/>
    </row>
    <row r="430" spans="1:14" ht="18" hidden="1" customHeight="1">
      <c r="A430" s="25">
        <v>220</v>
      </c>
      <c r="B430" s="149"/>
      <c r="C430" s="150">
        <v>7833</v>
      </c>
      <c r="D430" s="151" t="s">
        <v>692</v>
      </c>
      <c r="E430" s="1367">
        <f>F430+G430+H430</f>
        <v>0</v>
      </c>
      <c r="F430" s="152"/>
      <c r="G430" s="153"/>
      <c r="H430" s="154">
        <v>0</v>
      </c>
      <c r="I430" s="152"/>
      <c r="J430" s="153"/>
      <c r="K430" s="154">
        <v>0</v>
      </c>
      <c r="L430" s="1367">
        <f>I430+J430+K430</f>
        <v>0</v>
      </c>
      <c r="M430" s="7" t="str">
        <f>(IF($E430&lt;&gt;0,$M$2,IF($L430&lt;&gt;0,$M$2,"")))</f>
        <v/>
      </c>
      <c r="N430" s="405"/>
    </row>
    <row r="431" spans="1:14" hidden="1">
      <c r="A431" s="23">
        <v>225</v>
      </c>
      <c r="B431" s="149"/>
      <c r="C431" s="162">
        <v>7888</v>
      </c>
      <c r="D431" s="185" t="s">
        <v>910</v>
      </c>
      <c r="E431" s="1380">
        <f>F431+G431+H431</f>
        <v>0</v>
      </c>
      <c r="F431" s="173"/>
      <c r="G431" s="174"/>
      <c r="H431" s="175">
        <v>0</v>
      </c>
      <c r="I431" s="173"/>
      <c r="J431" s="174"/>
      <c r="K431" s="175">
        <v>0</v>
      </c>
      <c r="L431" s="1380">
        <f>I431+J431+K431</f>
        <v>0</v>
      </c>
      <c r="M431" s="7" t="str">
        <f>(IF($E431&lt;&gt;0,$M$2,IF($L431&lt;&gt;0,$M$2,"")))</f>
        <v/>
      </c>
      <c r="N431" s="405"/>
    </row>
    <row r="432" spans="1:14" ht="20.25" customHeight="1" thickBot="1">
      <c r="A432" s="23">
        <v>315</v>
      </c>
      <c r="B432" s="505" t="s">
        <v>892</v>
      </c>
      <c r="C432" s="506" t="s">
        <v>727</v>
      </c>
      <c r="D432" s="507" t="s">
        <v>911</v>
      </c>
      <c r="E432" s="508">
        <f t="shared" ref="E432:L432" si="99">SUM(E425,E426,E427,E428,E429)</f>
        <v>1027727</v>
      </c>
      <c r="F432" s="509">
        <f t="shared" si="99"/>
        <v>0</v>
      </c>
      <c r="G432" s="510">
        <f t="shared" si="99"/>
        <v>1027727</v>
      </c>
      <c r="H432" s="511">
        <f>SUM(H425,H426,H427,H428,H429)</f>
        <v>0</v>
      </c>
      <c r="I432" s="509">
        <f t="shared" si="99"/>
        <v>0</v>
      </c>
      <c r="J432" s="510">
        <f t="shared" si="99"/>
        <v>919000</v>
      </c>
      <c r="K432" s="511">
        <f t="shared" si="99"/>
        <v>0</v>
      </c>
      <c r="L432" s="508">
        <f t="shared" si="99"/>
        <v>919000</v>
      </c>
      <c r="M432" s="7">
        <v>1</v>
      </c>
      <c r="N432" s="405"/>
    </row>
    <row r="433" spans="1:14" ht="15" customHeight="1" thickTop="1">
      <c r="A433" s="23"/>
      <c r="B433" s="228"/>
      <c r="C433" s="228"/>
      <c r="D433" s="229"/>
      <c r="E433" s="228"/>
      <c r="F433" s="228"/>
      <c r="G433" s="103"/>
      <c r="H433" s="103"/>
      <c r="I433" s="228"/>
      <c r="J433" s="228"/>
      <c r="K433" s="103"/>
      <c r="L433" s="228"/>
      <c r="M433" s="7">
        <v>1</v>
      </c>
      <c r="N433" s="405"/>
    </row>
    <row r="434" spans="1:14">
      <c r="A434" s="23"/>
      <c r="B434" s="512"/>
      <c r="C434" s="512"/>
      <c r="D434" s="513"/>
      <c r="E434" s="513"/>
      <c r="F434" s="513"/>
      <c r="G434" s="513"/>
      <c r="H434" s="513"/>
      <c r="I434" s="513"/>
      <c r="J434" s="513"/>
      <c r="K434" s="513"/>
      <c r="L434" s="513"/>
      <c r="M434" s="513">
        <v>1</v>
      </c>
      <c r="N434" s="405"/>
    </row>
    <row r="435" spans="1:14">
      <c r="A435" s="23"/>
      <c r="B435" s="228"/>
      <c r="C435" s="391"/>
      <c r="D435" s="400"/>
      <c r="E435" s="237"/>
      <c r="F435" s="237"/>
      <c r="G435" s="223"/>
      <c r="H435" s="223"/>
      <c r="I435" s="223"/>
      <c r="J435" s="223"/>
      <c r="K435" s="223"/>
      <c r="L435" s="237"/>
      <c r="M435" s="7">
        <v>1</v>
      </c>
      <c r="N435" s="514"/>
    </row>
    <row r="436" spans="1:14" ht="21" customHeight="1">
      <c r="A436" s="23"/>
      <c r="B436" s="1988" t="str">
        <f>$B$7</f>
        <v>ОТЧЕТНИ ДАННИ ПО ЕБК ЗА ИЗПЪЛНЕНИЕТО НА БЮДЖЕТА</v>
      </c>
      <c r="C436" s="1989"/>
      <c r="D436" s="1989"/>
      <c r="E436" s="237"/>
      <c r="F436" s="237"/>
      <c r="G436" s="223"/>
      <c r="H436" s="223"/>
      <c r="I436" s="223"/>
      <c r="J436" s="223"/>
      <c r="K436" s="223"/>
      <c r="L436" s="223"/>
      <c r="M436" s="7">
        <v>1</v>
      </c>
      <c r="N436" s="514"/>
    </row>
    <row r="437" spans="1:14" ht="18.75" customHeight="1">
      <c r="A437" s="23"/>
      <c r="B437" s="228"/>
      <c r="C437" s="391"/>
      <c r="D437" s="400"/>
      <c r="E437" s="406" t="s">
        <v>874</v>
      </c>
      <c r="F437" s="406" t="s">
        <v>820</v>
      </c>
      <c r="G437" s="223"/>
      <c r="H437" s="223"/>
      <c r="I437" s="223"/>
      <c r="J437" s="223"/>
      <c r="K437" s="223"/>
      <c r="L437" s="223"/>
      <c r="M437" s="7">
        <v>1</v>
      </c>
      <c r="N437" s="514"/>
    </row>
    <row r="438" spans="1:14" ht="27" customHeight="1">
      <c r="A438" s="23"/>
      <c r="B438" s="1940" t="str">
        <f>$B$9</f>
        <v>Община Правец</v>
      </c>
      <c r="C438" s="1941"/>
      <c r="D438" s="1942"/>
      <c r="E438" s="115">
        <f>$E$9</f>
        <v>45658</v>
      </c>
      <c r="F438" s="407">
        <f>$F$9</f>
        <v>45900</v>
      </c>
      <c r="G438" s="223"/>
      <c r="H438" s="223"/>
      <c r="I438" s="223"/>
      <c r="J438" s="223"/>
      <c r="K438" s="223"/>
      <c r="L438" s="237"/>
      <c r="M438" s="7">
        <v>1</v>
      </c>
      <c r="N438" s="514"/>
    </row>
    <row r="439" spans="1:14">
      <c r="A439" s="23"/>
      <c r="B439" s="227" t="str">
        <f>$B$10</f>
        <v>(наименование на разпоредителя с бюджет)</v>
      </c>
      <c r="C439" s="228"/>
      <c r="D439" s="229"/>
      <c r="E439" s="237"/>
      <c r="F439" s="237"/>
      <c r="G439" s="223"/>
      <c r="H439" s="223"/>
      <c r="I439" s="223"/>
      <c r="J439" s="223"/>
      <c r="K439" s="223"/>
      <c r="L439" s="237"/>
      <c r="M439" s="7">
        <v>1</v>
      </c>
      <c r="N439" s="514"/>
    </row>
    <row r="440" spans="1:14" ht="5.25" customHeight="1">
      <c r="A440" s="23"/>
      <c r="B440" s="227"/>
      <c r="C440" s="228"/>
      <c r="D440" s="229"/>
      <c r="E440" s="409"/>
      <c r="F440" s="237"/>
      <c r="G440" s="223"/>
      <c r="H440" s="223"/>
      <c r="I440" s="223"/>
      <c r="J440" s="223"/>
      <c r="K440" s="223"/>
      <c r="L440" s="237"/>
      <c r="M440" s="7">
        <v>1</v>
      </c>
      <c r="N440" s="514"/>
    </row>
    <row r="441" spans="1:14" ht="27.75" customHeight="1">
      <c r="A441" s="23"/>
      <c r="B441" s="1980" t="str">
        <f>$B$12</f>
        <v>Правец</v>
      </c>
      <c r="C441" s="1981"/>
      <c r="D441" s="1982"/>
      <c r="E441" s="410" t="s">
        <v>875</v>
      </c>
      <c r="F441" s="232" t="str">
        <f>$F$12</f>
        <v>7317</v>
      </c>
      <c r="G441" s="223"/>
      <c r="H441" s="223"/>
      <c r="I441" s="223"/>
      <c r="J441" s="223"/>
      <c r="K441" s="223"/>
      <c r="L441" s="237"/>
      <c r="M441" s="7">
        <v>1</v>
      </c>
      <c r="N441" s="514"/>
    </row>
    <row r="442" spans="1:14">
      <c r="A442" s="23"/>
      <c r="B442" s="411" t="str">
        <f>$B$13</f>
        <v>(наименование на първостепенния разпоредител с бюджет)</v>
      </c>
      <c r="C442" s="6"/>
      <c r="D442" s="237"/>
      <c r="E442" s="409"/>
      <c r="F442" s="237"/>
      <c r="G442" s="223"/>
      <c r="H442" s="223"/>
      <c r="I442" s="223"/>
      <c r="J442" s="223"/>
      <c r="K442" s="223"/>
      <c r="L442" s="237"/>
      <c r="M442" s="7">
        <v>1</v>
      </c>
      <c r="N442" s="514"/>
    </row>
    <row r="443" spans="1:14" ht="19.5">
      <c r="A443" s="23"/>
      <c r="B443" s="237"/>
      <c r="C443" s="237"/>
      <c r="D443" s="515" t="s">
        <v>876</v>
      </c>
      <c r="E443" s="238">
        <f>$E$15</f>
        <v>0</v>
      </c>
      <c r="F443" s="126" t="str">
        <f>+$F$15</f>
        <v>БЮДЖЕТ</v>
      </c>
      <c r="G443" s="239"/>
      <c r="H443" s="239"/>
      <c r="I443" s="239"/>
      <c r="J443" s="239"/>
      <c r="K443" s="239"/>
      <c r="L443" s="218"/>
      <c r="M443" s="7">
        <v>1</v>
      </c>
      <c r="N443" s="514"/>
    </row>
    <row r="444" spans="1:14" ht="16.5" thickBot="1">
      <c r="A444" s="23"/>
      <c r="B444" s="237"/>
      <c r="C444" s="237"/>
      <c r="D444" s="237"/>
      <c r="E444" s="237"/>
      <c r="F444" s="237"/>
      <c r="G444" s="244"/>
      <c r="H444" s="245" t="s">
        <v>459</v>
      </c>
      <c r="I444" s="244"/>
      <c r="J444" s="244"/>
      <c r="K444" s="244"/>
      <c r="L444" s="1365" t="s">
        <v>459</v>
      </c>
      <c r="M444" s="7">
        <v>1</v>
      </c>
      <c r="N444" s="514"/>
    </row>
    <row r="445" spans="1:14" ht="22.5" customHeight="1" thickBot="1">
      <c r="A445" s="23"/>
      <c r="B445" s="516"/>
      <c r="C445" s="391"/>
      <c r="D445" s="517"/>
      <c r="E445" s="1946" t="str">
        <f>CONCATENATE("Уточнен план ", $C$3, " - БЮДЖЕТНО САЛДО")</f>
        <v>Уточнен план 2025 - БЮДЖЕТНО САЛДО</v>
      </c>
      <c r="F445" s="1947"/>
      <c r="G445" s="1947"/>
      <c r="H445" s="1948"/>
      <c r="I445" s="2011" t="str">
        <f>CONCATENATE("Отчет ",$C$3, " - БЮДЖЕТНО САЛДО")</f>
        <v>Отчет 2025 - БЮДЖЕТНО САЛДО</v>
      </c>
      <c r="J445" s="2012"/>
      <c r="K445" s="2012"/>
      <c r="L445" s="2013"/>
      <c r="M445" s="7">
        <v>1</v>
      </c>
      <c r="N445" s="514"/>
    </row>
    <row r="446" spans="1:14" ht="48" customHeight="1">
      <c r="A446" s="23"/>
      <c r="B446" s="518"/>
      <c r="C446" s="518"/>
      <c r="D446" s="519" t="s">
        <v>870</v>
      </c>
      <c r="E446" s="137" t="str">
        <f t="shared" ref="E446:L447" si="100">E20</f>
        <v>Уточнен план                Общо</v>
      </c>
      <c r="F446" s="1395" t="str">
        <f t="shared" si="100"/>
        <v>държавни дейности</v>
      </c>
      <c r="G446" s="1396" t="str">
        <f t="shared" si="100"/>
        <v>местни дейности</v>
      </c>
      <c r="H446" s="1397" t="str">
        <f t="shared" si="100"/>
        <v>дофинансиране</v>
      </c>
      <c r="I446" s="520" t="str">
        <f t="shared" si="100"/>
        <v>държавни дейности -ОТЧЕТ</v>
      </c>
      <c r="J446" s="521" t="str">
        <f t="shared" si="100"/>
        <v>местни дейности - ОТЧЕТ</v>
      </c>
      <c r="K446" s="522" t="str">
        <f t="shared" si="100"/>
        <v>дофинансиране - ОТЧЕТ</v>
      </c>
      <c r="L446" s="523" t="str">
        <f t="shared" si="100"/>
        <v>ОТЧЕТ                                    ОБЩО</v>
      </c>
      <c r="M446" s="7">
        <v>1</v>
      </c>
      <c r="N446" s="514"/>
    </row>
    <row r="447" spans="1:14" ht="19.5" thickBot="1">
      <c r="A447" s="23"/>
      <c r="B447" s="524"/>
      <c r="C447" s="525"/>
      <c r="D447" s="526" t="s">
        <v>871</v>
      </c>
      <c r="E447" s="527" t="str">
        <f t="shared" si="100"/>
        <v>(1)</v>
      </c>
      <c r="F447" s="528" t="str">
        <f t="shared" si="100"/>
        <v>(2)</v>
      </c>
      <c r="G447" s="529" t="str">
        <f t="shared" si="100"/>
        <v>(3)</v>
      </c>
      <c r="H447" s="530" t="str">
        <f t="shared" si="100"/>
        <v>(4)</v>
      </c>
      <c r="I447" s="531" t="str">
        <f t="shared" si="100"/>
        <v>(5)</v>
      </c>
      <c r="J447" s="532" t="str">
        <f t="shared" si="100"/>
        <v>(6)</v>
      </c>
      <c r="K447" s="533" t="str">
        <f t="shared" si="100"/>
        <v>(7)</v>
      </c>
      <c r="L447" s="534" t="str">
        <f t="shared" si="100"/>
        <v>(8)</v>
      </c>
      <c r="M447" s="7">
        <v>1</v>
      </c>
      <c r="N447" s="514"/>
    </row>
    <row r="448" spans="1:14" ht="21" customHeight="1" thickTop="1">
      <c r="A448" s="23"/>
      <c r="B448" s="391"/>
      <c r="C448" s="535"/>
      <c r="D448" s="536" t="s">
        <v>872</v>
      </c>
      <c r="E448" s="537">
        <f t="shared" ref="E448:L448" si="101">+E167-E304+E422+E432</f>
        <v>-11413257</v>
      </c>
      <c r="F448" s="538">
        <f t="shared" si="101"/>
        <v>-3651229</v>
      </c>
      <c r="G448" s="539">
        <f t="shared" si="101"/>
        <v>-7377409</v>
      </c>
      <c r="H448" s="540">
        <f t="shared" si="101"/>
        <v>-384619</v>
      </c>
      <c r="I448" s="538">
        <f t="shared" si="101"/>
        <v>1972400</v>
      </c>
      <c r="J448" s="539">
        <f t="shared" si="101"/>
        <v>1351436</v>
      </c>
      <c r="K448" s="540">
        <f t="shared" si="101"/>
        <v>-159748</v>
      </c>
      <c r="L448" s="541">
        <f t="shared" si="101"/>
        <v>3164088</v>
      </c>
      <c r="M448" s="7">
        <v>1</v>
      </c>
      <c r="N448" s="514"/>
    </row>
    <row r="449" spans="1:14" ht="20.25" customHeight="1" thickBot="1">
      <c r="A449" s="23"/>
      <c r="B449" s="391"/>
      <c r="C449" s="542"/>
      <c r="D449" s="543" t="s">
        <v>873</v>
      </c>
      <c r="E449" s="544">
        <f t="shared" ref="E449:K450" si="102">+E600</f>
        <v>11413257</v>
      </c>
      <c r="F449" s="545">
        <f t="shared" si="102"/>
        <v>3658729</v>
      </c>
      <c r="G449" s="546">
        <f t="shared" si="102"/>
        <v>7754528</v>
      </c>
      <c r="H449" s="547">
        <f t="shared" si="102"/>
        <v>0</v>
      </c>
      <c r="I449" s="545">
        <f t="shared" si="102"/>
        <v>-1972400</v>
      </c>
      <c r="J449" s="546">
        <f t="shared" si="102"/>
        <v>-1191688</v>
      </c>
      <c r="K449" s="547">
        <f t="shared" si="102"/>
        <v>0</v>
      </c>
      <c r="L449" s="548">
        <f>+L600</f>
        <v>-3164088</v>
      </c>
      <c r="M449" s="7">
        <v>1</v>
      </c>
      <c r="N449" s="514"/>
    </row>
    <row r="450" spans="1:14" ht="16.5" thickTop="1">
      <c r="A450" s="23"/>
      <c r="B450" s="391"/>
      <c r="C450" s="542"/>
      <c r="D450" s="549">
        <f>+IF(+SUM(E450:J450)=0,0,"Контрола: дефицит/излишък = финансиране с обратен знак (V. + VІ. = 0)")</f>
        <v>0</v>
      </c>
      <c r="E450" s="550">
        <f t="shared" si="102"/>
        <v>0</v>
      </c>
      <c r="F450" s="550"/>
      <c r="G450" s="550"/>
      <c r="H450" s="550"/>
      <c r="I450" s="550"/>
      <c r="J450" s="550"/>
      <c r="K450" s="550"/>
      <c r="L450" s="550">
        <f>+L601</f>
        <v>0</v>
      </c>
      <c r="M450" s="7">
        <v>1</v>
      </c>
      <c r="N450" s="514"/>
    </row>
    <row r="451" spans="1:14">
      <c r="A451" s="23"/>
      <c r="B451" s="551"/>
      <c r="C451" s="551"/>
      <c r="D451" s="552"/>
      <c r="E451" s="552"/>
      <c r="F451" s="552"/>
      <c r="G451" s="552"/>
      <c r="H451" s="552"/>
      <c r="I451" s="552"/>
      <c r="J451" s="552"/>
      <c r="K451" s="552"/>
      <c r="L451" s="552"/>
      <c r="M451" s="7">
        <v>1</v>
      </c>
      <c r="N451" s="514"/>
    </row>
    <row r="452" spans="1:14" ht="20.25" customHeight="1">
      <c r="A452" s="23"/>
      <c r="B452" s="1938" t="str">
        <f>$B$7</f>
        <v>ОТЧЕТНИ ДАННИ ПО ЕБК ЗА ИЗПЪЛНЕНИЕТО НА БЮДЖЕТА</v>
      </c>
      <c r="C452" s="1939"/>
      <c r="D452" s="1939"/>
      <c r="E452" s="223"/>
      <c r="F452" s="223"/>
      <c r="G452" s="223"/>
      <c r="H452" s="223"/>
      <c r="I452" s="223"/>
      <c r="J452" s="223"/>
      <c r="K452" s="223"/>
      <c r="L452" s="237"/>
      <c r="M452" s="7">
        <v>1</v>
      </c>
      <c r="N452" s="514"/>
    </row>
    <row r="453" spans="1:14" ht="18.75" customHeight="1">
      <c r="A453" s="23"/>
      <c r="B453" s="228"/>
      <c r="C453" s="391"/>
      <c r="D453" s="400"/>
      <c r="E453" s="406" t="s">
        <v>874</v>
      </c>
      <c r="F453" s="406" t="s">
        <v>820</v>
      </c>
      <c r="G453" s="223"/>
      <c r="H453" s="223"/>
      <c r="I453" s="223"/>
      <c r="J453" s="223"/>
      <c r="K453" s="223"/>
      <c r="L453" s="237"/>
      <c r="M453" s="7">
        <v>1</v>
      </c>
      <c r="N453" s="514"/>
    </row>
    <row r="454" spans="1:14" ht="27" customHeight="1">
      <c r="A454" s="23"/>
      <c r="B454" s="1940" t="str">
        <f>$B$9</f>
        <v>Община Правец</v>
      </c>
      <c r="C454" s="1941"/>
      <c r="D454" s="1942"/>
      <c r="E454" s="115">
        <f>$E$9</f>
        <v>45658</v>
      </c>
      <c r="F454" s="407">
        <f>$F$9</f>
        <v>45900</v>
      </c>
      <c r="G454" s="223"/>
      <c r="H454" s="223"/>
      <c r="I454" s="223"/>
      <c r="J454" s="223"/>
      <c r="K454" s="223"/>
      <c r="L454" s="237"/>
      <c r="M454" s="7">
        <v>1</v>
      </c>
      <c r="N454" s="514"/>
    </row>
    <row r="455" spans="1:14">
      <c r="A455" s="23"/>
      <c r="B455" s="227" t="str">
        <f>$B$10</f>
        <v>(наименование на разпоредителя с бюджет)</v>
      </c>
      <c r="C455" s="228"/>
      <c r="D455" s="229"/>
      <c r="E455" s="237"/>
      <c r="F455" s="237"/>
      <c r="G455" s="223"/>
      <c r="H455" s="223"/>
      <c r="I455" s="223"/>
      <c r="J455" s="223"/>
      <c r="K455" s="223"/>
      <c r="L455" s="237"/>
      <c r="M455" s="7">
        <v>1</v>
      </c>
      <c r="N455" s="514"/>
    </row>
    <row r="456" spans="1:14" ht="5.25" customHeight="1">
      <c r="A456" s="23"/>
      <c r="B456" s="227"/>
      <c r="C456" s="228"/>
      <c r="D456" s="229"/>
      <c r="E456" s="409"/>
      <c r="F456" s="237"/>
      <c r="G456" s="223"/>
      <c r="H456" s="223"/>
      <c r="I456" s="223"/>
      <c r="J456" s="223"/>
      <c r="K456" s="223"/>
      <c r="L456" s="237"/>
      <c r="M456" s="7">
        <v>1</v>
      </c>
      <c r="N456" s="514"/>
    </row>
    <row r="457" spans="1:14" ht="27" customHeight="1">
      <c r="A457" s="23"/>
      <c r="B457" s="1980" t="str">
        <f>$B$12</f>
        <v>Правец</v>
      </c>
      <c r="C457" s="1981"/>
      <c r="D457" s="1982"/>
      <c r="E457" s="410" t="s">
        <v>875</v>
      </c>
      <c r="F457" s="232" t="str">
        <f>$F$12</f>
        <v>7317</v>
      </c>
      <c r="G457" s="223"/>
      <c r="H457" s="223"/>
      <c r="I457" s="223"/>
      <c r="J457" s="223"/>
      <c r="K457" s="223"/>
      <c r="L457" s="237"/>
      <c r="M457" s="7">
        <v>1</v>
      </c>
      <c r="N457" s="514"/>
    </row>
    <row r="458" spans="1:14">
      <c r="A458" s="23"/>
      <c r="B458" s="237"/>
      <c r="C458" s="6"/>
      <c r="D458" s="237"/>
      <c r="E458" s="409"/>
      <c r="F458" s="237"/>
      <c r="G458" s="223"/>
      <c r="H458" s="223"/>
      <c r="I458" s="223"/>
      <c r="J458" s="223"/>
      <c r="K458" s="223"/>
      <c r="L458" s="237"/>
      <c r="M458" s="7">
        <v>1</v>
      </c>
      <c r="N458" s="514"/>
    </row>
    <row r="459" spans="1:14" ht="19.5">
      <c r="A459" s="23"/>
      <c r="B459" s="236"/>
      <c r="C459" s="237"/>
      <c r="D459" s="515" t="s">
        <v>876</v>
      </c>
      <c r="E459" s="238">
        <f>$E$15</f>
        <v>0</v>
      </c>
      <c r="F459" s="126" t="str">
        <f>+$F$15</f>
        <v>БЮДЖЕТ</v>
      </c>
      <c r="G459" s="239"/>
      <c r="H459" s="239"/>
      <c r="I459" s="239"/>
      <c r="J459" s="239"/>
      <c r="K459" s="239"/>
      <c r="L459" s="218"/>
      <c r="M459" s="7">
        <v>1</v>
      </c>
      <c r="N459" s="514"/>
    </row>
    <row r="460" spans="1:14" ht="14.25" customHeight="1" thickBot="1">
      <c r="A460" s="23"/>
      <c r="B460" s="228"/>
      <c r="C460" s="391"/>
      <c r="D460" s="400"/>
      <c r="E460" s="37"/>
      <c r="F460" s="244"/>
      <c r="G460" s="244"/>
      <c r="H460" s="246" t="s">
        <v>459</v>
      </c>
      <c r="I460" s="244"/>
      <c r="J460" s="244"/>
      <c r="K460" s="244"/>
      <c r="L460" s="1365" t="s">
        <v>459</v>
      </c>
      <c r="M460" s="7">
        <v>1</v>
      </c>
      <c r="N460" s="514"/>
    </row>
    <row r="461" spans="1:14" ht="22.5" customHeight="1">
      <c r="A461" s="23"/>
      <c r="B461" s="553" t="s">
        <v>912</v>
      </c>
      <c r="C461" s="554"/>
      <c r="D461" s="555"/>
      <c r="E461" s="1999" t="str">
        <f>CONCATENATE("Уточнен план ", $C$3, " - ФИНАНСИРАНЕ НА БЮДЖЕТНО САЛДО")</f>
        <v>Уточнен план 2025 - ФИНАНСИРАНЕ НА БЮДЖЕТНО САЛДО</v>
      </c>
      <c r="F461" s="2000"/>
      <c r="G461" s="2000"/>
      <c r="H461" s="2001"/>
      <c r="I461" s="2014" t="str">
        <f>CONCATENATE("Отчет ", $C$3, " -ФИНАНСИРАНЕ НА БЮДЖЕТНО САЛДО")</f>
        <v>Отчет 2025 -ФИНАНСИРАНЕ НА БЮДЖЕТНО САЛДО</v>
      </c>
      <c r="J461" s="2015"/>
      <c r="K461" s="2015"/>
      <c r="L461" s="2016"/>
      <c r="M461" s="7">
        <v>1</v>
      </c>
      <c r="N461" s="514"/>
    </row>
    <row r="462" spans="1:14" ht="60" customHeight="1">
      <c r="A462" s="23"/>
      <c r="B462" s="556" t="s">
        <v>62</v>
      </c>
      <c r="C462" s="557" t="s">
        <v>460</v>
      </c>
      <c r="D462" s="558" t="s">
        <v>664</v>
      </c>
      <c r="E462" s="1391" t="str">
        <f t="shared" ref="E462:L463" si="103">E20</f>
        <v>Уточнен план                Общо</v>
      </c>
      <c r="F462" s="1395" t="str">
        <f t="shared" si="103"/>
        <v>държавни дейности</v>
      </c>
      <c r="G462" s="1396" t="str">
        <f t="shared" si="103"/>
        <v>местни дейности</v>
      </c>
      <c r="H462" s="1397" t="str">
        <f t="shared" si="103"/>
        <v>дофинансиране</v>
      </c>
      <c r="I462" s="559" t="str">
        <f t="shared" si="103"/>
        <v>държавни дейности -ОТЧЕТ</v>
      </c>
      <c r="J462" s="560" t="str">
        <f t="shared" si="103"/>
        <v>местни дейности - ОТЧЕТ</v>
      </c>
      <c r="K462" s="561" t="str">
        <f t="shared" si="103"/>
        <v>дофинансиране - ОТЧЕТ</v>
      </c>
      <c r="L462" s="562" t="str">
        <f t="shared" si="103"/>
        <v>ОТЧЕТ                                    ОБЩО</v>
      </c>
      <c r="M462" s="7">
        <v>1</v>
      </c>
      <c r="N462" s="514"/>
    </row>
    <row r="463" spans="1:14" ht="18.75">
      <c r="A463" s="23">
        <v>1</v>
      </c>
      <c r="B463" s="563"/>
      <c r="C463" s="564"/>
      <c r="D463" s="565" t="s">
        <v>682</v>
      </c>
      <c r="E463" s="1392" t="str">
        <f t="shared" si="103"/>
        <v>(1)</v>
      </c>
      <c r="F463" s="429" t="str">
        <f t="shared" si="103"/>
        <v>(2)</v>
      </c>
      <c r="G463" s="430" t="str">
        <f t="shared" si="103"/>
        <v>(3)</v>
      </c>
      <c r="H463" s="431" t="str">
        <f t="shared" si="103"/>
        <v>(4)</v>
      </c>
      <c r="I463" s="261" t="str">
        <f t="shared" si="103"/>
        <v>(5)</v>
      </c>
      <c r="J463" s="262" t="str">
        <f t="shared" si="103"/>
        <v>(6)</v>
      </c>
      <c r="K463" s="263" t="str">
        <f t="shared" si="103"/>
        <v>(7)</v>
      </c>
      <c r="L463" s="432" t="str">
        <f t="shared" si="103"/>
        <v>(8)</v>
      </c>
      <c r="M463" s="7">
        <v>1</v>
      </c>
      <c r="N463" s="514"/>
    </row>
    <row r="464" spans="1:14" s="15" customFormat="1" ht="18.75" hidden="1" customHeight="1">
      <c r="A464" s="22">
        <v>5</v>
      </c>
      <c r="B464" s="566">
        <v>7000</v>
      </c>
      <c r="C464" s="1986" t="s">
        <v>754</v>
      </c>
      <c r="D464" s="1987"/>
      <c r="E464" s="567">
        <f t="shared" ref="E464:L464" si="104">SUM(E465:E467)</f>
        <v>0</v>
      </c>
      <c r="F464" s="568">
        <f t="shared" si="104"/>
        <v>0</v>
      </c>
      <c r="G464" s="569">
        <f t="shared" si="104"/>
        <v>0</v>
      </c>
      <c r="H464" s="570">
        <f>SUM(H465:H467)</f>
        <v>0</v>
      </c>
      <c r="I464" s="568">
        <f t="shared" si="104"/>
        <v>0</v>
      </c>
      <c r="J464" s="569">
        <f t="shared" si="104"/>
        <v>0</v>
      </c>
      <c r="K464" s="570">
        <f t="shared" si="104"/>
        <v>0</v>
      </c>
      <c r="L464" s="567">
        <f t="shared" si="104"/>
        <v>0</v>
      </c>
      <c r="M464" s="7" t="str">
        <f t="shared" ref="M464:M527" si="105">(IF($E464&lt;&gt;0,$M$2,IF($L464&lt;&gt;0,$M$2,"")))</f>
        <v/>
      </c>
      <c r="N464" s="514"/>
    </row>
    <row r="465" spans="1:14" ht="18.75" hidden="1" customHeight="1">
      <c r="A465" s="23">
        <v>10</v>
      </c>
      <c r="B465" s="571"/>
      <c r="C465" s="150">
        <v>7001</v>
      </c>
      <c r="D465" s="572" t="s">
        <v>671</v>
      </c>
      <c r="E465" s="1367">
        <f>F465+G465+H465</f>
        <v>0</v>
      </c>
      <c r="F465" s="152"/>
      <c r="G465" s="153"/>
      <c r="H465" s="573">
        <v>0</v>
      </c>
      <c r="I465" s="152"/>
      <c r="J465" s="153"/>
      <c r="K465" s="573">
        <v>0</v>
      </c>
      <c r="L465" s="1367">
        <f>I465+J465+K465</f>
        <v>0</v>
      </c>
      <c r="M465" s="7" t="str">
        <f t="shared" si="105"/>
        <v/>
      </c>
      <c r="N465" s="514"/>
    </row>
    <row r="466" spans="1:14" ht="18.75" hidden="1" customHeight="1">
      <c r="A466" s="24">
        <v>20</v>
      </c>
      <c r="B466" s="571"/>
      <c r="C466" s="156">
        <v>7003</v>
      </c>
      <c r="D466" s="184" t="s">
        <v>755</v>
      </c>
      <c r="E466" s="1368">
        <f>F466+G466+H466</f>
        <v>0</v>
      </c>
      <c r="F466" s="158"/>
      <c r="G466" s="159"/>
      <c r="H466" s="574">
        <v>0</v>
      </c>
      <c r="I466" s="158"/>
      <c r="J466" s="159"/>
      <c r="K466" s="574">
        <v>0</v>
      </c>
      <c r="L466" s="1368">
        <f>I466+J466+K466</f>
        <v>0</v>
      </c>
      <c r="M466" s="7" t="str">
        <f t="shared" si="105"/>
        <v/>
      </c>
      <c r="N466" s="514"/>
    </row>
    <row r="467" spans="1:14" ht="18.75" hidden="1" customHeight="1">
      <c r="A467" s="24">
        <v>25</v>
      </c>
      <c r="B467" s="571"/>
      <c r="C467" s="179">
        <v>7010</v>
      </c>
      <c r="D467" s="188" t="s">
        <v>756</v>
      </c>
      <c r="E467" s="1371">
        <f>F467+G467+H467</f>
        <v>0</v>
      </c>
      <c r="F467" s="173"/>
      <c r="G467" s="174"/>
      <c r="H467" s="575">
        <v>0</v>
      </c>
      <c r="I467" s="173"/>
      <c r="J467" s="174"/>
      <c r="K467" s="575">
        <v>0</v>
      </c>
      <c r="L467" s="1371">
        <f>I467+J467+K467</f>
        <v>0</v>
      </c>
      <c r="M467" s="7" t="str">
        <f t="shared" si="105"/>
        <v/>
      </c>
      <c r="N467" s="514"/>
    </row>
    <row r="468" spans="1:14" s="15" customFormat="1" hidden="1">
      <c r="A468" s="22">
        <v>30</v>
      </c>
      <c r="B468" s="566">
        <v>7100</v>
      </c>
      <c r="C468" s="2020" t="s">
        <v>757</v>
      </c>
      <c r="D468" s="2020"/>
      <c r="E468" s="567">
        <f t="shared" ref="E468:L468" si="106">+E469+E470</f>
        <v>0</v>
      </c>
      <c r="F468" s="576">
        <f t="shared" si="106"/>
        <v>0</v>
      </c>
      <c r="G468" s="569">
        <f t="shared" si="106"/>
        <v>0</v>
      </c>
      <c r="H468" s="570">
        <f>+H469+H470</f>
        <v>0</v>
      </c>
      <c r="I468" s="576">
        <f t="shared" si="106"/>
        <v>0</v>
      </c>
      <c r="J468" s="569">
        <f t="shared" si="106"/>
        <v>0</v>
      </c>
      <c r="K468" s="570">
        <f t="shared" si="106"/>
        <v>0</v>
      </c>
      <c r="L468" s="567">
        <f t="shared" si="106"/>
        <v>0</v>
      </c>
      <c r="M468" s="7" t="str">
        <f t="shared" si="105"/>
        <v/>
      </c>
      <c r="N468" s="514"/>
    </row>
    <row r="469" spans="1:14" ht="18.75" hidden="1" customHeight="1">
      <c r="A469" s="23">
        <v>35</v>
      </c>
      <c r="B469" s="571"/>
      <c r="C469" s="150">
        <v>7101</v>
      </c>
      <c r="D469" s="577" t="s">
        <v>758</v>
      </c>
      <c r="E469" s="1367">
        <f>F469+G469+H469</f>
        <v>0</v>
      </c>
      <c r="F469" s="152"/>
      <c r="G469" s="153"/>
      <c r="H469" s="573">
        <v>0</v>
      </c>
      <c r="I469" s="152"/>
      <c r="J469" s="153"/>
      <c r="K469" s="573">
        <v>0</v>
      </c>
      <c r="L469" s="1367">
        <f>I469+J469+K469</f>
        <v>0</v>
      </c>
      <c r="M469" s="7" t="str">
        <f t="shared" si="105"/>
        <v/>
      </c>
      <c r="N469" s="514"/>
    </row>
    <row r="470" spans="1:14" ht="18.75" hidden="1" customHeight="1">
      <c r="A470" s="23">
        <v>40</v>
      </c>
      <c r="B470" s="571"/>
      <c r="C470" s="179">
        <v>7102</v>
      </c>
      <c r="D470" s="188" t="s">
        <v>759</v>
      </c>
      <c r="E470" s="1371">
        <f>F470+G470+H470</f>
        <v>0</v>
      </c>
      <c r="F470" s="173"/>
      <c r="G470" s="174"/>
      <c r="H470" s="575">
        <v>0</v>
      </c>
      <c r="I470" s="173"/>
      <c r="J470" s="174"/>
      <c r="K470" s="575">
        <v>0</v>
      </c>
      <c r="L470" s="1371">
        <f>I470+J470+K470</f>
        <v>0</v>
      </c>
      <c r="M470" s="7" t="str">
        <f t="shared" si="105"/>
        <v/>
      </c>
      <c r="N470" s="514"/>
    </row>
    <row r="471" spans="1:14" s="15" customFormat="1">
      <c r="A471" s="22">
        <v>45</v>
      </c>
      <c r="B471" s="566">
        <v>7200</v>
      </c>
      <c r="C471" s="2020" t="s">
        <v>1990</v>
      </c>
      <c r="D471" s="2020"/>
      <c r="E471" s="567">
        <f t="shared" ref="E471:L471" si="107">+E472+E473</f>
        <v>0</v>
      </c>
      <c r="F471" s="576">
        <f t="shared" si="107"/>
        <v>0</v>
      </c>
      <c r="G471" s="569">
        <f t="shared" si="107"/>
        <v>0</v>
      </c>
      <c r="H471" s="570">
        <f>+H472+H473</f>
        <v>0</v>
      </c>
      <c r="I471" s="576">
        <f t="shared" si="107"/>
        <v>0</v>
      </c>
      <c r="J471" s="569">
        <f t="shared" si="107"/>
        <v>25000</v>
      </c>
      <c r="K471" s="570">
        <f t="shared" si="107"/>
        <v>0</v>
      </c>
      <c r="L471" s="567">
        <f t="shared" si="107"/>
        <v>25000</v>
      </c>
      <c r="M471" s="7">
        <f t="shared" si="105"/>
        <v>1</v>
      </c>
      <c r="N471" s="514"/>
    </row>
    <row r="472" spans="1:14" ht="18.75" hidden="1" customHeight="1">
      <c r="A472" s="23">
        <v>50</v>
      </c>
      <c r="B472" s="571"/>
      <c r="C472" s="578">
        <v>7201</v>
      </c>
      <c r="D472" s="579" t="s">
        <v>1991</v>
      </c>
      <c r="E472" s="1381">
        <f>F472+G472+H472</f>
        <v>0</v>
      </c>
      <c r="F472" s="152"/>
      <c r="G472" s="580"/>
      <c r="H472" s="573">
        <v>0</v>
      </c>
      <c r="I472" s="152"/>
      <c r="J472" s="580"/>
      <c r="K472" s="573">
        <v>0</v>
      </c>
      <c r="L472" s="1381">
        <f>I472+J472+K472</f>
        <v>0</v>
      </c>
      <c r="M472" s="7" t="str">
        <f t="shared" si="105"/>
        <v/>
      </c>
      <c r="N472" s="514"/>
    </row>
    <row r="473" spans="1:14" ht="18.75" customHeight="1">
      <c r="A473" s="23">
        <v>55</v>
      </c>
      <c r="B473" s="571"/>
      <c r="C473" s="162">
        <v>7202</v>
      </c>
      <c r="D473" s="581" t="s">
        <v>1992</v>
      </c>
      <c r="E473" s="1380">
        <f>F473+G473+H473</f>
        <v>0</v>
      </c>
      <c r="F473" s="173">
        <v>0</v>
      </c>
      <c r="G473" s="165">
        <v>0</v>
      </c>
      <c r="H473" s="575">
        <v>0</v>
      </c>
      <c r="I473" s="173">
        <v>0</v>
      </c>
      <c r="J473" s="165">
        <v>25000</v>
      </c>
      <c r="K473" s="575">
        <v>0</v>
      </c>
      <c r="L473" s="1380">
        <f>I473+J473+K473</f>
        <v>25000</v>
      </c>
      <c r="M473" s="7">
        <f t="shared" si="105"/>
        <v>1</v>
      </c>
      <c r="N473" s="514"/>
    </row>
    <row r="474" spans="1:14" s="15" customFormat="1" ht="18.75" hidden="1" customHeight="1">
      <c r="A474" s="22">
        <v>60</v>
      </c>
      <c r="B474" s="566">
        <v>7300</v>
      </c>
      <c r="C474" s="1986" t="s">
        <v>760</v>
      </c>
      <c r="D474" s="1987"/>
      <c r="E474" s="567">
        <f t="shared" ref="E474:L474" si="108">SUM(E475:E480)</f>
        <v>0</v>
      </c>
      <c r="F474" s="576">
        <f t="shared" si="108"/>
        <v>0</v>
      </c>
      <c r="G474" s="582">
        <f t="shared" si="108"/>
        <v>0</v>
      </c>
      <c r="H474" s="570">
        <f>SUM(H475:H480)</f>
        <v>0</v>
      </c>
      <c r="I474" s="576">
        <f t="shared" si="108"/>
        <v>0</v>
      </c>
      <c r="J474" s="582">
        <f t="shared" si="108"/>
        <v>0</v>
      </c>
      <c r="K474" s="570">
        <f t="shared" si="108"/>
        <v>0</v>
      </c>
      <c r="L474" s="567">
        <f t="shared" si="108"/>
        <v>0</v>
      </c>
      <c r="M474" s="7" t="str">
        <f t="shared" si="105"/>
        <v/>
      </c>
      <c r="N474" s="514"/>
    </row>
    <row r="475" spans="1:14" ht="18.75" hidden="1" customHeight="1">
      <c r="A475" s="23">
        <v>65</v>
      </c>
      <c r="B475" s="149"/>
      <c r="C475" s="578">
        <v>7320</v>
      </c>
      <c r="D475" s="583" t="s">
        <v>761</v>
      </c>
      <c r="E475" s="1382">
        <f t="shared" ref="E475:E480" si="109">F475+G475+H475</f>
        <v>0</v>
      </c>
      <c r="F475" s="584"/>
      <c r="G475" s="153"/>
      <c r="H475" s="573">
        <v>0</v>
      </c>
      <c r="I475" s="584"/>
      <c r="J475" s="153"/>
      <c r="K475" s="573">
        <v>0</v>
      </c>
      <c r="L475" s="1382">
        <f t="shared" ref="L475:L480" si="110">I475+J475+K475</f>
        <v>0</v>
      </c>
      <c r="M475" s="7" t="str">
        <f t="shared" si="105"/>
        <v/>
      </c>
      <c r="N475" s="514"/>
    </row>
    <row r="476" spans="1:14" ht="31.5" hidden="1">
      <c r="A476" s="23">
        <v>85</v>
      </c>
      <c r="B476" s="149"/>
      <c r="C476" s="162">
        <v>7369</v>
      </c>
      <c r="D476" s="585" t="s">
        <v>762</v>
      </c>
      <c r="E476" s="1383">
        <f t="shared" si="109"/>
        <v>0</v>
      </c>
      <c r="F476" s="164"/>
      <c r="G476" s="446"/>
      <c r="H476" s="586">
        <v>0</v>
      </c>
      <c r="I476" s="164"/>
      <c r="J476" s="446"/>
      <c r="K476" s="586">
        <v>0</v>
      </c>
      <c r="L476" s="1383">
        <f t="shared" si="110"/>
        <v>0</v>
      </c>
      <c r="M476" s="7" t="str">
        <f t="shared" si="105"/>
        <v/>
      </c>
      <c r="N476" s="514"/>
    </row>
    <row r="477" spans="1:14" ht="31.5" hidden="1">
      <c r="A477" s="23">
        <v>90</v>
      </c>
      <c r="B477" s="149"/>
      <c r="C477" s="587">
        <v>7370</v>
      </c>
      <c r="D477" s="588" t="s">
        <v>763</v>
      </c>
      <c r="E477" s="1384">
        <f t="shared" si="109"/>
        <v>0</v>
      </c>
      <c r="F477" s="589"/>
      <c r="G477" s="590"/>
      <c r="H477" s="591">
        <v>0</v>
      </c>
      <c r="I477" s="589"/>
      <c r="J477" s="590"/>
      <c r="K477" s="591">
        <v>0</v>
      </c>
      <c r="L477" s="1384">
        <f t="shared" si="110"/>
        <v>0</v>
      </c>
      <c r="M477" s="7" t="str">
        <f t="shared" si="105"/>
        <v/>
      </c>
      <c r="N477" s="514"/>
    </row>
    <row r="478" spans="1:14" ht="18.75" hidden="1" customHeight="1">
      <c r="A478" s="23">
        <v>95</v>
      </c>
      <c r="B478" s="149"/>
      <c r="C478" s="578">
        <v>7391</v>
      </c>
      <c r="D478" s="592" t="s">
        <v>764</v>
      </c>
      <c r="E478" s="1381">
        <f t="shared" si="109"/>
        <v>0</v>
      </c>
      <c r="F478" s="584"/>
      <c r="G478" s="451"/>
      <c r="H478" s="574">
        <v>0</v>
      </c>
      <c r="I478" s="584"/>
      <c r="J478" s="451"/>
      <c r="K478" s="574">
        <v>0</v>
      </c>
      <c r="L478" s="1381">
        <f t="shared" si="110"/>
        <v>0</v>
      </c>
      <c r="M478" s="7" t="str">
        <f t="shared" si="105"/>
        <v/>
      </c>
      <c r="N478" s="514"/>
    </row>
    <row r="479" spans="1:14" ht="18.75" hidden="1" customHeight="1">
      <c r="A479" s="23">
        <v>100</v>
      </c>
      <c r="B479" s="149"/>
      <c r="C479" s="156">
        <v>7392</v>
      </c>
      <c r="D479" s="593" t="s">
        <v>765</v>
      </c>
      <c r="E479" s="1368">
        <f t="shared" si="109"/>
        <v>0</v>
      </c>
      <c r="F479" s="1652">
        <v>0</v>
      </c>
      <c r="G479" s="1652">
        <v>0</v>
      </c>
      <c r="H479" s="574">
        <v>0</v>
      </c>
      <c r="I479" s="1652">
        <v>0</v>
      </c>
      <c r="J479" s="1652">
        <v>0</v>
      </c>
      <c r="K479" s="574">
        <v>0</v>
      </c>
      <c r="L479" s="1368">
        <f t="shared" si="110"/>
        <v>0</v>
      </c>
      <c r="M479" s="7" t="str">
        <f t="shared" si="105"/>
        <v/>
      </c>
      <c r="N479" s="514"/>
    </row>
    <row r="480" spans="1:14" ht="18.75" hidden="1" customHeight="1">
      <c r="A480" s="23">
        <v>105</v>
      </c>
      <c r="B480" s="149"/>
      <c r="C480" s="162">
        <v>7393</v>
      </c>
      <c r="D480" s="182" t="s">
        <v>766</v>
      </c>
      <c r="E480" s="1380">
        <f t="shared" si="109"/>
        <v>0</v>
      </c>
      <c r="F480" s="164"/>
      <c r="G480" s="174"/>
      <c r="H480" s="575">
        <v>0</v>
      </c>
      <c r="I480" s="164"/>
      <c r="J480" s="174"/>
      <c r="K480" s="575">
        <v>0</v>
      </c>
      <c r="L480" s="1380">
        <f t="shared" si="110"/>
        <v>0</v>
      </c>
      <c r="M480" s="7" t="str">
        <f t="shared" si="105"/>
        <v/>
      </c>
      <c r="N480" s="514"/>
    </row>
    <row r="481" spans="1:232" s="46" customFormat="1" ht="18.75" hidden="1" customHeight="1">
      <c r="A481" s="26">
        <v>110</v>
      </c>
      <c r="B481" s="566">
        <v>7900</v>
      </c>
      <c r="C481" s="2021" t="s">
        <v>767</v>
      </c>
      <c r="D481" s="2022"/>
      <c r="E481" s="594">
        <f t="shared" ref="E481:L481" si="111">+E482+E483</f>
        <v>0</v>
      </c>
      <c r="F481" s="595">
        <f t="shared" si="111"/>
        <v>0</v>
      </c>
      <c r="G481" s="596">
        <f t="shared" si="111"/>
        <v>0</v>
      </c>
      <c r="H481" s="570">
        <f>+H482+H483</f>
        <v>0</v>
      </c>
      <c r="I481" s="595">
        <f t="shared" si="111"/>
        <v>0</v>
      </c>
      <c r="J481" s="596">
        <f t="shared" si="111"/>
        <v>0</v>
      </c>
      <c r="K481" s="570">
        <f t="shared" si="111"/>
        <v>0</v>
      </c>
      <c r="L481" s="594">
        <f t="shared" si="111"/>
        <v>0</v>
      </c>
      <c r="M481" s="7" t="str">
        <f t="shared" si="105"/>
        <v/>
      </c>
      <c r="N481" s="514"/>
      <c r="O481" s="48"/>
      <c r="P481" s="48"/>
      <c r="Q481" s="49"/>
      <c r="R481" s="48"/>
      <c r="S481" s="48"/>
      <c r="T481" s="49"/>
      <c r="U481" s="50"/>
      <c r="V481" s="50"/>
      <c r="W481" s="51"/>
      <c r="X481" s="50"/>
      <c r="Y481" s="50"/>
      <c r="Z481" s="51"/>
      <c r="AA481" s="50"/>
      <c r="AB481" s="50"/>
      <c r="AC481" s="52"/>
      <c r="AD481" s="50"/>
      <c r="AE481" s="50"/>
      <c r="AF481" s="51"/>
      <c r="AG481" s="50"/>
      <c r="AH481" s="50"/>
      <c r="AI481" s="51"/>
      <c r="AJ481" s="50"/>
      <c r="AK481" s="51"/>
      <c r="AL481" s="52"/>
      <c r="AM481" s="51"/>
      <c r="AN481" s="51"/>
      <c r="AO481" s="50"/>
      <c r="AP481" s="50"/>
      <c r="AQ481" s="51"/>
      <c r="AR481" s="50"/>
      <c r="AT481" s="50"/>
    </row>
    <row r="482" spans="1:232" s="58" customFormat="1" ht="18.75" hidden="1" customHeight="1">
      <c r="A482" s="53">
        <v>115</v>
      </c>
      <c r="B482" s="149"/>
      <c r="C482" s="597">
        <v>7901</v>
      </c>
      <c r="D482" s="598" t="s">
        <v>768</v>
      </c>
      <c r="E482" s="1381">
        <f>F482+G482+H482</f>
        <v>0</v>
      </c>
      <c r="F482" s="1652">
        <v>0</v>
      </c>
      <c r="G482" s="1652">
        <v>0</v>
      </c>
      <c r="H482" s="573">
        <v>0</v>
      </c>
      <c r="I482" s="1652">
        <v>0</v>
      </c>
      <c r="J482" s="1652">
        <v>0</v>
      </c>
      <c r="K482" s="573">
        <v>0</v>
      </c>
      <c r="L482" s="1381">
        <f>I482+J482+K482</f>
        <v>0</v>
      </c>
      <c r="M482" s="7" t="str">
        <f t="shared" si="105"/>
        <v/>
      </c>
      <c r="N482" s="514"/>
      <c r="O482" s="54"/>
      <c r="P482" s="55"/>
      <c r="Q482" s="54"/>
      <c r="R482" s="54"/>
      <c r="S482" s="55"/>
      <c r="T482" s="54"/>
      <c r="U482" s="54"/>
      <c r="V482" s="55"/>
      <c r="W482" s="54"/>
      <c r="X482" s="54"/>
      <c r="Y482" s="55"/>
      <c r="Z482" s="54"/>
      <c r="AA482" s="54"/>
      <c r="AB482" s="56"/>
      <c r="AC482" s="54"/>
      <c r="AD482" s="54"/>
      <c r="AE482" s="55"/>
      <c r="AF482" s="54"/>
      <c r="AG482" s="54"/>
      <c r="AH482" s="55"/>
      <c r="AI482" s="54"/>
      <c r="AJ482" s="55"/>
      <c r="AK482" s="56"/>
      <c r="AL482" s="55"/>
      <c r="AM482" s="55"/>
      <c r="AN482" s="54"/>
      <c r="AO482" s="54"/>
      <c r="AP482" s="55"/>
      <c r="AQ482" s="54"/>
      <c r="AR482" s="57"/>
      <c r="AS482" s="54"/>
      <c r="AT482" s="57"/>
      <c r="AU482" s="57"/>
      <c r="AV482" s="57"/>
      <c r="AW482" s="57"/>
      <c r="AX482" s="57"/>
      <c r="AY482" s="57"/>
      <c r="AZ482" s="57"/>
      <c r="BA482" s="57"/>
      <c r="BB482" s="57"/>
      <c r="BC482" s="57"/>
      <c r="BD482" s="57"/>
      <c r="BE482" s="57"/>
      <c r="BF482" s="57"/>
      <c r="BG482" s="57"/>
      <c r="BH482" s="57"/>
      <c r="BI482" s="57"/>
      <c r="BJ482" s="57"/>
      <c r="BK482" s="57"/>
      <c r="BL482" s="57"/>
      <c r="BM482" s="57"/>
      <c r="BN482" s="57"/>
      <c r="BO482" s="57"/>
      <c r="BP482" s="57"/>
      <c r="BQ482" s="57"/>
      <c r="BR482" s="57"/>
      <c r="BS482" s="57"/>
      <c r="BT482" s="57"/>
      <c r="BU482" s="57"/>
      <c r="BV482" s="57"/>
      <c r="BW482" s="57"/>
      <c r="BX482" s="57"/>
      <c r="BY482" s="57"/>
      <c r="BZ482" s="57"/>
      <c r="CA482" s="57"/>
      <c r="CB482" s="57"/>
      <c r="CC482" s="57"/>
      <c r="CD482" s="57"/>
      <c r="CE482" s="57"/>
      <c r="CF482" s="57"/>
      <c r="CG482" s="57"/>
      <c r="CH482" s="57"/>
      <c r="CI482" s="57"/>
      <c r="CJ482" s="57"/>
      <c r="CK482" s="57"/>
      <c r="CL482" s="57"/>
      <c r="CM482" s="57"/>
      <c r="CN482" s="57"/>
      <c r="CO482" s="57"/>
      <c r="CP482" s="57"/>
      <c r="CQ482" s="57"/>
      <c r="CR482" s="57"/>
      <c r="CS482" s="57"/>
      <c r="CT482" s="57"/>
      <c r="CU482" s="57"/>
      <c r="CV482" s="57"/>
      <c r="CW482" s="57"/>
      <c r="CX482" s="57"/>
      <c r="CY482" s="57"/>
      <c r="CZ482" s="57"/>
      <c r="DA482" s="57"/>
      <c r="DB482" s="57"/>
      <c r="DC482" s="57"/>
      <c r="DD482" s="57"/>
      <c r="DE482" s="57"/>
      <c r="DF482" s="57"/>
      <c r="DG482" s="57"/>
      <c r="DH482" s="57"/>
      <c r="DI482" s="57"/>
      <c r="DJ482" s="57"/>
      <c r="DK482" s="57"/>
      <c r="DL482" s="57"/>
      <c r="DM482" s="57"/>
      <c r="DN482" s="57"/>
      <c r="DO482" s="57"/>
      <c r="DP482" s="57"/>
      <c r="DQ482" s="57"/>
      <c r="DR482" s="57"/>
      <c r="DS482" s="57"/>
      <c r="DT482" s="57"/>
      <c r="DU482" s="57"/>
      <c r="DV482" s="57"/>
      <c r="DW482" s="57"/>
      <c r="DX482" s="57"/>
      <c r="DY482" s="57"/>
      <c r="DZ482" s="57"/>
      <c r="EA482" s="57"/>
      <c r="EB482" s="57"/>
      <c r="EC482" s="57"/>
      <c r="ED482" s="57"/>
      <c r="EE482" s="57"/>
      <c r="EF482" s="57"/>
      <c r="EG482" s="57"/>
      <c r="EH482" s="57"/>
      <c r="EI482" s="57"/>
      <c r="EJ482" s="57"/>
      <c r="EK482" s="57"/>
      <c r="EL482" s="57"/>
      <c r="EM482" s="57"/>
      <c r="EN482" s="57"/>
      <c r="EO482" s="57"/>
      <c r="EP482" s="57"/>
      <c r="EQ482" s="57"/>
      <c r="ER482" s="57"/>
      <c r="ES482" s="57"/>
      <c r="ET482" s="57"/>
      <c r="EU482" s="57"/>
      <c r="EV482" s="57"/>
      <c r="EW482" s="57"/>
      <c r="EX482" s="57"/>
      <c r="EY482" s="57"/>
      <c r="EZ482" s="57"/>
      <c r="FA482" s="57"/>
      <c r="FB482" s="57"/>
      <c r="FC482" s="57"/>
      <c r="FD482" s="57"/>
      <c r="FE482" s="57"/>
      <c r="FF482" s="57"/>
      <c r="FG482" s="57"/>
      <c r="FH482" s="57"/>
      <c r="FI482" s="57"/>
      <c r="FJ482" s="57"/>
      <c r="FK482" s="57"/>
      <c r="FL482" s="57"/>
      <c r="FM482" s="57"/>
      <c r="FN482" s="57"/>
      <c r="FO482" s="57"/>
      <c r="FP482" s="57"/>
      <c r="FQ482" s="57"/>
      <c r="FR482" s="57"/>
      <c r="FS482" s="57"/>
      <c r="FT482" s="57"/>
      <c r="FU482" s="57"/>
      <c r="FV482" s="57"/>
      <c r="FW482" s="57"/>
      <c r="FX482" s="57"/>
      <c r="FY482" s="57"/>
      <c r="FZ482" s="57"/>
      <c r="GA482" s="57"/>
      <c r="GB482" s="57"/>
      <c r="GC482" s="57"/>
      <c r="GD482" s="57"/>
      <c r="GE482" s="57"/>
      <c r="GF482" s="57"/>
      <c r="GG482" s="57"/>
      <c r="GH482" s="57"/>
      <c r="GI482" s="57"/>
      <c r="GJ482" s="57"/>
      <c r="GK482" s="57"/>
      <c r="GL482" s="57"/>
      <c r="GM482" s="57"/>
      <c r="GN482" s="57"/>
      <c r="GO482" s="57"/>
      <c r="GP482" s="57"/>
      <c r="GQ482" s="57"/>
      <c r="GR482" s="57"/>
      <c r="GS482" s="57"/>
      <c r="GT482" s="57"/>
      <c r="GU482" s="57"/>
      <c r="GV482" s="57"/>
      <c r="GW482" s="57"/>
      <c r="GX482" s="57"/>
      <c r="GY482" s="57"/>
      <c r="GZ482" s="57"/>
      <c r="HA482" s="57"/>
      <c r="HB482" s="57"/>
      <c r="HC482" s="57"/>
      <c r="HD482" s="57"/>
      <c r="HE482" s="57"/>
      <c r="HF482" s="57"/>
      <c r="HG482" s="57"/>
      <c r="HH482" s="57"/>
      <c r="HI482" s="57"/>
      <c r="HJ482" s="57"/>
      <c r="HK482" s="57"/>
      <c r="HL482" s="57"/>
      <c r="HM482" s="57"/>
      <c r="HN482" s="57"/>
      <c r="HO482" s="57"/>
      <c r="HP482" s="57"/>
      <c r="HQ482" s="57"/>
      <c r="HR482" s="57"/>
      <c r="HS482" s="57"/>
      <c r="HT482" s="57"/>
      <c r="HU482" s="57"/>
      <c r="HV482" s="57"/>
      <c r="HW482" s="57"/>
      <c r="HX482" s="57"/>
    </row>
    <row r="483" spans="1:232" s="58" customFormat="1" ht="18.75" hidden="1" customHeight="1">
      <c r="A483" s="53">
        <v>120</v>
      </c>
      <c r="B483" s="149"/>
      <c r="C483" s="599">
        <v>7902</v>
      </c>
      <c r="D483" s="600" t="s">
        <v>769</v>
      </c>
      <c r="E483" s="1380">
        <f>F483+G483+H483</f>
        <v>0</v>
      </c>
      <c r="F483" s="1652">
        <v>0</v>
      </c>
      <c r="G483" s="1652">
        <v>0</v>
      </c>
      <c r="H483" s="575">
        <v>0</v>
      </c>
      <c r="I483" s="1652">
        <v>0</v>
      </c>
      <c r="J483" s="1652">
        <v>0</v>
      </c>
      <c r="K483" s="575">
        <v>0</v>
      </c>
      <c r="L483" s="1380">
        <f>I483+J483+K483</f>
        <v>0</v>
      </c>
      <c r="M483" s="7" t="str">
        <f t="shared" si="105"/>
        <v/>
      </c>
      <c r="N483" s="514"/>
      <c r="O483" s="54"/>
      <c r="P483" s="55"/>
      <c r="Q483" s="54"/>
      <c r="R483" s="54"/>
      <c r="S483" s="55"/>
      <c r="T483" s="54"/>
      <c r="U483" s="54"/>
      <c r="V483" s="55"/>
      <c r="W483" s="54"/>
      <c r="X483" s="54"/>
      <c r="Y483" s="55"/>
      <c r="Z483" s="54"/>
      <c r="AA483" s="54"/>
      <c r="AB483" s="56"/>
      <c r="AC483" s="54"/>
      <c r="AD483" s="54"/>
      <c r="AE483" s="55"/>
      <c r="AF483" s="54"/>
      <c r="AG483" s="54"/>
      <c r="AH483" s="55"/>
      <c r="AI483" s="54"/>
      <c r="AJ483" s="55"/>
      <c r="AK483" s="56"/>
      <c r="AL483" s="55"/>
      <c r="AM483" s="55"/>
      <c r="AN483" s="54"/>
      <c r="AO483" s="54"/>
      <c r="AP483" s="55"/>
      <c r="AQ483" s="54"/>
      <c r="AR483" s="57"/>
      <c r="AS483" s="54"/>
      <c r="AT483" s="57"/>
      <c r="AU483" s="57"/>
      <c r="AV483" s="57"/>
      <c r="AW483" s="57"/>
      <c r="AX483" s="57"/>
      <c r="AY483" s="57"/>
      <c r="AZ483" s="57"/>
      <c r="BA483" s="57"/>
      <c r="BB483" s="57"/>
      <c r="BC483" s="57"/>
      <c r="BD483" s="57"/>
      <c r="BE483" s="57"/>
      <c r="BF483" s="57"/>
      <c r="BG483" s="57"/>
      <c r="BH483" s="57"/>
      <c r="BI483" s="57"/>
      <c r="BJ483" s="57"/>
      <c r="BK483" s="57"/>
      <c r="BL483" s="57"/>
      <c r="BM483" s="57"/>
      <c r="BN483" s="57"/>
      <c r="BO483" s="57"/>
      <c r="BP483" s="57"/>
      <c r="BQ483" s="57"/>
      <c r="BR483" s="57"/>
      <c r="BS483" s="57"/>
      <c r="BT483" s="57"/>
      <c r="BU483" s="57"/>
      <c r="BV483" s="57"/>
      <c r="BW483" s="57"/>
      <c r="BX483" s="57"/>
      <c r="BY483" s="57"/>
      <c r="BZ483" s="57"/>
      <c r="CA483" s="57"/>
      <c r="CB483" s="57"/>
      <c r="CC483" s="57"/>
      <c r="CD483" s="57"/>
      <c r="CE483" s="57"/>
      <c r="CF483" s="57"/>
      <c r="CG483" s="57"/>
      <c r="CH483" s="57"/>
      <c r="CI483" s="57"/>
      <c r="CJ483" s="57"/>
      <c r="CK483" s="57"/>
      <c r="CL483" s="57"/>
      <c r="CM483" s="57"/>
      <c r="CN483" s="57"/>
      <c r="CO483" s="57"/>
      <c r="CP483" s="57"/>
      <c r="CQ483" s="57"/>
      <c r="CR483" s="57"/>
      <c r="CS483" s="57"/>
      <c r="CT483" s="57"/>
      <c r="CU483" s="57"/>
      <c r="CV483" s="57"/>
      <c r="CW483" s="57"/>
      <c r="CX483" s="57"/>
      <c r="CY483" s="57"/>
      <c r="CZ483" s="57"/>
      <c r="DA483" s="57"/>
      <c r="DB483" s="57"/>
      <c r="DC483" s="57"/>
      <c r="DD483" s="57"/>
      <c r="DE483" s="57"/>
      <c r="DF483" s="57"/>
      <c r="DG483" s="57"/>
      <c r="DH483" s="57"/>
      <c r="DI483" s="57"/>
      <c r="DJ483" s="57"/>
      <c r="DK483" s="57"/>
      <c r="DL483" s="57"/>
      <c r="DM483" s="57"/>
      <c r="DN483" s="57"/>
      <c r="DO483" s="57"/>
      <c r="DP483" s="57"/>
      <c r="DQ483" s="57"/>
      <c r="DR483" s="57"/>
      <c r="DS483" s="57"/>
      <c r="DT483" s="57"/>
      <c r="DU483" s="57"/>
      <c r="DV483" s="57"/>
      <c r="DW483" s="57"/>
      <c r="DX483" s="57"/>
      <c r="DY483" s="57"/>
      <c r="DZ483" s="57"/>
      <c r="EA483" s="57"/>
      <c r="EB483" s="57"/>
      <c r="EC483" s="57"/>
      <c r="ED483" s="57"/>
      <c r="EE483" s="57"/>
      <c r="EF483" s="57"/>
      <c r="EG483" s="57"/>
      <c r="EH483" s="57"/>
      <c r="EI483" s="57"/>
      <c r="EJ483" s="57"/>
      <c r="EK483" s="57"/>
      <c r="EL483" s="57"/>
      <c r="EM483" s="57"/>
      <c r="EN483" s="57"/>
      <c r="EO483" s="57"/>
      <c r="EP483" s="57"/>
      <c r="EQ483" s="57"/>
      <c r="ER483" s="57"/>
      <c r="ES483" s="57"/>
      <c r="ET483" s="57"/>
      <c r="EU483" s="57"/>
      <c r="EV483" s="57"/>
      <c r="EW483" s="57"/>
      <c r="EX483" s="57"/>
      <c r="EY483" s="57"/>
      <c r="EZ483" s="57"/>
      <c r="FA483" s="57"/>
      <c r="FB483" s="57"/>
      <c r="FC483" s="57"/>
      <c r="FD483" s="57"/>
      <c r="FE483" s="57"/>
      <c r="FF483" s="57"/>
      <c r="FG483" s="57"/>
      <c r="FH483" s="57"/>
      <c r="FI483" s="57"/>
      <c r="FJ483" s="57"/>
      <c r="FK483" s="57"/>
      <c r="FL483" s="57"/>
      <c r="FM483" s="57"/>
      <c r="FN483" s="57"/>
      <c r="FO483" s="57"/>
      <c r="FP483" s="57"/>
      <c r="FQ483" s="57"/>
      <c r="FR483" s="57"/>
      <c r="FS483" s="57"/>
      <c r="FT483" s="57"/>
      <c r="FU483" s="57"/>
      <c r="FV483" s="57"/>
      <c r="FW483" s="57"/>
      <c r="FX483" s="57"/>
      <c r="FY483" s="57"/>
      <c r="FZ483" s="57"/>
      <c r="GA483" s="57"/>
      <c r="GB483" s="57"/>
      <c r="GC483" s="57"/>
      <c r="GD483" s="57"/>
      <c r="GE483" s="57"/>
      <c r="GF483" s="57"/>
      <c r="GG483" s="57"/>
      <c r="GH483" s="57"/>
      <c r="GI483" s="57"/>
      <c r="GJ483" s="57"/>
      <c r="GK483" s="57"/>
      <c r="GL483" s="57"/>
      <c r="GM483" s="57"/>
      <c r="GN483" s="57"/>
      <c r="GO483" s="57"/>
      <c r="GP483" s="57"/>
      <c r="GQ483" s="57"/>
      <c r="GR483" s="57"/>
      <c r="GS483" s="57"/>
      <c r="GT483" s="57"/>
      <c r="GU483" s="57"/>
      <c r="GV483" s="57"/>
      <c r="GW483" s="57"/>
      <c r="GX483" s="57"/>
      <c r="GY483" s="57"/>
      <c r="GZ483" s="57"/>
      <c r="HA483" s="57"/>
      <c r="HB483" s="57"/>
      <c r="HC483" s="57"/>
      <c r="HD483" s="57"/>
      <c r="HE483" s="57"/>
      <c r="HF483" s="57"/>
      <c r="HG483" s="57"/>
      <c r="HH483" s="57"/>
      <c r="HI483" s="57"/>
      <c r="HJ483" s="57"/>
      <c r="HK483" s="57"/>
      <c r="HL483" s="57"/>
      <c r="HM483" s="57"/>
      <c r="HN483" s="57"/>
      <c r="HO483" s="57"/>
      <c r="HP483" s="57"/>
      <c r="HQ483" s="57"/>
      <c r="HR483" s="57"/>
      <c r="HS483" s="57"/>
      <c r="HT483" s="57"/>
      <c r="HU483" s="57"/>
      <c r="HV483" s="57"/>
      <c r="HW483" s="57"/>
      <c r="HX483" s="57"/>
    </row>
    <row r="484" spans="1:232" s="15" customFormat="1" ht="18.75" hidden="1" customHeight="1">
      <c r="A484" s="22">
        <v>125</v>
      </c>
      <c r="B484" s="566">
        <v>8000</v>
      </c>
      <c r="C484" s="1968" t="s">
        <v>913</v>
      </c>
      <c r="D484" s="1968"/>
      <c r="E484" s="567">
        <f t="shared" ref="E484:L484" si="112">SUM(E485:E499)</f>
        <v>0</v>
      </c>
      <c r="F484" s="576">
        <f t="shared" si="112"/>
        <v>0</v>
      </c>
      <c r="G484" s="569">
        <f t="shared" si="112"/>
        <v>0</v>
      </c>
      <c r="H484" s="570">
        <f>SUM(H485:H499)</f>
        <v>0</v>
      </c>
      <c r="I484" s="576">
        <f t="shared" si="112"/>
        <v>0</v>
      </c>
      <c r="J484" s="569">
        <f t="shared" si="112"/>
        <v>0</v>
      </c>
      <c r="K484" s="570">
        <f t="shared" si="112"/>
        <v>0</v>
      </c>
      <c r="L484" s="567">
        <f t="shared" si="112"/>
        <v>0</v>
      </c>
      <c r="M484" s="7" t="str">
        <f t="shared" si="105"/>
        <v/>
      </c>
      <c r="N484" s="514"/>
    </row>
    <row r="485" spans="1:232" ht="18.75" hidden="1" customHeight="1">
      <c r="A485" s="23">
        <v>130</v>
      </c>
      <c r="B485" s="171"/>
      <c r="C485" s="578">
        <v>8011</v>
      </c>
      <c r="D485" s="601" t="s">
        <v>770</v>
      </c>
      <c r="E485" s="1381">
        <f t="shared" ref="E485:E499" si="113">F485+G485+H485</f>
        <v>0</v>
      </c>
      <c r="F485" s="584"/>
      <c r="G485" s="580"/>
      <c r="H485" s="573">
        <v>0</v>
      </c>
      <c r="I485" s="584"/>
      <c r="J485" s="580"/>
      <c r="K485" s="573">
        <v>0</v>
      </c>
      <c r="L485" s="1381">
        <f t="shared" ref="L485:L499" si="114">I485+J485+K485</f>
        <v>0</v>
      </c>
      <c r="M485" s="7" t="str">
        <f t="shared" si="105"/>
        <v/>
      </c>
      <c r="N485" s="514"/>
    </row>
    <row r="486" spans="1:232" ht="18.75" hidden="1" customHeight="1">
      <c r="A486" s="23">
        <v>135</v>
      </c>
      <c r="B486" s="171"/>
      <c r="C486" s="156">
        <v>8012</v>
      </c>
      <c r="D486" s="157" t="s">
        <v>771</v>
      </c>
      <c r="E486" s="1368">
        <f t="shared" si="113"/>
        <v>0</v>
      </c>
      <c r="F486" s="158"/>
      <c r="G486" s="159"/>
      <c r="H486" s="574">
        <v>0</v>
      </c>
      <c r="I486" s="158"/>
      <c r="J486" s="159"/>
      <c r="K486" s="574">
        <v>0</v>
      </c>
      <c r="L486" s="1368">
        <f t="shared" si="114"/>
        <v>0</v>
      </c>
      <c r="M486" s="7" t="str">
        <f t="shared" si="105"/>
        <v/>
      </c>
      <c r="N486" s="514"/>
    </row>
    <row r="487" spans="1:232" ht="18.75" hidden="1" customHeight="1">
      <c r="A487" s="23">
        <v>140</v>
      </c>
      <c r="B487" s="171"/>
      <c r="C487" s="156">
        <v>8017</v>
      </c>
      <c r="D487" s="157" t="s">
        <v>772</v>
      </c>
      <c r="E487" s="1368">
        <f t="shared" si="113"/>
        <v>0</v>
      </c>
      <c r="F487" s="158"/>
      <c r="G487" s="159"/>
      <c r="H487" s="574">
        <v>0</v>
      </c>
      <c r="I487" s="158"/>
      <c r="J487" s="159"/>
      <c r="K487" s="574">
        <v>0</v>
      </c>
      <c r="L487" s="1368">
        <f t="shared" si="114"/>
        <v>0</v>
      </c>
      <c r="M487" s="7" t="str">
        <f t="shared" si="105"/>
        <v/>
      </c>
      <c r="N487" s="514"/>
    </row>
    <row r="488" spans="1:232" ht="18.75" hidden="1" customHeight="1">
      <c r="A488" s="23">
        <v>145</v>
      </c>
      <c r="B488" s="171"/>
      <c r="C488" s="162">
        <v>8018</v>
      </c>
      <c r="D488" s="182" t="s">
        <v>773</v>
      </c>
      <c r="E488" s="1380">
        <f t="shared" si="113"/>
        <v>0</v>
      </c>
      <c r="F488" s="164"/>
      <c r="G488" s="446"/>
      <c r="H488" s="586">
        <v>0</v>
      </c>
      <c r="I488" s="164"/>
      <c r="J488" s="446"/>
      <c r="K488" s="586">
        <v>0</v>
      </c>
      <c r="L488" s="1380">
        <f t="shared" si="114"/>
        <v>0</v>
      </c>
      <c r="M488" s="7" t="str">
        <f t="shared" si="105"/>
        <v/>
      </c>
      <c r="N488" s="514"/>
    </row>
    <row r="489" spans="1:232" ht="18.75" hidden="1" customHeight="1">
      <c r="A489" s="23">
        <v>150</v>
      </c>
      <c r="B489" s="171"/>
      <c r="C489" s="448">
        <v>8031</v>
      </c>
      <c r="D489" s="449" t="s">
        <v>774</v>
      </c>
      <c r="E489" s="1370">
        <f t="shared" si="113"/>
        <v>0</v>
      </c>
      <c r="F489" s="450"/>
      <c r="G489" s="451"/>
      <c r="H489" s="574">
        <v>0</v>
      </c>
      <c r="I489" s="450"/>
      <c r="J489" s="451"/>
      <c r="K489" s="574">
        <v>0</v>
      </c>
      <c r="L489" s="1370">
        <f t="shared" si="114"/>
        <v>0</v>
      </c>
      <c r="M489" s="7" t="str">
        <f t="shared" si="105"/>
        <v/>
      </c>
      <c r="N489" s="514"/>
    </row>
    <row r="490" spans="1:232" ht="18.75" hidden="1" customHeight="1">
      <c r="A490" s="23">
        <v>155</v>
      </c>
      <c r="B490" s="171"/>
      <c r="C490" s="156">
        <v>8032</v>
      </c>
      <c r="D490" s="157" t="s">
        <v>775</v>
      </c>
      <c r="E490" s="1368">
        <f t="shared" si="113"/>
        <v>0</v>
      </c>
      <c r="F490" s="158"/>
      <c r="G490" s="159"/>
      <c r="H490" s="574">
        <v>0</v>
      </c>
      <c r="I490" s="158"/>
      <c r="J490" s="159"/>
      <c r="K490" s="574">
        <v>0</v>
      </c>
      <c r="L490" s="1368">
        <f t="shared" si="114"/>
        <v>0</v>
      </c>
      <c r="M490" s="7" t="str">
        <f t="shared" si="105"/>
        <v/>
      </c>
      <c r="N490" s="514"/>
    </row>
    <row r="491" spans="1:232" ht="18.75" hidden="1" customHeight="1">
      <c r="A491" s="23">
        <v>175</v>
      </c>
      <c r="B491" s="171"/>
      <c r="C491" s="156">
        <v>8037</v>
      </c>
      <c r="D491" s="157" t="s">
        <v>776</v>
      </c>
      <c r="E491" s="1368">
        <f t="shared" si="113"/>
        <v>0</v>
      </c>
      <c r="F491" s="158"/>
      <c r="G491" s="159"/>
      <c r="H491" s="574">
        <v>0</v>
      </c>
      <c r="I491" s="158"/>
      <c r="J491" s="159"/>
      <c r="K491" s="574">
        <v>0</v>
      </c>
      <c r="L491" s="1368">
        <f t="shared" si="114"/>
        <v>0</v>
      </c>
      <c r="M491" s="7" t="str">
        <f t="shared" si="105"/>
        <v/>
      </c>
      <c r="N491" s="514"/>
    </row>
    <row r="492" spans="1:232" ht="18.75" hidden="1" customHeight="1">
      <c r="A492" s="23">
        <v>180</v>
      </c>
      <c r="B492" s="171"/>
      <c r="C492" s="443">
        <v>8038</v>
      </c>
      <c r="D492" s="444" t="s">
        <v>284</v>
      </c>
      <c r="E492" s="1369">
        <f t="shared" si="113"/>
        <v>0</v>
      </c>
      <c r="F492" s="445"/>
      <c r="G492" s="446"/>
      <c r="H492" s="586">
        <v>0</v>
      </c>
      <c r="I492" s="445"/>
      <c r="J492" s="446"/>
      <c r="K492" s="586">
        <v>0</v>
      </c>
      <c r="L492" s="1369">
        <f t="shared" si="114"/>
        <v>0</v>
      </c>
      <c r="M492" s="7" t="str">
        <f t="shared" si="105"/>
        <v/>
      </c>
      <c r="N492" s="514"/>
    </row>
    <row r="493" spans="1:232" ht="18.75" hidden="1" customHeight="1">
      <c r="A493" s="23">
        <v>185</v>
      </c>
      <c r="B493" s="171"/>
      <c r="C493" s="448">
        <v>8051</v>
      </c>
      <c r="D493" s="462" t="s">
        <v>914</v>
      </c>
      <c r="E493" s="1370">
        <f t="shared" si="113"/>
        <v>0</v>
      </c>
      <c r="F493" s="450"/>
      <c r="G493" s="451"/>
      <c r="H493" s="574">
        <v>0</v>
      </c>
      <c r="I493" s="450"/>
      <c r="J493" s="451"/>
      <c r="K493" s="574">
        <v>0</v>
      </c>
      <c r="L493" s="1370">
        <f t="shared" si="114"/>
        <v>0</v>
      </c>
      <c r="M493" s="7" t="str">
        <f t="shared" si="105"/>
        <v/>
      </c>
      <c r="N493" s="514"/>
    </row>
    <row r="494" spans="1:232" ht="18.75" hidden="1" customHeight="1">
      <c r="A494" s="23">
        <v>190</v>
      </c>
      <c r="B494" s="171"/>
      <c r="C494" s="156">
        <v>8052</v>
      </c>
      <c r="D494" s="196" t="s">
        <v>915</v>
      </c>
      <c r="E494" s="1368">
        <f t="shared" si="113"/>
        <v>0</v>
      </c>
      <c r="F494" s="158"/>
      <c r="G494" s="159"/>
      <c r="H494" s="574">
        <v>0</v>
      </c>
      <c r="I494" s="158"/>
      <c r="J494" s="159"/>
      <c r="K494" s="574">
        <v>0</v>
      </c>
      <c r="L494" s="1368">
        <f t="shared" si="114"/>
        <v>0</v>
      </c>
      <c r="M494" s="7" t="str">
        <f t="shared" si="105"/>
        <v/>
      </c>
      <c r="N494" s="514"/>
    </row>
    <row r="495" spans="1:232" ht="18.75" hidden="1" customHeight="1">
      <c r="A495" s="23">
        <v>195</v>
      </c>
      <c r="B495" s="171"/>
      <c r="C495" s="156">
        <v>8057</v>
      </c>
      <c r="D495" s="196" t="s">
        <v>916</v>
      </c>
      <c r="E495" s="1368">
        <f t="shared" si="113"/>
        <v>0</v>
      </c>
      <c r="F495" s="158"/>
      <c r="G495" s="159"/>
      <c r="H495" s="574">
        <v>0</v>
      </c>
      <c r="I495" s="158"/>
      <c r="J495" s="159"/>
      <c r="K495" s="574">
        <v>0</v>
      </c>
      <c r="L495" s="1368">
        <f t="shared" si="114"/>
        <v>0</v>
      </c>
      <c r="M495" s="7" t="str">
        <f t="shared" si="105"/>
        <v/>
      </c>
      <c r="N495" s="514"/>
    </row>
    <row r="496" spans="1:232" ht="18.75" hidden="1" customHeight="1">
      <c r="A496" s="23">
        <v>200</v>
      </c>
      <c r="B496" s="171"/>
      <c r="C496" s="443">
        <v>8058</v>
      </c>
      <c r="D496" s="463" t="s">
        <v>917</v>
      </c>
      <c r="E496" s="1369">
        <f t="shared" si="113"/>
        <v>0</v>
      </c>
      <c r="F496" s="445"/>
      <c r="G496" s="446"/>
      <c r="H496" s="586">
        <v>0</v>
      </c>
      <c r="I496" s="445"/>
      <c r="J496" s="446"/>
      <c r="K496" s="586">
        <v>0</v>
      </c>
      <c r="L496" s="1369">
        <f t="shared" si="114"/>
        <v>0</v>
      </c>
      <c r="M496" s="7" t="str">
        <f t="shared" si="105"/>
        <v/>
      </c>
      <c r="N496" s="514"/>
    </row>
    <row r="497" spans="1:14" ht="18.75" hidden="1" customHeight="1">
      <c r="A497" s="23">
        <v>205</v>
      </c>
      <c r="B497" s="171"/>
      <c r="C497" s="587">
        <v>8080</v>
      </c>
      <c r="D497" s="602" t="s">
        <v>122</v>
      </c>
      <c r="E497" s="1385">
        <f t="shared" si="113"/>
        <v>0</v>
      </c>
      <c r="F497" s="1652">
        <v>0</v>
      </c>
      <c r="G497" s="1652">
        <v>0</v>
      </c>
      <c r="H497" s="591">
        <v>0</v>
      </c>
      <c r="I497" s="1652">
        <v>0</v>
      </c>
      <c r="J497" s="1652">
        <v>0</v>
      </c>
      <c r="K497" s="591">
        <v>0</v>
      </c>
      <c r="L497" s="1385">
        <f t="shared" si="114"/>
        <v>0</v>
      </c>
      <c r="M497" s="7" t="str">
        <f t="shared" si="105"/>
        <v/>
      </c>
      <c r="N497" s="514"/>
    </row>
    <row r="498" spans="1:14" ht="18.75" hidden="1" customHeight="1">
      <c r="A498" s="23">
        <v>210</v>
      </c>
      <c r="B498" s="171"/>
      <c r="C498" s="578">
        <v>8097</v>
      </c>
      <c r="D498" s="592" t="s">
        <v>285</v>
      </c>
      <c r="E498" s="1381">
        <f t="shared" si="113"/>
        <v>0</v>
      </c>
      <c r="F498" s="1652">
        <v>0</v>
      </c>
      <c r="G498" s="1652">
        <v>0</v>
      </c>
      <c r="H498" s="574">
        <v>0</v>
      </c>
      <c r="I498" s="1652">
        <v>0</v>
      </c>
      <c r="J498" s="1652">
        <v>0</v>
      </c>
      <c r="K498" s="574">
        <v>0</v>
      </c>
      <c r="L498" s="1381">
        <f t="shared" si="114"/>
        <v>0</v>
      </c>
      <c r="M498" s="7" t="str">
        <f t="shared" si="105"/>
        <v/>
      </c>
      <c r="N498" s="514"/>
    </row>
    <row r="499" spans="1:14" ht="18.75" hidden="1" customHeight="1">
      <c r="A499" s="23">
        <v>215</v>
      </c>
      <c r="B499" s="171"/>
      <c r="C499" s="179">
        <v>8098</v>
      </c>
      <c r="D499" s="197" t="s">
        <v>286</v>
      </c>
      <c r="E499" s="1371">
        <f t="shared" si="113"/>
        <v>0</v>
      </c>
      <c r="F499" s="1652">
        <v>0</v>
      </c>
      <c r="G499" s="1652">
        <v>0</v>
      </c>
      <c r="H499" s="575">
        <v>0</v>
      </c>
      <c r="I499" s="1652">
        <v>0</v>
      </c>
      <c r="J499" s="1652">
        <v>0</v>
      </c>
      <c r="K499" s="575">
        <v>0</v>
      </c>
      <c r="L499" s="1371">
        <f t="shared" si="114"/>
        <v>0</v>
      </c>
      <c r="M499" s="7" t="str">
        <f t="shared" si="105"/>
        <v/>
      </c>
      <c r="N499" s="514"/>
    </row>
    <row r="500" spans="1:14" s="15" customFormat="1" ht="18.75" hidden="1" customHeight="1">
      <c r="A500" s="22">
        <v>220</v>
      </c>
      <c r="B500" s="566">
        <v>8100</v>
      </c>
      <c r="C500" s="1971" t="s">
        <v>918</v>
      </c>
      <c r="D500" s="1972"/>
      <c r="E500" s="567">
        <f t="shared" ref="E500:L500" si="115">SUM(E501:E504)</f>
        <v>0</v>
      </c>
      <c r="F500" s="576">
        <f t="shared" si="115"/>
        <v>0</v>
      </c>
      <c r="G500" s="569">
        <f t="shared" si="115"/>
        <v>0</v>
      </c>
      <c r="H500" s="570">
        <f>SUM(H501:H504)</f>
        <v>0</v>
      </c>
      <c r="I500" s="576">
        <f t="shared" si="115"/>
        <v>0</v>
      </c>
      <c r="J500" s="569">
        <f t="shared" si="115"/>
        <v>0</v>
      </c>
      <c r="K500" s="570">
        <f t="shared" si="115"/>
        <v>0</v>
      </c>
      <c r="L500" s="567">
        <f t="shared" si="115"/>
        <v>0</v>
      </c>
      <c r="M500" s="7" t="str">
        <f t="shared" si="105"/>
        <v/>
      </c>
      <c r="N500" s="514"/>
    </row>
    <row r="501" spans="1:14" ht="18.75" hidden="1" customHeight="1">
      <c r="A501" s="23">
        <v>225</v>
      </c>
      <c r="B501" s="149"/>
      <c r="C501" s="150">
        <v>8111</v>
      </c>
      <c r="D501" s="187" t="s">
        <v>287</v>
      </c>
      <c r="E501" s="1367">
        <f>F501+G501+H501</f>
        <v>0</v>
      </c>
      <c r="F501" s="1652">
        <v>0</v>
      </c>
      <c r="G501" s="1652">
        <v>0</v>
      </c>
      <c r="H501" s="573">
        <v>0</v>
      </c>
      <c r="I501" s="1652">
        <v>0</v>
      </c>
      <c r="J501" s="1652">
        <v>0</v>
      </c>
      <c r="K501" s="573">
        <v>0</v>
      </c>
      <c r="L501" s="1367">
        <f>I501+J501+K501</f>
        <v>0</v>
      </c>
      <c r="M501" s="7" t="str">
        <f t="shared" si="105"/>
        <v/>
      </c>
      <c r="N501" s="514"/>
    </row>
    <row r="502" spans="1:14" ht="18.75" hidden="1" customHeight="1">
      <c r="A502" s="23">
        <v>230</v>
      </c>
      <c r="B502" s="149"/>
      <c r="C502" s="443">
        <v>8112</v>
      </c>
      <c r="D502" s="603" t="s">
        <v>288</v>
      </c>
      <c r="E502" s="1369">
        <f>F502+G502+H502</f>
        <v>0</v>
      </c>
      <c r="F502" s="1652">
        <v>0</v>
      </c>
      <c r="G502" s="1652">
        <v>0</v>
      </c>
      <c r="H502" s="586">
        <v>0</v>
      </c>
      <c r="I502" s="1652">
        <v>0</v>
      </c>
      <c r="J502" s="1652">
        <v>0</v>
      </c>
      <c r="K502" s="586">
        <v>0</v>
      </c>
      <c r="L502" s="1369">
        <f>I502+J502+K502</f>
        <v>0</v>
      </c>
      <c r="M502" s="7" t="str">
        <f t="shared" si="105"/>
        <v/>
      </c>
      <c r="N502" s="514"/>
    </row>
    <row r="503" spans="1:14" ht="31.5" hidden="1">
      <c r="A503" s="23">
        <v>235</v>
      </c>
      <c r="B503" s="181"/>
      <c r="C503" s="448">
        <v>8121</v>
      </c>
      <c r="D503" s="604" t="s">
        <v>289</v>
      </c>
      <c r="E503" s="1370">
        <f>F503+G503+H503</f>
        <v>0</v>
      </c>
      <c r="F503" s="1652">
        <v>0</v>
      </c>
      <c r="G503" s="1652">
        <v>0</v>
      </c>
      <c r="H503" s="574">
        <v>0</v>
      </c>
      <c r="I503" s="1652">
        <v>0</v>
      </c>
      <c r="J503" s="1652">
        <v>0</v>
      </c>
      <c r="K503" s="574">
        <v>0</v>
      </c>
      <c r="L503" s="1370">
        <f>I503+J503+K503</f>
        <v>0</v>
      </c>
      <c r="M503" s="7" t="str">
        <f t="shared" si="105"/>
        <v/>
      </c>
      <c r="N503" s="514"/>
    </row>
    <row r="504" spans="1:14" ht="31.5" hidden="1">
      <c r="A504" s="23">
        <v>240</v>
      </c>
      <c r="B504" s="149"/>
      <c r="C504" s="179">
        <v>8122</v>
      </c>
      <c r="D504" s="197" t="s">
        <v>23</v>
      </c>
      <c r="E504" s="1371">
        <f>F504+G504+H504</f>
        <v>0</v>
      </c>
      <c r="F504" s="1652">
        <v>0</v>
      </c>
      <c r="G504" s="1652">
        <v>0</v>
      </c>
      <c r="H504" s="574">
        <v>0</v>
      </c>
      <c r="I504" s="1652">
        <v>0</v>
      </c>
      <c r="J504" s="1652">
        <v>0</v>
      </c>
      <c r="K504" s="574">
        <v>0</v>
      </c>
      <c r="L504" s="1371">
        <f>I504+J504+K504</f>
        <v>0</v>
      </c>
      <c r="M504" s="7" t="str">
        <f t="shared" si="105"/>
        <v/>
      </c>
      <c r="N504" s="514"/>
    </row>
    <row r="505" spans="1:14" s="15" customFormat="1" ht="18.75" hidden="1" customHeight="1">
      <c r="A505" s="22">
        <v>245</v>
      </c>
      <c r="B505" s="566">
        <v>8200</v>
      </c>
      <c r="C505" s="1971" t="s">
        <v>24</v>
      </c>
      <c r="D505" s="1972"/>
      <c r="E505" s="594">
        <f>F505+G505+H505</f>
        <v>0</v>
      </c>
      <c r="F505" s="1654">
        <v>0</v>
      </c>
      <c r="G505" s="1655">
        <v>0</v>
      </c>
      <c r="H505" s="1653">
        <v>0</v>
      </c>
      <c r="I505" s="1654">
        <v>0</v>
      </c>
      <c r="J505" s="1655">
        <v>0</v>
      </c>
      <c r="K505" s="1653">
        <v>0</v>
      </c>
      <c r="L505" s="594">
        <f>I505+J505+K505</f>
        <v>0</v>
      </c>
      <c r="M505" s="7" t="str">
        <f t="shared" si="105"/>
        <v/>
      </c>
      <c r="N505" s="514"/>
    </row>
    <row r="506" spans="1:14" s="15" customFormat="1" ht="18.75" hidden="1" customHeight="1">
      <c r="A506" s="22">
        <v>255</v>
      </c>
      <c r="B506" s="566">
        <v>8300</v>
      </c>
      <c r="C506" s="1973" t="s">
        <v>919</v>
      </c>
      <c r="D506" s="1973"/>
      <c r="E506" s="567">
        <f t="shared" ref="E506:L506" si="116">SUM(E507:E514)</f>
        <v>0</v>
      </c>
      <c r="F506" s="576">
        <f t="shared" si="116"/>
        <v>0</v>
      </c>
      <c r="G506" s="569">
        <f t="shared" si="116"/>
        <v>0</v>
      </c>
      <c r="H506" s="570">
        <f>SUM(H507:H514)</f>
        <v>0</v>
      </c>
      <c r="I506" s="576">
        <f t="shared" si="116"/>
        <v>0</v>
      </c>
      <c r="J506" s="569">
        <f t="shared" si="116"/>
        <v>0</v>
      </c>
      <c r="K506" s="570">
        <f t="shared" si="116"/>
        <v>0</v>
      </c>
      <c r="L506" s="567">
        <f t="shared" si="116"/>
        <v>0</v>
      </c>
      <c r="M506" s="7" t="str">
        <f t="shared" si="105"/>
        <v/>
      </c>
      <c r="N506" s="514"/>
    </row>
    <row r="507" spans="1:14" ht="18.75" hidden="1" customHeight="1">
      <c r="A507" s="24">
        <v>260</v>
      </c>
      <c r="B507" s="181"/>
      <c r="C507" s="150">
        <v>8311</v>
      </c>
      <c r="D507" s="187" t="s">
        <v>25</v>
      </c>
      <c r="E507" s="1367">
        <f t="shared" ref="E507:E514" si="117">F507+G507+H507</f>
        <v>0</v>
      </c>
      <c r="F507" s="152"/>
      <c r="G507" s="153"/>
      <c r="H507" s="573">
        <v>0</v>
      </c>
      <c r="I507" s="152"/>
      <c r="J507" s="153"/>
      <c r="K507" s="573">
        <v>0</v>
      </c>
      <c r="L507" s="1367">
        <f t="shared" ref="L507:L570" si="118">I507+J507+K507</f>
        <v>0</v>
      </c>
      <c r="M507" s="7" t="str">
        <f t="shared" si="105"/>
        <v/>
      </c>
      <c r="N507" s="514"/>
    </row>
    <row r="508" spans="1:14" ht="18.75" hidden="1" customHeight="1">
      <c r="A508" s="24">
        <v>261</v>
      </c>
      <c r="B508" s="149"/>
      <c r="C508" s="162">
        <v>8312</v>
      </c>
      <c r="D508" s="607" t="s">
        <v>26</v>
      </c>
      <c r="E508" s="1380">
        <f t="shared" si="117"/>
        <v>0</v>
      </c>
      <c r="F508" s="164"/>
      <c r="G508" s="165"/>
      <c r="H508" s="586">
        <v>0</v>
      </c>
      <c r="I508" s="164"/>
      <c r="J508" s="165"/>
      <c r="K508" s="586">
        <v>0</v>
      </c>
      <c r="L508" s="1380">
        <f t="shared" si="118"/>
        <v>0</v>
      </c>
      <c r="M508" s="7" t="str">
        <f t="shared" si="105"/>
        <v/>
      </c>
      <c r="N508" s="514"/>
    </row>
    <row r="509" spans="1:14" ht="18.75" hidden="1" customHeight="1">
      <c r="A509" s="24">
        <v>262</v>
      </c>
      <c r="B509" s="149"/>
      <c r="C509" s="448">
        <v>8321</v>
      </c>
      <c r="D509" s="604" t="s">
        <v>27</v>
      </c>
      <c r="E509" s="1370">
        <f t="shared" si="117"/>
        <v>0</v>
      </c>
      <c r="F509" s="450"/>
      <c r="G509" s="451"/>
      <c r="H509" s="574">
        <v>0</v>
      </c>
      <c r="I509" s="450"/>
      <c r="J509" s="451"/>
      <c r="K509" s="574">
        <v>0</v>
      </c>
      <c r="L509" s="1370">
        <f t="shared" si="118"/>
        <v>0</v>
      </c>
      <c r="M509" s="7" t="str">
        <f t="shared" si="105"/>
        <v/>
      </c>
      <c r="N509" s="514"/>
    </row>
    <row r="510" spans="1:14" ht="18.75" hidden="1" customHeight="1">
      <c r="A510" s="24">
        <v>263</v>
      </c>
      <c r="B510" s="149"/>
      <c r="C510" s="443">
        <v>8322</v>
      </c>
      <c r="D510" s="603" t="s">
        <v>28</v>
      </c>
      <c r="E510" s="1369">
        <f t="shared" si="117"/>
        <v>0</v>
      </c>
      <c r="F510" s="445"/>
      <c r="G510" s="446"/>
      <c r="H510" s="586">
        <v>0</v>
      </c>
      <c r="I510" s="445"/>
      <c r="J510" s="446"/>
      <c r="K510" s="586">
        <v>0</v>
      </c>
      <c r="L510" s="1369">
        <f t="shared" si="118"/>
        <v>0</v>
      </c>
      <c r="M510" s="7" t="str">
        <f t="shared" si="105"/>
        <v/>
      </c>
      <c r="N510" s="514"/>
    </row>
    <row r="511" spans="1:14" ht="18.75" hidden="1" customHeight="1">
      <c r="A511" s="24">
        <v>264</v>
      </c>
      <c r="B511" s="181"/>
      <c r="C511" s="448">
        <v>8371</v>
      </c>
      <c r="D511" s="604" t="s">
        <v>29</v>
      </c>
      <c r="E511" s="1370">
        <f t="shared" si="117"/>
        <v>0</v>
      </c>
      <c r="F511" s="450"/>
      <c r="G511" s="451"/>
      <c r="H511" s="574">
        <v>0</v>
      </c>
      <c r="I511" s="450"/>
      <c r="J511" s="451"/>
      <c r="K511" s="574">
        <v>0</v>
      </c>
      <c r="L511" s="1370">
        <f t="shared" si="118"/>
        <v>0</v>
      </c>
      <c r="M511" s="7" t="str">
        <f t="shared" si="105"/>
        <v/>
      </c>
      <c r="N511" s="514"/>
    </row>
    <row r="512" spans="1:14" ht="18.75" hidden="1" customHeight="1">
      <c r="A512" s="24">
        <v>265</v>
      </c>
      <c r="B512" s="149"/>
      <c r="C512" s="443">
        <v>8372</v>
      </c>
      <c r="D512" s="603" t="s">
        <v>30</v>
      </c>
      <c r="E512" s="1369">
        <f t="shared" si="117"/>
        <v>0</v>
      </c>
      <c r="F512" s="445"/>
      <c r="G512" s="446"/>
      <c r="H512" s="586">
        <v>0</v>
      </c>
      <c r="I512" s="445"/>
      <c r="J512" s="446"/>
      <c r="K512" s="586">
        <v>0</v>
      </c>
      <c r="L512" s="1369">
        <f t="shared" si="118"/>
        <v>0</v>
      </c>
      <c r="M512" s="7" t="str">
        <f t="shared" si="105"/>
        <v/>
      </c>
      <c r="N512" s="514"/>
    </row>
    <row r="513" spans="1:14" ht="18.75" hidden="1" customHeight="1">
      <c r="A513" s="24">
        <v>266</v>
      </c>
      <c r="B513" s="149"/>
      <c r="C513" s="448">
        <v>8381</v>
      </c>
      <c r="D513" s="604" t="s">
        <v>31</v>
      </c>
      <c r="E513" s="1370">
        <f t="shared" si="117"/>
        <v>0</v>
      </c>
      <c r="F513" s="450"/>
      <c r="G513" s="451"/>
      <c r="H513" s="574">
        <v>0</v>
      </c>
      <c r="I513" s="450"/>
      <c r="J513" s="451"/>
      <c r="K513" s="574">
        <v>0</v>
      </c>
      <c r="L513" s="1370">
        <f t="shared" si="118"/>
        <v>0</v>
      </c>
      <c r="M513" s="7" t="str">
        <f t="shared" si="105"/>
        <v/>
      </c>
      <c r="N513" s="514"/>
    </row>
    <row r="514" spans="1:14" ht="18.75" hidden="1" customHeight="1">
      <c r="A514" s="24">
        <v>267</v>
      </c>
      <c r="B514" s="149"/>
      <c r="C514" s="179">
        <v>8382</v>
      </c>
      <c r="D514" s="197" t="s">
        <v>32</v>
      </c>
      <c r="E514" s="1371">
        <f t="shared" si="117"/>
        <v>0</v>
      </c>
      <c r="F514" s="173"/>
      <c r="G514" s="174"/>
      <c r="H514" s="574">
        <v>0</v>
      </c>
      <c r="I514" s="173"/>
      <c r="J514" s="174"/>
      <c r="K514" s="574">
        <v>0</v>
      </c>
      <c r="L514" s="1371">
        <f t="shared" si="118"/>
        <v>0</v>
      </c>
      <c r="M514" s="7" t="str">
        <f t="shared" si="105"/>
        <v/>
      </c>
      <c r="N514" s="514"/>
    </row>
    <row r="515" spans="1:14" s="15" customFormat="1" hidden="1">
      <c r="A515" s="22">
        <v>295</v>
      </c>
      <c r="B515" s="566">
        <v>8500</v>
      </c>
      <c r="C515" s="1968" t="s">
        <v>33</v>
      </c>
      <c r="D515" s="1968"/>
      <c r="E515" s="567">
        <f t="shared" ref="E515:L515" si="119">SUM(E516:E518)</f>
        <v>0</v>
      </c>
      <c r="F515" s="576">
        <f t="shared" si="119"/>
        <v>0</v>
      </c>
      <c r="G515" s="569">
        <f t="shared" si="119"/>
        <v>0</v>
      </c>
      <c r="H515" s="570">
        <f>SUM(H516:H518)</f>
        <v>0</v>
      </c>
      <c r="I515" s="576">
        <f t="shared" si="119"/>
        <v>0</v>
      </c>
      <c r="J515" s="569">
        <f t="shared" si="119"/>
        <v>0</v>
      </c>
      <c r="K515" s="570">
        <f t="shared" si="119"/>
        <v>0</v>
      </c>
      <c r="L515" s="567">
        <f t="shared" si="119"/>
        <v>0</v>
      </c>
      <c r="M515" s="7" t="str">
        <f t="shared" si="105"/>
        <v/>
      </c>
      <c r="N515" s="514"/>
    </row>
    <row r="516" spans="1:14" ht="18.75" hidden="1" customHeight="1">
      <c r="A516" s="23">
        <v>300</v>
      </c>
      <c r="B516" s="149"/>
      <c r="C516" s="150">
        <v>8501</v>
      </c>
      <c r="D516" s="151" t="s">
        <v>34</v>
      </c>
      <c r="E516" s="1367">
        <f>F516+G516+H516</f>
        <v>0</v>
      </c>
      <c r="F516" s="152"/>
      <c r="G516" s="153"/>
      <c r="H516" s="573">
        <v>0</v>
      </c>
      <c r="I516" s="152"/>
      <c r="J516" s="153"/>
      <c r="K516" s="573">
        <v>0</v>
      </c>
      <c r="L516" s="1367">
        <f t="shared" si="118"/>
        <v>0</v>
      </c>
      <c r="M516" s="7" t="str">
        <f t="shared" si="105"/>
        <v/>
      </c>
      <c r="N516" s="514"/>
    </row>
    <row r="517" spans="1:14" ht="18.75" hidden="1" customHeight="1">
      <c r="A517" s="23">
        <v>305</v>
      </c>
      <c r="B517" s="149"/>
      <c r="C517" s="156">
        <v>8502</v>
      </c>
      <c r="D517" s="157" t="s">
        <v>35</v>
      </c>
      <c r="E517" s="1368">
        <f>F517+G517+H517</f>
        <v>0</v>
      </c>
      <c r="F517" s="158"/>
      <c r="G517" s="159"/>
      <c r="H517" s="574">
        <v>0</v>
      </c>
      <c r="I517" s="158"/>
      <c r="J517" s="159"/>
      <c r="K517" s="574">
        <v>0</v>
      </c>
      <c r="L517" s="1368">
        <f t="shared" si="118"/>
        <v>0</v>
      </c>
      <c r="M517" s="7" t="str">
        <f t="shared" si="105"/>
        <v/>
      </c>
      <c r="N517" s="514"/>
    </row>
    <row r="518" spans="1:14" ht="18.75" hidden="1" customHeight="1">
      <c r="A518" s="23">
        <v>310</v>
      </c>
      <c r="B518" s="149"/>
      <c r="C518" s="179">
        <v>8504</v>
      </c>
      <c r="D518" s="197" t="s">
        <v>36</v>
      </c>
      <c r="E518" s="1371">
        <f>F518+G518+H518</f>
        <v>0</v>
      </c>
      <c r="F518" s="173"/>
      <c r="G518" s="174"/>
      <c r="H518" s="575">
        <v>0</v>
      </c>
      <c r="I518" s="173"/>
      <c r="J518" s="174"/>
      <c r="K518" s="575">
        <v>0</v>
      </c>
      <c r="L518" s="1371">
        <f t="shared" si="118"/>
        <v>0</v>
      </c>
      <c r="M518" s="7" t="str">
        <f t="shared" si="105"/>
        <v/>
      </c>
      <c r="N518" s="514"/>
    </row>
    <row r="519" spans="1:14" s="15" customFormat="1" hidden="1">
      <c r="A519" s="22">
        <v>315</v>
      </c>
      <c r="B519" s="566">
        <v>8600</v>
      </c>
      <c r="C519" s="1968" t="s">
        <v>37</v>
      </c>
      <c r="D519" s="1968"/>
      <c r="E519" s="567">
        <f t="shared" ref="E519:L519" si="120">SUM(E520:E523)</f>
        <v>0</v>
      </c>
      <c r="F519" s="576">
        <f t="shared" si="120"/>
        <v>0</v>
      </c>
      <c r="G519" s="569">
        <f t="shared" si="120"/>
        <v>0</v>
      </c>
      <c r="H519" s="570">
        <f>SUM(H520:H523)</f>
        <v>0</v>
      </c>
      <c r="I519" s="576">
        <f t="shared" si="120"/>
        <v>0</v>
      </c>
      <c r="J519" s="569">
        <f t="shared" si="120"/>
        <v>0</v>
      </c>
      <c r="K519" s="570">
        <f t="shared" si="120"/>
        <v>0</v>
      </c>
      <c r="L519" s="567">
        <f t="shared" si="120"/>
        <v>0</v>
      </c>
      <c r="M519" s="7" t="str">
        <f t="shared" si="105"/>
        <v/>
      </c>
      <c r="N519" s="514"/>
    </row>
    <row r="520" spans="1:14" ht="18.75" hidden="1" customHeight="1">
      <c r="A520" s="23">
        <v>320</v>
      </c>
      <c r="B520" s="149"/>
      <c r="C520" s="457">
        <v>8611</v>
      </c>
      <c r="D520" s="608" t="s">
        <v>38</v>
      </c>
      <c r="E520" s="1372">
        <f>F520+G520+H520</f>
        <v>0</v>
      </c>
      <c r="F520" s="459"/>
      <c r="G520" s="460"/>
      <c r="H520" s="586">
        <v>0</v>
      </c>
      <c r="I520" s="459"/>
      <c r="J520" s="460"/>
      <c r="K520" s="586">
        <v>0</v>
      </c>
      <c r="L520" s="1372">
        <f t="shared" si="118"/>
        <v>0</v>
      </c>
      <c r="M520" s="7" t="str">
        <f t="shared" si="105"/>
        <v/>
      </c>
      <c r="N520" s="514"/>
    </row>
    <row r="521" spans="1:14" ht="18.75" hidden="1" customHeight="1">
      <c r="A521" s="23">
        <v>325</v>
      </c>
      <c r="B521" s="149"/>
      <c r="C521" s="448">
        <v>8621</v>
      </c>
      <c r="D521" s="449" t="s">
        <v>39</v>
      </c>
      <c r="E521" s="1370">
        <f>F521+G521+H521</f>
        <v>0</v>
      </c>
      <c r="F521" s="450"/>
      <c r="G521" s="451"/>
      <c r="H521" s="574">
        <v>0</v>
      </c>
      <c r="I521" s="450"/>
      <c r="J521" s="451"/>
      <c r="K521" s="574">
        <v>0</v>
      </c>
      <c r="L521" s="1370">
        <f t="shared" si="118"/>
        <v>0</v>
      </c>
      <c r="M521" s="7" t="str">
        <f t="shared" si="105"/>
        <v/>
      </c>
      <c r="N521" s="514"/>
    </row>
    <row r="522" spans="1:14" ht="18.75" hidden="1" customHeight="1">
      <c r="A522" s="23">
        <v>330</v>
      </c>
      <c r="B522" s="149"/>
      <c r="C522" s="443">
        <v>8623</v>
      </c>
      <c r="D522" s="444" t="s">
        <v>40</v>
      </c>
      <c r="E522" s="1369">
        <f>F522+G522+H522</f>
        <v>0</v>
      </c>
      <c r="F522" s="445"/>
      <c r="G522" s="446"/>
      <c r="H522" s="586">
        <v>0</v>
      </c>
      <c r="I522" s="445"/>
      <c r="J522" s="446"/>
      <c r="K522" s="586">
        <v>0</v>
      </c>
      <c r="L522" s="1369">
        <f t="shared" si="118"/>
        <v>0</v>
      </c>
      <c r="M522" s="7" t="str">
        <f t="shared" si="105"/>
        <v/>
      </c>
      <c r="N522" s="514"/>
    </row>
    <row r="523" spans="1:14" ht="18.75" hidden="1" customHeight="1">
      <c r="A523" s="23">
        <v>340</v>
      </c>
      <c r="B523" s="149"/>
      <c r="C523" s="464">
        <v>8640</v>
      </c>
      <c r="D523" s="609" t="s">
        <v>466</v>
      </c>
      <c r="E523" s="1386">
        <f>F523+G523+H523</f>
        <v>0</v>
      </c>
      <c r="F523" s="1703">
        <v>0</v>
      </c>
      <c r="G523" s="1705">
        <v>0</v>
      </c>
      <c r="H523" s="1701">
        <v>0</v>
      </c>
      <c r="I523" s="1703">
        <v>0</v>
      </c>
      <c r="J523" s="1705">
        <v>0</v>
      </c>
      <c r="K523" s="1701">
        <v>0</v>
      </c>
      <c r="L523" s="1386">
        <f t="shared" si="118"/>
        <v>0</v>
      </c>
      <c r="M523" s="7" t="str">
        <f t="shared" si="105"/>
        <v/>
      </c>
      <c r="N523" s="514"/>
    </row>
    <row r="524" spans="1:14" s="15" customFormat="1" hidden="1">
      <c r="A524" s="22">
        <v>295</v>
      </c>
      <c r="B524" s="566">
        <v>8700</v>
      </c>
      <c r="C524" s="1968" t="s">
        <v>920</v>
      </c>
      <c r="D524" s="1975"/>
      <c r="E524" s="567">
        <f t="shared" ref="E524:L524" si="121">SUM(E525:E526)</f>
        <v>0</v>
      </c>
      <c r="F524" s="576">
        <f t="shared" si="121"/>
        <v>0</v>
      </c>
      <c r="G524" s="569">
        <f t="shared" si="121"/>
        <v>0</v>
      </c>
      <c r="H524" s="570">
        <f>SUM(H525:H526)</f>
        <v>0</v>
      </c>
      <c r="I524" s="576">
        <f t="shared" si="121"/>
        <v>0</v>
      </c>
      <c r="J524" s="569">
        <f t="shared" si="121"/>
        <v>0</v>
      </c>
      <c r="K524" s="570">
        <f t="shared" si="121"/>
        <v>0</v>
      </c>
      <c r="L524" s="567">
        <f t="shared" si="121"/>
        <v>0</v>
      </c>
      <c r="M524" s="7" t="str">
        <f t="shared" si="105"/>
        <v/>
      </c>
      <c r="N524" s="514"/>
    </row>
    <row r="525" spans="1:14" hidden="1">
      <c r="A525" s="23">
        <v>300</v>
      </c>
      <c r="B525" s="149"/>
      <c r="C525" s="150">
        <v>8733</v>
      </c>
      <c r="D525" s="151" t="s">
        <v>290</v>
      </c>
      <c r="E525" s="1367">
        <f>F525+G525+H525</f>
        <v>0</v>
      </c>
      <c r="F525" s="1652">
        <v>0</v>
      </c>
      <c r="G525" s="1652">
        <v>0</v>
      </c>
      <c r="H525" s="573">
        <v>0</v>
      </c>
      <c r="I525" s="1652">
        <v>0</v>
      </c>
      <c r="J525" s="1652">
        <v>0</v>
      </c>
      <c r="K525" s="573">
        <v>0</v>
      </c>
      <c r="L525" s="1367">
        <f t="shared" si="118"/>
        <v>0</v>
      </c>
      <c r="M525" s="7" t="str">
        <f t="shared" si="105"/>
        <v/>
      </c>
      <c r="N525" s="514"/>
    </row>
    <row r="526" spans="1:14" hidden="1">
      <c r="A526" s="23">
        <v>310</v>
      </c>
      <c r="B526" s="149"/>
      <c r="C526" s="179">
        <v>8766</v>
      </c>
      <c r="D526" s="197" t="s">
        <v>291</v>
      </c>
      <c r="E526" s="1371">
        <f>F526+G526+H526</f>
        <v>0</v>
      </c>
      <c r="F526" s="1652">
        <v>0</v>
      </c>
      <c r="G526" s="1652">
        <v>0</v>
      </c>
      <c r="H526" s="586">
        <v>0</v>
      </c>
      <c r="I526" s="1652">
        <v>0</v>
      </c>
      <c r="J526" s="1652">
        <v>0</v>
      </c>
      <c r="K526" s="586">
        <v>0</v>
      </c>
      <c r="L526" s="1371">
        <f t="shared" si="118"/>
        <v>0</v>
      </c>
      <c r="M526" s="7" t="str">
        <f t="shared" si="105"/>
        <v/>
      </c>
      <c r="N526" s="514"/>
    </row>
    <row r="527" spans="1:14" s="15" customFormat="1" ht="18" customHeight="1">
      <c r="A527" s="22">
        <v>355</v>
      </c>
      <c r="B527" s="610">
        <v>8800</v>
      </c>
      <c r="C527" s="1971" t="s">
        <v>921</v>
      </c>
      <c r="D527" s="1967"/>
      <c r="E527" s="567">
        <f t="shared" ref="E527:L527" si="122">SUM(E528:E533)</f>
        <v>0</v>
      </c>
      <c r="F527" s="576">
        <f t="shared" si="122"/>
        <v>0</v>
      </c>
      <c r="G527" s="569">
        <f t="shared" si="122"/>
        <v>0</v>
      </c>
      <c r="H527" s="570">
        <f>SUM(H528:H533)</f>
        <v>0</v>
      </c>
      <c r="I527" s="576">
        <f t="shared" si="122"/>
        <v>45859</v>
      </c>
      <c r="J527" s="569">
        <f t="shared" si="122"/>
        <v>0</v>
      </c>
      <c r="K527" s="570">
        <f t="shared" si="122"/>
        <v>0</v>
      </c>
      <c r="L527" s="567">
        <f t="shared" si="122"/>
        <v>45859</v>
      </c>
      <c r="M527" s="7">
        <f t="shared" si="105"/>
        <v>1</v>
      </c>
      <c r="N527" s="514"/>
    </row>
    <row r="528" spans="1:14" ht="18" hidden="1" customHeight="1">
      <c r="A528" s="23">
        <v>360</v>
      </c>
      <c r="B528" s="149"/>
      <c r="C528" s="150">
        <v>8801</v>
      </c>
      <c r="D528" s="151" t="s">
        <v>295</v>
      </c>
      <c r="E528" s="1377">
        <f t="shared" ref="E528:E533" si="123">F528+G528+H528</f>
        <v>0</v>
      </c>
      <c r="F528" s="1704">
        <v>0</v>
      </c>
      <c r="G528" s="1706">
        <v>0</v>
      </c>
      <c r="H528" s="1702">
        <v>0</v>
      </c>
      <c r="I528" s="1704">
        <v>0</v>
      </c>
      <c r="J528" s="1706">
        <v>0</v>
      </c>
      <c r="K528" s="1702">
        <v>0</v>
      </c>
      <c r="L528" s="1377">
        <f t="shared" si="118"/>
        <v>0</v>
      </c>
      <c r="M528" s="7" t="str">
        <f t="shared" ref="M528:M591" si="124">(IF($E528&lt;&gt;0,$M$2,IF($L528&lt;&gt;0,$M$2,"")))</f>
        <v/>
      </c>
      <c r="N528" s="514"/>
    </row>
    <row r="529" spans="1:14" ht="18" hidden="1" customHeight="1">
      <c r="A529" s="23">
        <v>365</v>
      </c>
      <c r="B529" s="149"/>
      <c r="C529" s="156">
        <v>8802</v>
      </c>
      <c r="D529" s="157" t="s">
        <v>296</v>
      </c>
      <c r="E529" s="1375">
        <f t="shared" si="123"/>
        <v>0</v>
      </c>
      <c r="F529" s="158"/>
      <c r="G529" s="159"/>
      <c r="H529" s="574">
        <v>0</v>
      </c>
      <c r="I529" s="158"/>
      <c r="J529" s="159"/>
      <c r="K529" s="574">
        <v>0</v>
      </c>
      <c r="L529" s="1375">
        <f t="shared" si="118"/>
        <v>0</v>
      </c>
      <c r="M529" s="7" t="str">
        <f t="shared" si="124"/>
        <v/>
      </c>
      <c r="N529" s="514"/>
    </row>
    <row r="530" spans="1:14" ht="32.25" customHeight="1">
      <c r="A530" s="23">
        <v>365</v>
      </c>
      <c r="B530" s="149"/>
      <c r="C530" s="156">
        <v>8803</v>
      </c>
      <c r="D530" s="157" t="s">
        <v>922</v>
      </c>
      <c r="E530" s="1375">
        <f t="shared" si="123"/>
        <v>0</v>
      </c>
      <c r="F530" s="158">
        <v>0</v>
      </c>
      <c r="G530" s="159">
        <v>0</v>
      </c>
      <c r="H530" s="574">
        <v>0</v>
      </c>
      <c r="I530" s="158">
        <f>17512+28347</f>
        <v>45859</v>
      </c>
      <c r="J530" s="159">
        <v>0</v>
      </c>
      <c r="K530" s="574">
        <v>0</v>
      </c>
      <c r="L530" s="1375">
        <f t="shared" si="118"/>
        <v>45859</v>
      </c>
      <c r="M530" s="7">
        <f t="shared" si="124"/>
        <v>1</v>
      </c>
      <c r="N530" s="514"/>
    </row>
    <row r="531" spans="1:14" ht="18" hidden="1" customHeight="1">
      <c r="A531" s="23">
        <v>370</v>
      </c>
      <c r="B531" s="149"/>
      <c r="C531" s="156">
        <v>8804</v>
      </c>
      <c r="D531" s="157" t="s">
        <v>292</v>
      </c>
      <c r="E531" s="1375">
        <f t="shared" si="123"/>
        <v>0</v>
      </c>
      <c r="F531" s="158"/>
      <c r="G531" s="159"/>
      <c r="H531" s="574">
        <v>0</v>
      </c>
      <c r="I531" s="158"/>
      <c r="J531" s="159"/>
      <c r="K531" s="574">
        <v>0</v>
      </c>
      <c r="L531" s="1375">
        <f t="shared" si="118"/>
        <v>0</v>
      </c>
      <c r="M531" s="7" t="str">
        <f t="shared" si="124"/>
        <v/>
      </c>
      <c r="N531" s="514"/>
    </row>
    <row r="532" spans="1:14" ht="18" hidden="1" customHeight="1">
      <c r="A532" s="23">
        <v>365</v>
      </c>
      <c r="B532" s="149"/>
      <c r="C532" s="156">
        <v>8805</v>
      </c>
      <c r="D532" s="611" t="s">
        <v>293</v>
      </c>
      <c r="E532" s="1375">
        <f t="shared" si="123"/>
        <v>0</v>
      </c>
      <c r="F532" s="158"/>
      <c r="G532" s="159"/>
      <c r="H532" s="574">
        <v>0</v>
      </c>
      <c r="I532" s="158"/>
      <c r="J532" s="159"/>
      <c r="K532" s="574">
        <v>0</v>
      </c>
      <c r="L532" s="1375">
        <f t="shared" si="118"/>
        <v>0</v>
      </c>
      <c r="M532" s="7" t="str">
        <f t="shared" si="124"/>
        <v/>
      </c>
      <c r="N532" s="514"/>
    </row>
    <row r="533" spans="1:14" ht="18" hidden="1" customHeight="1">
      <c r="A533" s="23">
        <v>370</v>
      </c>
      <c r="B533" s="149"/>
      <c r="C533" s="179">
        <v>8809</v>
      </c>
      <c r="D533" s="172" t="s">
        <v>294</v>
      </c>
      <c r="E533" s="1376">
        <f t="shared" si="123"/>
        <v>0</v>
      </c>
      <c r="F533" s="173"/>
      <c r="G533" s="174"/>
      <c r="H533" s="586">
        <v>0</v>
      </c>
      <c r="I533" s="173"/>
      <c r="J533" s="174"/>
      <c r="K533" s="586">
        <v>0</v>
      </c>
      <c r="L533" s="1376">
        <f t="shared" si="118"/>
        <v>0</v>
      </c>
      <c r="M533" s="7" t="str">
        <f t="shared" si="124"/>
        <v/>
      </c>
      <c r="N533" s="514"/>
    </row>
    <row r="534" spans="1:14" s="15" customFormat="1" ht="18" hidden="1" customHeight="1">
      <c r="A534" s="22">
        <v>375</v>
      </c>
      <c r="B534" s="566">
        <v>8900</v>
      </c>
      <c r="C534" s="1969" t="s">
        <v>307</v>
      </c>
      <c r="D534" s="1970"/>
      <c r="E534" s="567">
        <f t="shared" ref="E534:L534" si="125">SUM(E535:E537)</f>
        <v>0</v>
      </c>
      <c r="F534" s="576">
        <f t="shared" si="125"/>
        <v>0</v>
      </c>
      <c r="G534" s="569">
        <f t="shared" si="125"/>
        <v>0</v>
      </c>
      <c r="H534" s="570">
        <f>SUM(H535:H537)</f>
        <v>0</v>
      </c>
      <c r="I534" s="576">
        <f t="shared" si="125"/>
        <v>0</v>
      </c>
      <c r="J534" s="569">
        <f t="shared" si="125"/>
        <v>0</v>
      </c>
      <c r="K534" s="570">
        <f t="shared" si="125"/>
        <v>0</v>
      </c>
      <c r="L534" s="567">
        <f t="shared" si="125"/>
        <v>0</v>
      </c>
      <c r="M534" s="7" t="str">
        <f t="shared" si="124"/>
        <v/>
      </c>
      <c r="N534" s="514"/>
    </row>
    <row r="535" spans="1:14" ht="18" hidden="1" customHeight="1">
      <c r="A535" s="23">
        <v>380</v>
      </c>
      <c r="B535" s="195"/>
      <c r="C535" s="150">
        <v>8901</v>
      </c>
      <c r="D535" s="151" t="s">
        <v>791</v>
      </c>
      <c r="E535" s="1377">
        <f t="shared" ref="E535:E598" si="126">F535+G535+H535</f>
        <v>0</v>
      </c>
      <c r="F535" s="1652">
        <v>0</v>
      </c>
      <c r="G535" s="1652">
        <v>0</v>
      </c>
      <c r="H535" s="573">
        <v>0</v>
      </c>
      <c r="I535" s="1652">
        <v>0</v>
      </c>
      <c r="J535" s="1652">
        <v>0</v>
      </c>
      <c r="K535" s="573">
        <v>0</v>
      </c>
      <c r="L535" s="1377">
        <f t="shared" si="118"/>
        <v>0</v>
      </c>
      <c r="M535" s="7" t="str">
        <f t="shared" si="124"/>
        <v/>
      </c>
      <c r="N535" s="514"/>
    </row>
    <row r="536" spans="1:14" ht="31.5" hidden="1">
      <c r="A536" s="23">
        <v>385</v>
      </c>
      <c r="B536" s="195"/>
      <c r="C536" s="156">
        <v>8902</v>
      </c>
      <c r="D536" s="157" t="s">
        <v>792</v>
      </c>
      <c r="E536" s="1375">
        <f t="shared" si="126"/>
        <v>0</v>
      </c>
      <c r="F536" s="1652">
        <v>0</v>
      </c>
      <c r="G536" s="1652">
        <v>0</v>
      </c>
      <c r="H536" s="574">
        <v>0</v>
      </c>
      <c r="I536" s="1652">
        <v>0</v>
      </c>
      <c r="J536" s="1652">
        <v>0</v>
      </c>
      <c r="K536" s="574">
        <v>0</v>
      </c>
      <c r="L536" s="1375">
        <f t="shared" si="118"/>
        <v>0</v>
      </c>
      <c r="M536" s="7" t="str">
        <f t="shared" si="124"/>
        <v/>
      </c>
      <c r="N536" s="514"/>
    </row>
    <row r="537" spans="1:14" ht="31.5" hidden="1">
      <c r="A537" s="23">
        <v>390</v>
      </c>
      <c r="B537" s="195"/>
      <c r="C537" s="179">
        <v>8903</v>
      </c>
      <c r="D537" s="172" t="s">
        <v>693</v>
      </c>
      <c r="E537" s="1376">
        <f t="shared" si="126"/>
        <v>0</v>
      </c>
      <c r="F537" s="1652">
        <v>0</v>
      </c>
      <c r="G537" s="1652">
        <v>0</v>
      </c>
      <c r="H537" s="575">
        <v>0</v>
      </c>
      <c r="I537" s="1652">
        <v>0</v>
      </c>
      <c r="J537" s="1652">
        <v>0</v>
      </c>
      <c r="K537" s="575">
        <v>0</v>
      </c>
      <c r="L537" s="1376">
        <f t="shared" si="118"/>
        <v>0</v>
      </c>
      <c r="M537" s="7" t="str">
        <f t="shared" si="124"/>
        <v/>
      </c>
      <c r="N537" s="514"/>
    </row>
    <row r="538" spans="1:14" s="15" customFormat="1" hidden="1">
      <c r="A538" s="22">
        <v>395</v>
      </c>
      <c r="B538" s="566">
        <v>9000</v>
      </c>
      <c r="C538" s="1968" t="s">
        <v>923</v>
      </c>
      <c r="D538" s="1968"/>
      <c r="E538" s="594">
        <f t="shared" si="126"/>
        <v>0</v>
      </c>
      <c r="F538" s="605"/>
      <c r="G538" s="606"/>
      <c r="H538" s="1461">
        <v>0</v>
      </c>
      <c r="I538" s="605"/>
      <c r="J538" s="606"/>
      <c r="K538" s="1461">
        <v>0</v>
      </c>
      <c r="L538" s="594">
        <f t="shared" si="118"/>
        <v>0</v>
      </c>
      <c r="M538" s="7" t="str">
        <f t="shared" si="124"/>
        <v/>
      </c>
      <c r="N538" s="514"/>
    </row>
    <row r="539" spans="1:14" s="15" customFormat="1" ht="30" hidden="1" customHeight="1">
      <c r="A539" s="22">
        <v>405</v>
      </c>
      <c r="B539" s="612">
        <v>9100</v>
      </c>
      <c r="C539" s="1974" t="s">
        <v>924</v>
      </c>
      <c r="D539" s="1974"/>
      <c r="E539" s="613">
        <f t="shared" ref="E539:L539" si="127">SUM(E540:E543)</f>
        <v>0</v>
      </c>
      <c r="F539" s="614">
        <f t="shared" si="127"/>
        <v>0</v>
      </c>
      <c r="G539" s="615">
        <f t="shared" si="127"/>
        <v>0</v>
      </c>
      <c r="H539" s="570">
        <f>SUM(H540:H543)</f>
        <v>0</v>
      </c>
      <c r="I539" s="614">
        <f t="shared" si="127"/>
        <v>0</v>
      </c>
      <c r="J539" s="615">
        <f t="shared" si="127"/>
        <v>0</v>
      </c>
      <c r="K539" s="570">
        <f t="shared" si="127"/>
        <v>0</v>
      </c>
      <c r="L539" s="613">
        <f t="shared" si="127"/>
        <v>0</v>
      </c>
      <c r="M539" s="7" t="str">
        <f t="shared" si="124"/>
        <v/>
      </c>
      <c r="N539" s="514"/>
    </row>
    <row r="540" spans="1:14" ht="18.75" hidden="1" customHeight="1">
      <c r="A540" s="23">
        <v>410</v>
      </c>
      <c r="B540" s="149"/>
      <c r="C540" s="150">
        <v>9111</v>
      </c>
      <c r="D540" s="187" t="s">
        <v>469</v>
      </c>
      <c r="E540" s="1367">
        <f t="shared" si="126"/>
        <v>0</v>
      </c>
      <c r="F540" s="152"/>
      <c r="G540" s="153"/>
      <c r="H540" s="573">
        <v>0</v>
      </c>
      <c r="I540" s="152"/>
      <c r="J540" s="153"/>
      <c r="K540" s="573">
        <v>0</v>
      </c>
      <c r="L540" s="1367">
        <f t="shared" si="118"/>
        <v>0</v>
      </c>
      <c r="M540" s="7" t="str">
        <f t="shared" si="124"/>
        <v/>
      </c>
      <c r="N540" s="514"/>
    </row>
    <row r="541" spans="1:14" ht="18.75" hidden="1" customHeight="1">
      <c r="A541" s="23">
        <v>415</v>
      </c>
      <c r="B541" s="149"/>
      <c r="C541" s="156">
        <v>9112</v>
      </c>
      <c r="D541" s="593" t="s">
        <v>470</v>
      </c>
      <c r="E541" s="1368">
        <f t="shared" si="126"/>
        <v>0</v>
      </c>
      <c r="F541" s="158"/>
      <c r="G541" s="159"/>
      <c r="H541" s="574">
        <v>0</v>
      </c>
      <c r="I541" s="158"/>
      <c r="J541" s="159"/>
      <c r="K541" s="574">
        <v>0</v>
      </c>
      <c r="L541" s="1368">
        <f t="shared" si="118"/>
        <v>0</v>
      </c>
      <c r="M541" s="7" t="str">
        <f t="shared" si="124"/>
        <v/>
      </c>
      <c r="N541" s="514"/>
    </row>
    <row r="542" spans="1:14" ht="18.75" hidden="1" customHeight="1">
      <c r="A542" s="23">
        <v>420</v>
      </c>
      <c r="B542" s="149"/>
      <c r="C542" s="156">
        <v>9121</v>
      </c>
      <c r="D542" s="593" t="s">
        <v>471</v>
      </c>
      <c r="E542" s="1368">
        <f t="shared" si="126"/>
        <v>0</v>
      </c>
      <c r="F542" s="158"/>
      <c r="G542" s="159"/>
      <c r="H542" s="574">
        <v>0</v>
      </c>
      <c r="I542" s="158"/>
      <c r="J542" s="159"/>
      <c r="K542" s="574">
        <v>0</v>
      </c>
      <c r="L542" s="1368">
        <f t="shared" si="118"/>
        <v>0</v>
      </c>
      <c r="M542" s="7" t="str">
        <f t="shared" si="124"/>
        <v/>
      </c>
      <c r="N542" s="514"/>
    </row>
    <row r="543" spans="1:14" ht="18.75" hidden="1" customHeight="1">
      <c r="A543" s="23">
        <v>425</v>
      </c>
      <c r="B543" s="149"/>
      <c r="C543" s="179">
        <v>9122</v>
      </c>
      <c r="D543" s="197" t="s">
        <v>472</v>
      </c>
      <c r="E543" s="1371">
        <f t="shared" si="126"/>
        <v>0</v>
      </c>
      <c r="F543" s="173"/>
      <c r="G543" s="174"/>
      <c r="H543" s="575">
        <v>0</v>
      </c>
      <c r="I543" s="173"/>
      <c r="J543" s="174"/>
      <c r="K543" s="575">
        <v>0</v>
      </c>
      <c r="L543" s="1371">
        <f t="shared" si="118"/>
        <v>0</v>
      </c>
      <c r="M543" s="7" t="str">
        <f t="shared" si="124"/>
        <v/>
      </c>
      <c r="N543" s="514"/>
    </row>
    <row r="544" spans="1:14" s="15" customFormat="1" ht="29.25" hidden="1" customHeight="1">
      <c r="A544" s="22">
        <v>430</v>
      </c>
      <c r="B544" s="566">
        <v>9200</v>
      </c>
      <c r="C544" s="1966" t="s">
        <v>925</v>
      </c>
      <c r="D544" s="1967"/>
      <c r="E544" s="567">
        <f t="shared" ref="E544:L544" si="128">+E545+E546</f>
        <v>0</v>
      </c>
      <c r="F544" s="576">
        <f t="shared" si="128"/>
        <v>0</v>
      </c>
      <c r="G544" s="569">
        <f t="shared" si="128"/>
        <v>0</v>
      </c>
      <c r="H544" s="570">
        <f>+H545+H546</f>
        <v>0</v>
      </c>
      <c r="I544" s="576">
        <f t="shared" si="128"/>
        <v>0</v>
      </c>
      <c r="J544" s="569">
        <f t="shared" si="128"/>
        <v>0</v>
      </c>
      <c r="K544" s="570">
        <f t="shared" si="128"/>
        <v>0</v>
      </c>
      <c r="L544" s="567">
        <f t="shared" si="128"/>
        <v>0</v>
      </c>
      <c r="M544" s="7" t="str">
        <f t="shared" si="124"/>
        <v/>
      </c>
      <c r="N544" s="514"/>
    </row>
    <row r="545" spans="1:14" ht="18.75" hidden="1" customHeight="1">
      <c r="A545" s="23">
        <v>435</v>
      </c>
      <c r="B545" s="149"/>
      <c r="C545" s="150">
        <v>9201</v>
      </c>
      <c r="D545" s="151" t="s">
        <v>473</v>
      </c>
      <c r="E545" s="1377">
        <f t="shared" si="126"/>
        <v>0</v>
      </c>
      <c r="F545" s="152"/>
      <c r="G545" s="153"/>
      <c r="H545" s="573">
        <v>0</v>
      </c>
      <c r="I545" s="152"/>
      <c r="J545" s="153"/>
      <c r="K545" s="573">
        <v>0</v>
      </c>
      <c r="L545" s="1377">
        <f t="shared" si="118"/>
        <v>0</v>
      </c>
      <c r="M545" s="7" t="str">
        <f t="shared" si="124"/>
        <v/>
      </c>
      <c r="N545" s="514"/>
    </row>
    <row r="546" spans="1:14" ht="18.75" hidden="1" customHeight="1">
      <c r="A546" s="36">
        <v>440</v>
      </c>
      <c r="B546" s="149"/>
      <c r="C546" s="179">
        <v>9202</v>
      </c>
      <c r="D546" s="172" t="s">
        <v>474</v>
      </c>
      <c r="E546" s="1376">
        <f t="shared" si="126"/>
        <v>0</v>
      </c>
      <c r="F546" s="173"/>
      <c r="G546" s="174"/>
      <c r="H546" s="586">
        <v>0</v>
      </c>
      <c r="I546" s="173"/>
      <c r="J546" s="174"/>
      <c r="K546" s="586">
        <v>0</v>
      </c>
      <c r="L546" s="1376">
        <f t="shared" si="118"/>
        <v>0</v>
      </c>
      <c r="M546" s="7" t="str">
        <f t="shared" si="124"/>
        <v/>
      </c>
      <c r="N546" s="514"/>
    </row>
    <row r="547" spans="1:14" s="15" customFormat="1" ht="18.75" customHeight="1">
      <c r="A547" s="39">
        <v>445</v>
      </c>
      <c r="B547" s="566">
        <v>9300</v>
      </c>
      <c r="C547" s="1968" t="s">
        <v>926</v>
      </c>
      <c r="D547" s="1968"/>
      <c r="E547" s="567">
        <f t="shared" ref="E547:L547" si="129">SUM(E548:E568)</f>
        <v>0</v>
      </c>
      <c r="F547" s="576">
        <f t="shared" si="129"/>
        <v>0</v>
      </c>
      <c r="G547" s="569">
        <f t="shared" si="129"/>
        <v>0</v>
      </c>
      <c r="H547" s="570">
        <f>SUM(H548:H568)</f>
        <v>0</v>
      </c>
      <c r="I547" s="576">
        <f t="shared" si="129"/>
        <v>1317</v>
      </c>
      <c r="J547" s="569">
        <f t="shared" si="129"/>
        <v>0</v>
      </c>
      <c r="K547" s="570">
        <f t="shared" si="129"/>
        <v>0</v>
      </c>
      <c r="L547" s="567">
        <f t="shared" si="129"/>
        <v>1317</v>
      </c>
      <c r="M547" s="7">
        <f t="shared" si="124"/>
        <v>1</v>
      </c>
      <c r="N547" s="514"/>
    </row>
    <row r="548" spans="1:14" ht="18.75" hidden="1" customHeight="1">
      <c r="A548" s="36">
        <v>450</v>
      </c>
      <c r="B548" s="149"/>
      <c r="C548" s="150">
        <v>9301</v>
      </c>
      <c r="D548" s="187" t="s">
        <v>793</v>
      </c>
      <c r="E548" s="1377">
        <f t="shared" si="126"/>
        <v>0</v>
      </c>
      <c r="F548" s="152"/>
      <c r="G548" s="153"/>
      <c r="H548" s="573">
        <v>0</v>
      </c>
      <c r="I548" s="152"/>
      <c r="J548" s="153"/>
      <c r="K548" s="573">
        <v>0</v>
      </c>
      <c r="L548" s="1377">
        <f t="shared" si="118"/>
        <v>0</v>
      </c>
      <c r="M548" s="7" t="str">
        <f t="shared" si="124"/>
        <v/>
      </c>
      <c r="N548" s="514"/>
    </row>
    <row r="549" spans="1:14" ht="18.75" customHeight="1">
      <c r="A549" s="36">
        <v>450</v>
      </c>
      <c r="B549" s="149"/>
      <c r="C549" s="443">
        <v>9310</v>
      </c>
      <c r="D549" s="616" t="s">
        <v>475</v>
      </c>
      <c r="E549" s="1373">
        <f t="shared" si="126"/>
        <v>0</v>
      </c>
      <c r="F549" s="445"/>
      <c r="G549" s="446"/>
      <c r="H549" s="586">
        <v>0</v>
      </c>
      <c r="I549" s="445">
        <v>1317</v>
      </c>
      <c r="J549" s="446">
        <v>0</v>
      </c>
      <c r="K549" s="586">
        <v>0</v>
      </c>
      <c r="L549" s="1373">
        <f t="shared" si="118"/>
        <v>1317</v>
      </c>
      <c r="M549" s="7">
        <f t="shared" si="124"/>
        <v>1</v>
      </c>
      <c r="N549" s="514"/>
    </row>
    <row r="550" spans="1:14" s="35" customFormat="1" ht="18.75" hidden="1" customHeight="1">
      <c r="A550" s="53">
        <v>451</v>
      </c>
      <c r="B550" s="149"/>
      <c r="C550" s="617">
        <v>9317</v>
      </c>
      <c r="D550" s="618" t="s">
        <v>794</v>
      </c>
      <c r="E550" s="1387">
        <f t="shared" si="126"/>
        <v>0</v>
      </c>
      <c r="F550" s="450"/>
      <c r="G550" s="451"/>
      <c r="H550" s="574">
        <v>0</v>
      </c>
      <c r="I550" s="450"/>
      <c r="J550" s="451"/>
      <c r="K550" s="574">
        <v>0</v>
      </c>
      <c r="L550" s="1387">
        <f t="shared" si="118"/>
        <v>0</v>
      </c>
      <c r="M550" s="7" t="str">
        <f t="shared" si="124"/>
        <v/>
      </c>
      <c r="N550" s="514"/>
    </row>
    <row r="551" spans="1:14" s="35" customFormat="1" ht="18.75" hidden="1" customHeight="1">
      <c r="A551" s="53">
        <v>452</v>
      </c>
      <c r="B551" s="149"/>
      <c r="C551" s="619">
        <v>9318</v>
      </c>
      <c r="D551" s="620" t="s">
        <v>795</v>
      </c>
      <c r="E551" s="1373">
        <f t="shared" si="126"/>
        <v>0</v>
      </c>
      <c r="F551" s="445"/>
      <c r="G551" s="446"/>
      <c r="H551" s="586">
        <v>0</v>
      </c>
      <c r="I551" s="445"/>
      <c r="J551" s="446"/>
      <c r="K551" s="586">
        <v>0</v>
      </c>
      <c r="L551" s="1373">
        <f t="shared" si="118"/>
        <v>0</v>
      </c>
      <c r="M551" s="7" t="str">
        <f t="shared" si="124"/>
        <v/>
      </c>
      <c r="N551" s="514"/>
    </row>
    <row r="552" spans="1:14" ht="31.5" hidden="1">
      <c r="A552" s="44">
        <v>456</v>
      </c>
      <c r="B552" s="149"/>
      <c r="C552" s="448">
        <v>9321</v>
      </c>
      <c r="D552" s="621" t="s">
        <v>476</v>
      </c>
      <c r="E552" s="1387">
        <f t="shared" si="126"/>
        <v>0</v>
      </c>
      <c r="F552" s="1652">
        <v>0</v>
      </c>
      <c r="G552" s="1652">
        <v>0</v>
      </c>
      <c r="H552" s="574">
        <v>0</v>
      </c>
      <c r="I552" s="1652">
        <v>0</v>
      </c>
      <c r="J552" s="1652">
        <v>0</v>
      </c>
      <c r="K552" s="574">
        <v>0</v>
      </c>
      <c r="L552" s="1387">
        <f t="shared" si="118"/>
        <v>0</v>
      </c>
      <c r="M552" s="7" t="str">
        <f t="shared" si="124"/>
        <v/>
      </c>
      <c r="N552" s="514"/>
    </row>
    <row r="553" spans="1:14" ht="31.5" hidden="1">
      <c r="A553" s="44">
        <v>457</v>
      </c>
      <c r="B553" s="149"/>
      <c r="C553" s="156">
        <v>9322</v>
      </c>
      <c r="D553" s="622" t="s">
        <v>800</v>
      </c>
      <c r="E553" s="1375">
        <f t="shared" si="126"/>
        <v>0</v>
      </c>
      <c r="F553" s="1652">
        <v>0</v>
      </c>
      <c r="G553" s="1652">
        <v>0</v>
      </c>
      <c r="H553" s="574">
        <v>0</v>
      </c>
      <c r="I553" s="1652">
        <v>0</v>
      </c>
      <c r="J553" s="1652">
        <v>0</v>
      </c>
      <c r="K553" s="574">
        <v>0</v>
      </c>
      <c r="L553" s="1375">
        <f t="shared" si="118"/>
        <v>0</v>
      </c>
      <c r="M553" s="7" t="str">
        <f t="shared" si="124"/>
        <v/>
      </c>
      <c r="N553" s="514"/>
    </row>
    <row r="554" spans="1:14" ht="31.5" hidden="1">
      <c r="A554" s="44">
        <v>458</v>
      </c>
      <c r="B554" s="149"/>
      <c r="C554" s="156">
        <v>9323</v>
      </c>
      <c r="D554" s="622" t="s">
        <v>801</v>
      </c>
      <c r="E554" s="1375">
        <f t="shared" si="126"/>
        <v>0</v>
      </c>
      <c r="F554" s="1652">
        <v>0</v>
      </c>
      <c r="G554" s="1652">
        <v>0</v>
      </c>
      <c r="H554" s="574">
        <v>0</v>
      </c>
      <c r="I554" s="1652">
        <v>0</v>
      </c>
      <c r="J554" s="1652">
        <v>0</v>
      </c>
      <c r="K554" s="574">
        <v>0</v>
      </c>
      <c r="L554" s="1375">
        <f t="shared" si="118"/>
        <v>0</v>
      </c>
      <c r="M554" s="7" t="str">
        <f t="shared" si="124"/>
        <v/>
      </c>
      <c r="N554" s="514"/>
    </row>
    <row r="555" spans="1:14" ht="31.5" hidden="1">
      <c r="A555" s="44">
        <v>459</v>
      </c>
      <c r="B555" s="149"/>
      <c r="C555" s="156">
        <v>9324</v>
      </c>
      <c r="D555" s="622" t="s">
        <v>802</v>
      </c>
      <c r="E555" s="1375">
        <f t="shared" si="126"/>
        <v>0</v>
      </c>
      <c r="F555" s="1652">
        <v>0</v>
      </c>
      <c r="G555" s="1652">
        <v>0</v>
      </c>
      <c r="H555" s="574">
        <v>0</v>
      </c>
      <c r="I555" s="1652">
        <v>0</v>
      </c>
      <c r="J555" s="1652">
        <v>0</v>
      </c>
      <c r="K555" s="574">
        <v>0</v>
      </c>
      <c r="L555" s="1375">
        <f t="shared" si="118"/>
        <v>0</v>
      </c>
      <c r="M555" s="7" t="str">
        <f t="shared" si="124"/>
        <v/>
      </c>
      <c r="N555" s="514"/>
    </row>
    <row r="556" spans="1:14" ht="18.75" hidden="1" customHeight="1">
      <c r="A556" s="44">
        <v>460</v>
      </c>
      <c r="B556" s="149"/>
      <c r="C556" s="156">
        <v>9325</v>
      </c>
      <c r="D556" s="622" t="s">
        <v>803</v>
      </c>
      <c r="E556" s="1375">
        <f t="shared" si="126"/>
        <v>0</v>
      </c>
      <c r="F556" s="1652">
        <v>0</v>
      </c>
      <c r="G556" s="1652">
        <v>0</v>
      </c>
      <c r="H556" s="574">
        <v>0</v>
      </c>
      <c r="I556" s="1652">
        <v>0</v>
      </c>
      <c r="J556" s="1652">
        <v>0</v>
      </c>
      <c r="K556" s="574">
        <v>0</v>
      </c>
      <c r="L556" s="1375">
        <f t="shared" si="118"/>
        <v>0</v>
      </c>
      <c r="M556" s="7" t="str">
        <f t="shared" si="124"/>
        <v/>
      </c>
      <c r="N556" s="514"/>
    </row>
    <row r="557" spans="1:14" ht="18.75" hidden="1" customHeight="1">
      <c r="A557" s="44">
        <v>461</v>
      </c>
      <c r="B557" s="149"/>
      <c r="C557" s="156">
        <v>9326</v>
      </c>
      <c r="D557" s="622" t="s">
        <v>804</v>
      </c>
      <c r="E557" s="1375">
        <f t="shared" si="126"/>
        <v>0</v>
      </c>
      <c r="F557" s="1652">
        <v>0</v>
      </c>
      <c r="G557" s="1652">
        <v>0</v>
      </c>
      <c r="H557" s="574">
        <v>0</v>
      </c>
      <c r="I557" s="1652">
        <v>0</v>
      </c>
      <c r="J557" s="1652">
        <v>0</v>
      </c>
      <c r="K557" s="574">
        <v>0</v>
      </c>
      <c r="L557" s="1375">
        <f t="shared" si="118"/>
        <v>0</v>
      </c>
      <c r="M557" s="7" t="str">
        <f t="shared" si="124"/>
        <v/>
      </c>
      <c r="N557" s="514"/>
    </row>
    <row r="558" spans="1:14" ht="30.75" hidden="1" customHeight="1">
      <c r="A558" s="36"/>
      <c r="B558" s="149"/>
      <c r="C558" s="156">
        <v>9327</v>
      </c>
      <c r="D558" s="622" t="s">
        <v>805</v>
      </c>
      <c r="E558" s="1375">
        <f t="shared" si="126"/>
        <v>0</v>
      </c>
      <c r="F558" s="1652">
        <v>0</v>
      </c>
      <c r="G558" s="1652">
        <v>0</v>
      </c>
      <c r="H558" s="574">
        <v>0</v>
      </c>
      <c r="I558" s="1652">
        <v>0</v>
      </c>
      <c r="J558" s="1652">
        <v>0</v>
      </c>
      <c r="K558" s="574">
        <v>0</v>
      </c>
      <c r="L558" s="1375">
        <f t="shared" si="118"/>
        <v>0</v>
      </c>
      <c r="M558" s="7" t="str">
        <f t="shared" si="124"/>
        <v/>
      </c>
      <c r="N558" s="514"/>
    </row>
    <row r="559" spans="1:14" ht="18.75" hidden="1" customHeight="1">
      <c r="A559" s="36"/>
      <c r="B559" s="149"/>
      <c r="C559" s="443">
        <v>9328</v>
      </c>
      <c r="D559" s="623" t="s">
        <v>806</v>
      </c>
      <c r="E559" s="1373">
        <f t="shared" si="126"/>
        <v>0</v>
      </c>
      <c r="F559" s="1668">
        <v>0</v>
      </c>
      <c r="G559" s="1669">
        <v>0</v>
      </c>
      <c r="H559" s="1670">
        <v>0</v>
      </c>
      <c r="I559" s="1669">
        <v>0</v>
      </c>
      <c r="J559" s="1669">
        <v>0</v>
      </c>
      <c r="K559" s="1670">
        <v>0</v>
      </c>
      <c r="L559" s="1373">
        <f t="shared" si="118"/>
        <v>0</v>
      </c>
      <c r="M559" s="7" t="str">
        <f t="shared" si="124"/>
        <v/>
      </c>
      <c r="N559" s="514"/>
    </row>
    <row r="560" spans="1:14" ht="31.5" hidden="1">
      <c r="A560" s="44">
        <v>462</v>
      </c>
      <c r="B560" s="149"/>
      <c r="C560" s="464">
        <v>9330</v>
      </c>
      <c r="D560" s="609" t="s">
        <v>807</v>
      </c>
      <c r="E560" s="1388">
        <f t="shared" si="126"/>
        <v>0</v>
      </c>
      <c r="F560" s="624"/>
      <c r="G560" s="625"/>
      <c r="H560" s="1667">
        <v>0</v>
      </c>
      <c r="I560" s="624"/>
      <c r="J560" s="625"/>
      <c r="K560" s="1667">
        <v>0</v>
      </c>
      <c r="L560" s="1388">
        <f t="shared" si="118"/>
        <v>0</v>
      </c>
      <c r="M560" s="7" t="str">
        <f t="shared" si="124"/>
        <v/>
      </c>
      <c r="N560" s="514"/>
    </row>
    <row r="561" spans="1:14" ht="31.5" hidden="1">
      <c r="A561" s="36"/>
      <c r="B561" s="149"/>
      <c r="C561" s="448">
        <v>9336</v>
      </c>
      <c r="D561" s="621" t="s">
        <v>927</v>
      </c>
      <c r="E561" s="1387">
        <f t="shared" si="126"/>
        <v>0</v>
      </c>
      <c r="F561" s="450"/>
      <c r="G561" s="451"/>
      <c r="H561" s="574">
        <v>0</v>
      </c>
      <c r="I561" s="450"/>
      <c r="J561" s="451"/>
      <c r="K561" s="574">
        <v>0</v>
      </c>
      <c r="L561" s="1387">
        <f t="shared" si="118"/>
        <v>0</v>
      </c>
      <c r="M561" s="7" t="str">
        <f t="shared" si="124"/>
        <v/>
      </c>
      <c r="N561" s="514"/>
    </row>
    <row r="562" spans="1:14" ht="31.5" hidden="1">
      <c r="A562" s="44">
        <v>462</v>
      </c>
      <c r="B562" s="149"/>
      <c r="C562" s="156">
        <v>9337</v>
      </c>
      <c r="D562" s="157" t="s">
        <v>928</v>
      </c>
      <c r="E562" s="1375">
        <f t="shared" si="126"/>
        <v>0</v>
      </c>
      <c r="F562" s="158"/>
      <c r="G562" s="159"/>
      <c r="H562" s="574">
        <v>0</v>
      </c>
      <c r="I562" s="158"/>
      <c r="J562" s="159"/>
      <c r="K562" s="574">
        <v>0</v>
      </c>
      <c r="L562" s="1375">
        <f t="shared" si="118"/>
        <v>0</v>
      </c>
      <c r="M562" s="7" t="str">
        <f t="shared" si="124"/>
        <v/>
      </c>
      <c r="N562" s="514"/>
    </row>
    <row r="563" spans="1:14" ht="18.75" hidden="1" customHeight="1">
      <c r="A563" s="36"/>
      <c r="B563" s="149"/>
      <c r="C563" s="156">
        <v>9338</v>
      </c>
      <c r="D563" s="622" t="s">
        <v>929</v>
      </c>
      <c r="E563" s="1375">
        <f t="shared" si="126"/>
        <v>0</v>
      </c>
      <c r="F563" s="158"/>
      <c r="G563" s="159"/>
      <c r="H563" s="574">
        <v>0</v>
      </c>
      <c r="I563" s="158"/>
      <c r="J563" s="159"/>
      <c r="K563" s="574">
        <v>0</v>
      </c>
      <c r="L563" s="1375">
        <f t="shared" si="118"/>
        <v>0</v>
      </c>
      <c r="M563" s="7" t="str">
        <f t="shared" si="124"/>
        <v/>
      </c>
      <c r="N563" s="514"/>
    </row>
    <row r="564" spans="1:14" ht="18.75" hidden="1" customHeight="1">
      <c r="A564" s="44">
        <v>462</v>
      </c>
      <c r="B564" s="149"/>
      <c r="C564" s="443">
        <v>9339</v>
      </c>
      <c r="D564" s="444" t="s">
        <v>930</v>
      </c>
      <c r="E564" s="1373">
        <f t="shared" si="126"/>
        <v>0</v>
      </c>
      <c r="F564" s="445"/>
      <c r="G564" s="446"/>
      <c r="H564" s="586">
        <v>0</v>
      </c>
      <c r="I564" s="445"/>
      <c r="J564" s="446"/>
      <c r="K564" s="586">
        <v>0</v>
      </c>
      <c r="L564" s="1373">
        <f t="shared" si="118"/>
        <v>0</v>
      </c>
      <c r="M564" s="7" t="str">
        <f t="shared" si="124"/>
        <v/>
      </c>
      <c r="N564" s="514"/>
    </row>
    <row r="565" spans="1:14" ht="18.75" hidden="1" customHeight="1">
      <c r="A565" s="36"/>
      <c r="B565" s="149"/>
      <c r="C565" s="448">
        <v>9355</v>
      </c>
      <c r="D565" s="626" t="s">
        <v>931</v>
      </c>
      <c r="E565" s="1387">
        <f t="shared" si="126"/>
        <v>0</v>
      </c>
      <c r="F565" s="1652">
        <v>0</v>
      </c>
      <c r="G565" s="1652">
        <v>0</v>
      </c>
      <c r="H565" s="574">
        <v>0</v>
      </c>
      <c r="I565" s="1652">
        <v>0</v>
      </c>
      <c r="J565" s="1652">
        <v>0</v>
      </c>
      <c r="K565" s="574">
        <v>0</v>
      </c>
      <c r="L565" s="1387">
        <f t="shared" si="118"/>
        <v>0</v>
      </c>
      <c r="M565" s="7" t="str">
        <f t="shared" si="124"/>
        <v/>
      </c>
      <c r="N565" s="514"/>
    </row>
    <row r="566" spans="1:14" ht="18.75" hidden="1" customHeight="1">
      <c r="A566" s="44">
        <v>462</v>
      </c>
      <c r="B566" s="149"/>
      <c r="C566" s="443">
        <v>9356</v>
      </c>
      <c r="D566" s="627" t="s">
        <v>932</v>
      </c>
      <c r="E566" s="1373">
        <f t="shared" si="126"/>
        <v>0</v>
      </c>
      <c r="F566" s="1652">
        <v>0</v>
      </c>
      <c r="G566" s="1652">
        <v>0</v>
      </c>
      <c r="H566" s="586">
        <v>0</v>
      </c>
      <c r="I566" s="1652">
        <v>0</v>
      </c>
      <c r="J566" s="1652">
        <v>0</v>
      </c>
      <c r="K566" s="586">
        <v>0</v>
      </c>
      <c r="L566" s="1373">
        <f t="shared" si="118"/>
        <v>0</v>
      </c>
      <c r="M566" s="7" t="str">
        <f t="shared" si="124"/>
        <v/>
      </c>
      <c r="N566" s="514"/>
    </row>
    <row r="567" spans="1:14" ht="18.75" hidden="1" customHeight="1">
      <c r="A567" s="44">
        <v>462</v>
      </c>
      <c r="B567" s="149"/>
      <c r="C567" s="448">
        <v>9395</v>
      </c>
      <c r="D567" s="462" t="s">
        <v>933</v>
      </c>
      <c r="E567" s="1387">
        <f t="shared" si="126"/>
        <v>0</v>
      </c>
      <c r="F567" s="450"/>
      <c r="G567" s="451"/>
      <c r="H567" s="574">
        <v>0</v>
      </c>
      <c r="I567" s="450"/>
      <c r="J567" s="451"/>
      <c r="K567" s="574">
        <v>0</v>
      </c>
      <c r="L567" s="1387">
        <f t="shared" si="118"/>
        <v>0</v>
      </c>
      <c r="M567" s="7" t="str">
        <f t="shared" si="124"/>
        <v/>
      </c>
      <c r="N567" s="514"/>
    </row>
    <row r="568" spans="1:14" ht="18.75" hidden="1" customHeight="1">
      <c r="A568" s="36">
        <v>465</v>
      </c>
      <c r="B568" s="149"/>
      <c r="C568" s="179">
        <v>9396</v>
      </c>
      <c r="D568" s="628" t="s">
        <v>934</v>
      </c>
      <c r="E568" s="1376">
        <f t="shared" si="126"/>
        <v>0</v>
      </c>
      <c r="F568" s="173"/>
      <c r="G568" s="174"/>
      <c r="H568" s="575">
        <v>0</v>
      </c>
      <c r="I568" s="173"/>
      <c r="J568" s="174"/>
      <c r="K568" s="575">
        <v>0</v>
      </c>
      <c r="L568" s="1376">
        <f t="shared" si="118"/>
        <v>0</v>
      </c>
      <c r="M568" s="7" t="str">
        <f t="shared" si="124"/>
        <v/>
      </c>
      <c r="N568" s="514"/>
    </row>
    <row r="569" spans="1:14" s="15" customFormat="1" ht="18" customHeight="1">
      <c r="A569" s="39">
        <v>470</v>
      </c>
      <c r="B569" s="566">
        <v>9500</v>
      </c>
      <c r="C569" s="1966" t="s">
        <v>935</v>
      </c>
      <c r="D569" s="1966"/>
      <c r="E569" s="567">
        <f t="shared" ref="E569:L569" si="130">SUM(E570:E588)</f>
        <v>11413257</v>
      </c>
      <c r="F569" s="576">
        <f t="shared" si="130"/>
        <v>3658729</v>
      </c>
      <c r="G569" s="569">
        <f t="shared" si="130"/>
        <v>7754528</v>
      </c>
      <c r="H569" s="570">
        <f>SUM(H570:H588)</f>
        <v>0</v>
      </c>
      <c r="I569" s="576">
        <f t="shared" si="130"/>
        <v>-2019576</v>
      </c>
      <c r="J569" s="569">
        <f t="shared" si="130"/>
        <v>-1216688</v>
      </c>
      <c r="K569" s="570">
        <f t="shared" si="130"/>
        <v>0</v>
      </c>
      <c r="L569" s="567">
        <f t="shared" si="130"/>
        <v>-3236264</v>
      </c>
      <c r="M569" s="7">
        <f t="shared" si="124"/>
        <v>1</v>
      </c>
      <c r="N569" s="514"/>
    </row>
    <row r="570" spans="1:14" ht="18.75" customHeight="1">
      <c r="A570" s="36">
        <v>475</v>
      </c>
      <c r="B570" s="149"/>
      <c r="C570" s="150">
        <v>9501</v>
      </c>
      <c r="D570" s="187" t="s">
        <v>808</v>
      </c>
      <c r="E570" s="1367">
        <f t="shared" si="126"/>
        <v>11411416</v>
      </c>
      <c r="F570" s="152">
        <v>3656888</v>
      </c>
      <c r="G570" s="153">
        <v>7754528</v>
      </c>
      <c r="H570" s="573">
        <v>0</v>
      </c>
      <c r="I570" s="152">
        <v>3656888</v>
      </c>
      <c r="J570" s="153">
        <v>7754528</v>
      </c>
      <c r="K570" s="573">
        <v>0</v>
      </c>
      <c r="L570" s="1367">
        <f t="shared" si="118"/>
        <v>11411416</v>
      </c>
      <c r="M570" s="7">
        <f t="shared" si="124"/>
        <v>1</v>
      </c>
      <c r="N570" s="514"/>
    </row>
    <row r="571" spans="1:14" ht="18.75" customHeight="1">
      <c r="A571" s="36">
        <v>480</v>
      </c>
      <c r="B571" s="149"/>
      <c r="C571" s="156">
        <v>9502</v>
      </c>
      <c r="D571" s="593" t="s">
        <v>809</v>
      </c>
      <c r="E571" s="1368">
        <f t="shared" si="126"/>
        <v>1841</v>
      </c>
      <c r="F571" s="158">
        <v>1841</v>
      </c>
      <c r="G571" s="159">
        <v>0</v>
      </c>
      <c r="H571" s="574">
        <v>0</v>
      </c>
      <c r="I571" s="158">
        <v>1841</v>
      </c>
      <c r="J571" s="159">
        <v>0</v>
      </c>
      <c r="K571" s="574">
        <v>0</v>
      </c>
      <c r="L571" s="1368">
        <f t="shared" ref="L571:L588" si="131">I571+J571+K571</f>
        <v>1841</v>
      </c>
      <c r="M571" s="7">
        <f t="shared" si="124"/>
        <v>1</v>
      </c>
      <c r="N571" s="514"/>
    </row>
    <row r="572" spans="1:14" ht="18.75" hidden="1" customHeight="1">
      <c r="A572" s="36">
        <v>485</v>
      </c>
      <c r="B572" s="149"/>
      <c r="C572" s="156">
        <v>9503</v>
      </c>
      <c r="D572" s="593" t="s">
        <v>849</v>
      </c>
      <c r="E572" s="1368">
        <f t="shared" si="126"/>
        <v>0</v>
      </c>
      <c r="F572" s="158"/>
      <c r="G572" s="159"/>
      <c r="H572" s="574">
        <v>0</v>
      </c>
      <c r="I572" s="158">
        <v>0</v>
      </c>
      <c r="J572" s="159">
        <v>0</v>
      </c>
      <c r="K572" s="574">
        <v>0</v>
      </c>
      <c r="L572" s="1368">
        <f t="shared" si="131"/>
        <v>0</v>
      </c>
      <c r="M572" s="7" t="str">
        <f t="shared" si="124"/>
        <v/>
      </c>
      <c r="N572" s="514"/>
    </row>
    <row r="573" spans="1:14" ht="18.75" hidden="1" customHeight="1">
      <c r="A573" s="36">
        <v>490</v>
      </c>
      <c r="B573" s="149"/>
      <c r="C573" s="156">
        <v>9504</v>
      </c>
      <c r="D573" s="593" t="s">
        <v>850</v>
      </c>
      <c r="E573" s="1368">
        <f t="shared" si="126"/>
        <v>0</v>
      </c>
      <c r="F573" s="158"/>
      <c r="G573" s="159"/>
      <c r="H573" s="574">
        <v>0</v>
      </c>
      <c r="I573" s="158">
        <v>0</v>
      </c>
      <c r="J573" s="159">
        <v>0</v>
      </c>
      <c r="K573" s="574">
        <v>0</v>
      </c>
      <c r="L573" s="1368">
        <f t="shared" si="131"/>
        <v>0</v>
      </c>
      <c r="M573" s="7" t="str">
        <f t="shared" si="124"/>
        <v/>
      </c>
      <c r="N573" s="514"/>
    </row>
    <row r="574" spans="1:14" ht="18.75" hidden="1" customHeight="1">
      <c r="A574" s="36">
        <v>495</v>
      </c>
      <c r="B574" s="149"/>
      <c r="C574" s="156">
        <v>9505</v>
      </c>
      <c r="D574" s="593" t="s">
        <v>810</v>
      </c>
      <c r="E574" s="1368">
        <f t="shared" si="126"/>
        <v>0</v>
      </c>
      <c r="F574" s="158"/>
      <c r="G574" s="159"/>
      <c r="H574" s="574">
        <v>0</v>
      </c>
      <c r="I574" s="158">
        <v>-8531</v>
      </c>
      <c r="J574" s="159">
        <v>8531</v>
      </c>
      <c r="K574" s="574">
        <v>0</v>
      </c>
      <c r="L574" s="1368">
        <f t="shared" si="131"/>
        <v>0</v>
      </c>
      <c r="M574" s="7" t="str">
        <f t="shared" si="124"/>
        <v/>
      </c>
      <c r="N574" s="514"/>
    </row>
    <row r="575" spans="1:14" ht="18.75" hidden="1" customHeight="1">
      <c r="A575" s="36">
        <v>500</v>
      </c>
      <c r="B575" s="149"/>
      <c r="C575" s="156">
        <v>9506</v>
      </c>
      <c r="D575" s="593" t="s">
        <v>811</v>
      </c>
      <c r="E575" s="1371">
        <f t="shared" si="126"/>
        <v>0</v>
      </c>
      <c r="F575" s="158"/>
      <c r="G575" s="159"/>
      <c r="H575" s="575">
        <v>0</v>
      </c>
      <c r="I575" s="158"/>
      <c r="J575" s="159">
        <v>0</v>
      </c>
      <c r="K575" s="575">
        <v>0</v>
      </c>
      <c r="L575" s="1371">
        <f t="shared" si="131"/>
        <v>0</v>
      </c>
      <c r="M575" s="7" t="str">
        <f t="shared" si="124"/>
        <v/>
      </c>
      <c r="N575" s="514"/>
    </row>
    <row r="576" spans="1:14" ht="18.75" customHeight="1">
      <c r="A576" s="36">
        <v>505</v>
      </c>
      <c r="B576" s="149"/>
      <c r="C576" s="156">
        <v>9507</v>
      </c>
      <c r="D576" s="593" t="s">
        <v>812</v>
      </c>
      <c r="E576" s="1381">
        <f t="shared" si="126"/>
        <v>0</v>
      </c>
      <c r="F576" s="152">
        <v>0</v>
      </c>
      <c r="G576" s="153">
        <v>0</v>
      </c>
      <c r="H576" s="1671">
        <v>0</v>
      </c>
      <c r="I576" s="152">
        <v>-5667850</v>
      </c>
      <c r="J576" s="153">
        <v>-8971216</v>
      </c>
      <c r="K576" s="1671">
        <v>0</v>
      </c>
      <c r="L576" s="1381">
        <f t="shared" si="131"/>
        <v>-14639066</v>
      </c>
      <c r="M576" s="7">
        <f t="shared" si="124"/>
        <v>1</v>
      </c>
      <c r="N576" s="514"/>
    </row>
    <row r="577" spans="1:14" ht="18.75" customHeight="1">
      <c r="A577" s="36">
        <v>510</v>
      </c>
      <c r="B577" s="149"/>
      <c r="C577" s="156">
        <v>9508</v>
      </c>
      <c r="D577" s="593" t="s">
        <v>813</v>
      </c>
      <c r="E577" s="1368">
        <f t="shared" si="126"/>
        <v>0</v>
      </c>
      <c r="F577" s="158">
        <v>0</v>
      </c>
      <c r="G577" s="159">
        <v>0</v>
      </c>
      <c r="H577" s="574">
        <v>0</v>
      </c>
      <c r="I577" s="158">
        <v>-10455</v>
      </c>
      <c r="J577" s="159">
        <v>0</v>
      </c>
      <c r="K577" s="574">
        <v>0</v>
      </c>
      <c r="L577" s="1368">
        <f t="shared" si="131"/>
        <v>-10455</v>
      </c>
      <c r="M577" s="7">
        <f t="shared" si="124"/>
        <v>1</v>
      </c>
      <c r="N577" s="514"/>
    </row>
    <row r="578" spans="1:14" ht="18.75" hidden="1" customHeight="1">
      <c r="A578" s="36">
        <v>515</v>
      </c>
      <c r="B578" s="149"/>
      <c r="C578" s="156">
        <v>9509</v>
      </c>
      <c r="D578" s="593" t="s">
        <v>851</v>
      </c>
      <c r="E578" s="1368">
        <f t="shared" si="126"/>
        <v>0</v>
      </c>
      <c r="F578" s="158"/>
      <c r="G578" s="159"/>
      <c r="H578" s="574">
        <v>0</v>
      </c>
      <c r="I578" s="158">
        <v>0</v>
      </c>
      <c r="J578" s="159">
        <v>0</v>
      </c>
      <c r="K578" s="574">
        <v>0</v>
      </c>
      <c r="L578" s="1368">
        <f t="shared" si="131"/>
        <v>0</v>
      </c>
      <c r="M578" s="7" t="str">
        <f t="shared" si="124"/>
        <v/>
      </c>
      <c r="N578" s="514"/>
    </row>
    <row r="579" spans="1:14" ht="18.75" hidden="1" customHeight="1">
      <c r="A579" s="36">
        <v>520</v>
      </c>
      <c r="B579" s="149"/>
      <c r="C579" s="156">
        <v>9510</v>
      </c>
      <c r="D579" s="593" t="s">
        <v>852</v>
      </c>
      <c r="E579" s="1368">
        <f t="shared" si="126"/>
        <v>0</v>
      </c>
      <c r="F579" s="158"/>
      <c r="G579" s="159"/>
      <c r="H579" s="574">
        <v>0</v>
      </c>
      <c r="I579" s="158">
        <v>0</v>
      </c>
      <c r="J579" s="159">
        <v>0</v>
      </c>
      <c r="K579" s="574">
        <v>0</v>
      </c>
      <c r="L579" s="1368">
        <f t="shared" si="131"/>
        <v>0</v>
      </c>
      <c r="M579" s="7" t="str">
        <f t="shared" si="124"/>
        <v/>
      </c>
      <c r="N579" s="514"/>
    </row>
    <row r="580" spans="1:14" ht="18.75" hidden="1" customHeight="1">
      <c r="A580" s="36">
        <v>525</v>
      </c>
      <c r="B580" s="149"/>
      <c r="C580" s="156">
        <v>9511</v>
      </c>
      <c r="D580" s="593" t="s">
        <v>814</v>
      </c>
      <c r="E580" s="1368">
        <f t="shared" si="126"/>
        <v>0</v>
      </c>
      <c r="F580" s="158"/>
      <c r="G580" s="159"/>
      <c r="H580" s="574">
        <v>0</v>
      </c>
      <c r="I580" s="158">
        <v>8531</v>
      </c>
      <c r="J580" s="159">
        <v>-8531</v>
      </c>
      <c r="K580" s="574">
        <v>0</v>
      </c>
      <c r="L580" s="1368">
        <f t="shared" si="131"/>
        <v>0</v>
      </c>
      <c r="M580" s="7" t="str">
        <f t="shared" si="124"/>
        <v/>
      </c>
      <c r="N580" s="514"/>
    </row>
    <row r="581" spans="1:14" ht="18.75" hidden="1" customHeight="1">
      <c r="A581" s="36">
        <v>530</v>
      </c>
      <c r="B581" s="149"/>
      <c r="C581" s="156">
        <v>9512</v>
      </c>
      <c r="D581" s="593" t="s">
        <v>815</v>
      </c>
      <c r="E581" s="1368">
        <f t="shared" si="126"/>
        <v>0</v>
      </c>
      <c r="F581" s="158"/>
      <c r="G581" s="159"/>
      <c r="H581" s="574">
        <v>0</v>
      </c>
      <c r="I581" s="158">
        <v>0</v>
      </c>
      <c r="J581" s="159">
        <v>0</v>
      </c>
      <c r="K581" s="574">
        <v>0</v>
      </c>
      <c r="L581" s="1368">
        <f t="shared" si="131"/>
        <v>0</v>
      </c>
      <c r="M581" s="7" t="str">
        <f t="shared" si="124"/>
        <v/>
      </c>
      <c r="N581" s="514"/>
    </row>
    <row r="582" spans="1:14" ht="18.75" hidden="1" customHeight="1">
      <c r="A582" s="36">
        <v>535</v>
      </c>
      <c r="B582" s="149"/>
      <c r="C582" s="162">
        <v>9513</v>
      </c>
      <c r="D582" s="182" t="s">
        <v>816</v>
      </c>
      <c r="E582" s="1383">
        <f>F582+G582+H582</f>
        <v>0</v>
      </c>
      <c r="F582" s="165"/>
      <c r="G582" s="165"/>
      <c r="H582" s="574">
        <v>0</v>
      </c>
      <c r="I582" s="165">
        <v>0</v>
      </c>
      <c r="J582" s="165">
        <v>0</v>
      </c>
      <c r="K582" s="574">
        <v>0</v>
      </c>
      <c r="L582" s="1383">
        <f t="shared" si="131"/>
        <v>0</v>
      </c>
      <c r="M582" s="7" t="str">
        <f t="shared" si="124"/>
        <v/>
      </c>
      <c r="N582" s="514"/>
    </row>
    <row r="583" spans="1:14" ht="31.5" hidden="1">
      <c r="A583" s="36">
        <v>540</v>
      </c>
      <c r="B583" s="149"/>
      <c r="C583" s="587">
        <v>9514</v>
      </c>
      <c r="D583" s="602" t="s">
        <v>817</v>
      </c>
      <c r="E583" s="1384">
        <f t="shared" si="126"/>
        <v>0</v>
      </c>
      <c r="F583" s="590"/>
      <c r="G583" s="590"/>
      <c r="H583" s="591">
        <v>0</v>
      </c>
      <c r="I583" s="590"/>
      <c r="J583" s="590"/>
      <c r="K583" s="591">
        <v>0</v>
      </c>
      <c r="L583" s="1384">
        <f t="shared" si="131"/>
        <v>0</v>
      </c>
      <c r="M583" s="7" t="str">
        <f t="shared" si="124"/>
        <v/>
      </c>
      <c r="N583" s="514"/>
    </row>
    <row r="584" spans="1:14" ht="27.75" hidden="1" customHeight="1">
      <c r="A584" s="36">
        <v>545</v>
      </c>
      <c r="B584" s="629"/>
      <c r="C584" s="630">
        <v>9521</v>
      </c>
      <c r="D584" s="462" t="s">
        <v>936</v>
      </c>
      <c r="E584" s="1370">
        <f>F584+G584+H584</f>
        <v>0</v>
      </c>
      <c r="F584" s="451"/>
      <c r="G584" s="451"/>
      <c r="H584" s="574">
        <v>0</v>
      </c>
      <c r="I584" s="451">
        <v>0</v>
      </c>
      <c r="J584" s="451">
        <v>0</v>
      </c>
      <c r="K584" s="574">
        <v>0</v>
      </c>
      <c r="L584" s="1370">
        <f t="shared" si="131"/>
        <v>0</v>
      </c>
      <c r="M584" s="7" t="str">
        <f t="shared" si="124"/>
        <v/>
      </c>
      <c r="N584" s="514"/>
    </row>
    <row r="585" spans="1:14" ht="18.75" hidden="1" customHeight="1">
      <c r="A585" s="36">
        <v>550</v>
      </c>
      <c r="B585" s="149"/>
      <c r="C585" s="156">
        <v>9522</v>
      </c>
      <c r="D585" s="631" t="s">
        <v>937</v>
      </c>
      <c r="E585" s="1368">
        <f t="shared" si="126"/>
        <v>0</v>
      </c>
      <c r="F585" s="158"/>
      <c r="G585" s="159"/>
      <c r="H585" s="574">
        <v>0</v>
      </c>
      <c r="I585" s="158">
        <v>0</v>
      </c>
      <c r="J585" s="159">
        <v>0</v>
      </c>
      <c r="K585" s="574">
        <v>0</v>
      </c>
      <c r="L585" s="1368">
        <f t="shared" si="131"/>
        <v>0</v>
      </c>
      <c r="M585" s="7" t="str">
        <f t="shared" si="124"/>
        <v/>
      </c>
      <c r="N585" s="514"/>
    </row>
    <row r="586" spans="1:14" ht="18.75" hidden="1" customHeight="1">
      <c r="A586" s="36">
        <v>555</v>
      </c>
      <c r="B586" s="149"/>
      <c r="C586" s="156">
        <v>9528</v>
      </c>
      <c r="D586" s="631" t="s">
        <v>938</v>
      </c>
      <c r="E586" s="1368">
        <f t="shared" si="126"/>
        <v>0</v>
      </c>
      <c r="F586" s="158"/>
      <c r="G586" s="159"/>
      <c r="H586" s="574">
        <v>0</v>
      </c>
      <c r="I586" s="158">
        <v>0</v>
      </c>
      <c r="J586" s="159">
        <v>0</v>
      </c>
      <c r="K586" s="574">
        <v>0</v>
      </c>
      <c r="L586" s="1368">
        <f t="shared" si="131"/>
        <v>0</v>
      </c>
      <c r="M586" s="7" t="str">
        <f t="shared" si="124"/>
        <v/>
      </c>
      <c r="N586" s="514"/>
    </row>
    <row r="587" spans="1:14" ht="18.75" hidden="1" customHeight="1">
      <c r="A587" s="36">
        <v>560</v>
      </c>
      <c r="B587" s="149"/>
      <c r="C587" s="443">
        <v>9529</v>
      </c>
      <c r="D587" s="627" t="s">
        <v>939</v>
      </c>
      <c r="E587" s="1369">
        <f t="shared" si="126"/>
        <v>0</v>
      </c>
      <c r="F587" s="446"/>
      <c r="G587" s="446"/>
      <c r="H587" s="586">
        <v>0</v>
      </c>
      <c r="I587" s="446">
        <v>0</v>
      </c>
      <c r="J587" s="446">
        <v>0</v>
      </c>
      <c r="K587" s="586">
        <v>0</v>
      </c>
      <c r="L587" s="1369">
        <f t="shared" si="131"/>
        <v>0</v>
      </c>
      <c r="M587" s="7" t="str">
        <f t="shared" si="124"/>
        <v/>
      </c>
      <c r="N587" s="514"/>
    </row>
    <row r="588" spans="1:14" ht="31.5" hidden="1">
      <c r="A588" s="36">
        <v>561</v>
      </c>
      <c r="B588" s="149"/>
      <c r="C588" s="464">
        <v>9549</v>
      </c>
      <c r="D588" s="632" t="s">
        <v>818</v>
      </c>
      <c r="E588" s="1389">
        <f t="shared" si="126"/>
        <v>0</v>
      </c>
      <c r="F588" s="158"/>
      <c r="G588" s="625"/>
      <c r="H588" s="574">
        <v>0</v>
      </c>
      <c r="I588" s="158"/>
      <c r="J588" s="625"/>
      <c r="K588" s="574">
        <v>0</v>
      </c>
      <c r="L588" s="1389">
        <f t="shared" si="131"/>
        <v>0</v>
      </c>
      <c r="M588" s="7" t="str">
        <f t="shared" si="124"/>
        <v/>
      </c>
      <c r="N588" s="514"/>
    </row>
    <row r="589" spans="1:14" s="15" customFormat="1" ht="18.75" hidden="1" customHeight="1">
      <c r="A589" s="39">
        <v>565</v>
      </c>
      <c r="B589" s="566">
        <v>9600</v>
      </c>
      <c r="C589" s="1966" t="s">
        <v>940</v>
      </c>
      <c r="D589" s="1967"/>
      <c r="E589" s="567">
        <f t="shared" ref="E589:L589" si="132">SUM(E590:E593)</f>
        <v>0</v>
      </c>
      <c r="F589" s="576">
        <f t="shared" si="132"/>
        <v>0</v>
      </c>
      <c r="G589" s="569">
        <f t="shared" si="132"/>
        <v>0</v>
      </c>
      <c r="H589" s="570">
        <f>SUM(H590:H593)</f>
        <v>0</v>
      </c>
      <c r="I589" s="576">
        <f t="shared" si="132"/>
        <v>0</v>
      </c>
      <c r="J589" s="569">
        <f t="shared" si="132"/>
        <v>0</v>
      </c>
      <c r="K589" s="570">
        <f t="shared" si="132"/>
        <v>0</v>
      </c>
      <c r="L589" s="567">
        <f t="shared" si="132"/>
        <v>0</v>
      </c>
      <c r="M589" s="7" t="str">
        <f t="shared" si="124"/>
        <v/>
      </c>
      <c r="N589" s="514"/>
    </row>
    <row r="590" spans="1:14" s="17" customFormat="1" ht="31.5" hidden="1" customHeight="1">
      <c r="A590" s="43">
        <v>566</v>
      </c>
      <c r="B590" s="181"/>
      <c r="C590" s="475">
        <v>9601</v>
      </c>
      <c r="D590" s="633" t="s">
        <v>941</v>
      </c>
      <c r="E590" s="1367">
        <f t="shared" si="126"/>
        <v>0</v>
      </c>
      <c r="F590" s="451"/>
      <c r="G590" s="451"/>
      <c r="H590" s="573">
        <v>0</v>
      </c>
      <c r="I590" s="451">
        <v>0</v>
      </c>
      <c r="J590" s="451">
        <v>0</v>
      </c>
      <c r="K590" s="573">
        <v>0</v>
      </c>
      <c r="L590" s="1367">
        <f>I590+J590+K590</f>
        <v>0</v>
      </c>
      <c r="M590" s="7" t="str">
        <f t="shared" si="124"/>
        <v/>
      </c>
      <c r="N590" s="514"/>
    </row>
    <row r="591" spans="1:14" s="17" customFormat="1" ht="36" hidden="1" customHeight="1">
      <c r="A591" s="43">
        <v>567</v>
      </c>
      <c r="B591" s="181"/>
      <c r="C591" s="619">
        <v>9603</v>
      </c>
      <c r="D591" s="634" t="s">
        <v>942</v>
      </c>
      <c r="E591" s="1369">
        <f t="shared" si="126"/>
        <v>0</v>
      </c>
      <c r="F591" s="451"/>
      <c r="G591" s="451"/>
      <c r="H591" s="574">
        <v>0</v>
      </c>
      <c r="I591" s="451">
        <v>0</v>
      </c>
      <c r="J591" s="451">
        <v>0</v>
      </c>
      <c r="K591" s="574">
        <v>0</v>
      </c>
      <c r="L591" s="1369">
        <f>I591+J591+K591</f>
        <v>0</v>
      </c>
      <c r="M591" s="7" t="str">
        <f t="shared" si="124"/>
        <v/>
      </c>
      <c r="N591" s="514"/>
    </row>
    <row r="592" spans="1:14" s="17" customFormat="1" ht="30.75" hidden="1" customHeight="1">
      <c r="A592" s="43">
        <v>568</v>
      </c>
      <c r="B592" s="181"/>
      <c r="C592" s="448">
        <v>9607</v>
      </c>
      <c r="D592" s="635" t="s">
        <v>943</v>
      </c>
      <c r="E592" s="1370">
        <f t="shared" si="126"/>
        <v>0</v>
      </c>
      <c r="F592" s="451"/>
      <c r="G592" s="451"/>
      <c r="H592" s="574">
        <v>0</v>
      </c>
      <c r="I592" s="451">
        <v>0</v>
      </c>
      <c r="J592" s="451">
        <v>0</v>
      </c>
      <c r="K592" s="574">
        <v>0</v>
      </c>
      <c r="L592" s="1370">
        <f>I592+J592+K592</f>
        <v>0</v>
      </c>
      <c r="M592" s="7" t="str">
        <f t="shared" ref="M592:M599" si="133">(IF($E592&lt;&gt;0,$M$2,IF($L592&lt;&gt;0,$M$2,"")))</f>
        <v/>
      </c>
      <c r="N592" s="514"/>
    </row>
    <row r="593" spans="1:14" s="17" customFormat="1" ht="18.75" hidden="1" customHeight="1">
      <c r="A593" s="43">
        <v>569</v>
      </c>
      <c r="B593" s="181"/>
      <c r="C593" s="477">
        <v>9609</v>
      </c>
      <c r="D593" s="636" t="s">
        <v>944</v>
      </c>
      <c r="E593" s="1371">
        <f t="shared" si="126"/>
        <v>0</v>
      </c>
      <c r="F593" s="451"/>
      <c r="G593" s="451"/>
      <c r="H593" s="575">
        <v>0</v>
      </c>
      <c r="I593" s="451">
        <v>0</v>
      </c>
      <c r="J593" s="451">
        <v>0</v>
      </c>
      <c r="K593" s="575">
        <v>0</v>
      </c>
      <c r="L593" s="1371">
        <f>I593+J593+K593</f>
        <v>0</v>
      </c>
      <c r="M593" s="7" t="str">
        <f t="shared" si="133"/>
        <v/>
      </c>
      <c r="N593" s="514"/>
    </row>
    <row r="594" spans="1:14" s="15" customFormat="1" ht="18" hidden="1" customHeight="1">
      <c r="A594" s="39">
        <v>575</v>
      </c>
      <c r="B594" s="566">
        <v>9800</v>
      </c>
      <c r="C594" s="1966" t="s">
        <v>819</v>
      </c>
      <c r="D594" s="1967"/>
      <c r="E594" s="567">
        <f t="shared" ref="E594:L594" si="134">SUM(E595:E599)</f>
        <v>0</v>
      </c>
      <c r="F594" s="576">
        <f t="shared" si="134"/>
        <v>0</v>
      </c>
      <c r="G594" s="569">
        <f t="shared" si="134"/>
        <v>0</v>
      </c>
      <c r="H594" s="570">
        <f>SUM(H595:H599)</f>
        <v>0</v>
      </c>
      <c r="I594" s="576">
        <f t="shared" si="134"/>
        <v>0</v>
      </c>
      <c r="J594" s="569">
        <f t="shared" si="134"/>
        <v>0</v>
      </c>
      <c r="K594" s="570">
        <f t="shared" si="134"/>
        <v>0</v>
      </c>
      <c r="L594" s="567">
        <f t="shared" si="134"/>
        <v>0</v>
      </c>
      <c r="M594" s="7" t="str">
        <f t="shared" si="133"/>
        <v/>
      </c>
      <c r="N594" s="514"/>
    </row>
    <row r="595" spans="1:14" ht="18.75" hidden="1" customHeight="1">
      <c r="A595" s="36">
        <v>580</v>
      </c>
      <c r="B595" s="571"/>
      <c r="C595" s="150">
        <v>9810</v>
      </c>
      <c r="D595" s="187" t="s">
        <v>796</v>
      </c>
      <c r="E595" s="637">
        <f t="shared" si="126"/>
        <v>0</v>
      </c>
      <c r="F595" s="152"/>
      <c r="G595" s="153"/>
      <c r="H595" s="573">
        <v>0</v>
      </c>
      <c r="I595" s="152"/>
      <c r="J595" s="153"/>
      <c r="K595" s="573">
        <v>0</v>
      </c>
      <c r="L595" s="1367">
        <f>I595+J595+K595</f>
        <v>0</v>
      </c>
      <c r="M595" s="7" t="str">
        <f t="shared" si="133"/>
        <v/>
      </c>
      <c r="N595" s="514"/>
    </row>
    <row r="596" spans="1:14" ht="18.75" hidden="1" customHeight="1">
      <c r="A596" s="36">
        <v>585</v>
      </c>
      <c r="B596" s="571"/>
      <c r="C596" s="156">
        <v>9820</v>
      </c>
      <c r="D596" s="157" t="s">
        <v>797</v>
      </c>
      <c r="E596" s="638">
        <f t="shared" si="126"/>
        <v>0</v>
      </c>
      <c r="F596" s="158"/>
      <c r="G596" s="159"/>
      <c r="H596" s="574">
        <v>0</v>
      </c>
      <c r="I596" s="158"/>
      <c r="J596" s="159"/>
      <c r="K596" s="574">
        <v>0</v>
      </c>
      <c r="L596" s="1368">
        <f>I596+J596+K596</f>
        <v>0</v>
      </c>
      <c r="M596" s="7" t="str">
        <f t="shared" si="133"/>
        <v/>
      </c>
      <c r="N596" s="514"/>
    </row>
    <row r="597" spans="1:14" ht="18.75" hidden="1" customHeight="1">
      <c r="A597" s="36">
        <v>590</v>
      </c>
      <c r="B597" s="571"/>
      <c r="C597" s="156">
        <v>9830</v>
      </c>
      <c r="D597" s="157" t="s">
        <v>798</v>
      </c>
      <c r="E597" s="638">
        <f t="shared" si="126"/>
        <v>0</v>
      </c>
      <c r="F597" s="158"/>
      <c r="G597" s="159"/>
      <c r="H597" s="574">
        <v>0</v>
      </c>
      <c r="I597" s="158"/>
      <c r="J597" s="159"/>
      <c r="K597" s="574">
        <v>0</v>
      </c>
      <c r="L597" s="1368">
        <f>I597+J597+K597</f>
        <v>0</v>
      </c>
      <c r="M597" s="7" t="str">
        <f t="shared" si="133"/>
        <v/>
      </c>
      <c r="N597" s="514"/>
    </row>
    <row r="598" spans="1:14" ht="18.75" hidden="1" customHeight="1">
      <c r="A598" s="23">
        <v>600</v>
      </c>
      <c r="B598" s="571"/>
      <c r="C598" s="162">
        <v>9850</v>
      </c>
      <c r="D598" s="182" t="s">
        <v>799</v>
      </c>
      <c r="E598" s="639">
        <f t="shared" si="126"/>
        <v>0</v>
      </c>
      <c r="F598" s="164"/>
      <c r="G598" s="159"/>
      <c r="H598" s="586">
        <v>0</v>
      </c>
      <c r="I598" s="164"/>
      <c r="J598" s="159"/>
      <c r="K598" s="586">
        <v>0</v>
      </c>
      <c r="L598" s="1380">
        <f>I598+J598+K598</f>
        <v>0</v>
      </c>
      <c r="M598" s="7" t="str">
        <f t="shared" si="133"/>
        <v/>
      </c>
      <c r="N598" s="514"/>
    </row>
    <row r="599" spans="1:14" ht="21.75" hidden="1" customHeight="1">
      <c r="A599" s="23">
        <v>605</v>
      </c>
      <c r="B599" s="640"/>
      <c r="C599" s="641">
        <v>9890</v>
      </c>
      <c r="D599" s="642" t="s">
        <v>2175</v>
      </c>
      <c r="E599" s="1390">
        <f>F599+G599+H599</f>
        <v>0</v>
      </c>
      <c r="F599" s="643">
        <v>0</v>
      </c>
      <c r="G599" s="644">
        <v>0</v>
      </c>
      <c r="H599" s="645">
        <v>0</v>
      </c>
      <c r="I599" s="1456">
        <v>0</v>
      </c>
      <c r="J599" s="1457">
        <v>0</v>
      </c>
      <c r="K599" s="646">
        <v>0</v>
      </c>
      <c r="L599" s="1390">
        <f>I599+J599+K599</f>
        <v>0</v>
      </c>
      <c r="M599" s="7" t="str">
        <f t="shared" si="133"/>
        <v/>
      </c>
      <c r="N599" s="514"/>
    </row>
    <row r="600" spans="1:14" ht="20.25" customHeight="1" thickBot="1">
      <c r="A600" s="23">
        <v>610</v>
      </c>
      <c r="B600" s="647" t="s">
        <v>892</v>
      </c>
      <c r="C600" s="648" t="s">
        <v>727</v>
      </c>
      <c r="D600" s="649" t="s">
        <v>945</v>
      </c>
      <c r="E600" s="650">
        <f t="shared" ref="E600:L600" si="135">SUM(E464,E468,E471,E474,E484,E500,E505,E506,E515,E519,E524,E481,E527,E534,E538,E539,E544,E547,E569,E589,E594)</f>
        <v>11413257</v>
      </c>
      <c r="F600" s="651">
        <f t="shared" si="135"/>
        <v>3658729</v>
      </c>
      <c r="G600" s="652">
        <f t="shared" si="135"/>
        <v>7754528</v>
      </c>
      <c r="H600" s="653">
        <f t="shared" si="135"/>
        <v>0</v>
      </c>
      <c r="I600" s="651">
        <f t="shared" si="135"/>
        <v>-1972400</v>
      </c>
      <c r="J600" s="652">
        <f t="shared" si="135"/>
        <v>-1191688</v>
      </c>
      <c r="K600" s="654">
        <f t="shared" si="135"/>
        <v>0</v>
      </c>
      <c r="L600" s="650">
        <f t="shared" si="135"/>
        <v>-3164088</v>
      </c>
      <c r="M600" s="7">
        <v>1</v>
      </c>
      <c r="N600" s="514"/>
    </row>
    <row r="601" spans="1:14" ht="16.5" thickTop="1">
      <c r="A601" s="23"/>
      <c r="B601" s="228"/>
      <c r="C601" s="228"/>
      <c r="D601" s="549">
        <f>+IF(+SUM(E601:J601)=0,0,"Контрола: дефицит/излишък = финансиране с обратен знак (V. + VІ. = 0)")</f>
        <v>0</v>
      </c>
      <c r="E601" s="655">
        <f>E600+E448</f>
        <v>0</v>
      </c>
      <c r="F601" s="656"/>
      <c r="G601" s="656"/>
      <c r="H601" s="656"/>
      <c r="I601" s="655"/>
      <c r="J601" s="656"/>
      <c r="K601" s="656"/>
      <c r="L601" s="656">
        <f>L600+L448</f>
        <v>0</v>
      </c>
      <c r="M601" s="7">
        <v>1</v>
      </c>
      <c r="N601" s="514"/>
    </row>
    <row r="602" spans="1:14">
      <c r="A602" s="23"/>
      <c r="B602" s="391"/>
      <c r="C602" s="542"/>
      <c r="D602" s="218"/>
      <c r="E602" s="218"/>
      <c r="F602" s="218"/>
      <c r="G602" s="228"/>
      <c r="H602" s="228"/>
      <c r="I602" s="228"/>
      <c r="J602" s="228"/>
      <c r="K602" s="103"/>
      <c r="L602" s="228"/>
      <c r="M602" s="7">
        <v>1</v>
      </c>
      <c r="N602" s="514"/>
    </row>
    <row r="603" spans="1:14" ht="25.5" customHeight="1">
      <c r="A603" s="23"/>
      <c r="B603" s="391"/>
      <c r="C603" s="6"/>
      <c r="D603" s="229"/>
      <c r="E603" s="59"/>
      <c r="F603" s="59" t="s">
        <v>861</v>
      </c>
      <c r="G603" s="1963"/>
      <c r="H603" s="1964"/>
      <c r="I603" s="1964"/>
      <c r="J603" s="1965"/>
      <c r="K603" s="103"/>
      <c r="L603" s="228"/>
      <c r="M603" s="7">
        <v>1</v>
      </c>
      <c r="N603" s="514"/>
    </row>
    <row r="604" spans="1:14" ht="18.75" customHeight="1">
      <c r="A604" s="23"/>
      <c r="B604" s="391"/>
      <c r="C604" s="542"/>
      <c r="D604" s="229"/>
      <c r="E604" s="228"/>
      <c r="F604" s="542"/>
      <c r="G604" s="1951" t="s">
        <v>862</v>
      </c>
      <c r="H604" s="1951"/>
      <c r="I604" s="1951"/>
      <c r="J604" s="1951"/>
      <c r="K604" s="103"/>
      <c r="L604" s="228"/>
      <c r="M604" s="7">
        <v>1</v>
      </c>
      <c r="N604" s="514"/>
    </row>
    <row r="605" spans="1:14" ht="6.75" customHeight="1">
      <c r="A605" s="23"/>
      <c r="B605" s="391"/>
      <c r="C605" s="542"/>
      <c r="D605" s="229"/>
      <c r="E605" s="228"/>
      <c r="F605" s="542"/>
      <c r="G605" s="218"/>
      <c r="H605" s="218"/>
      <c r="I605" s="218"/>
      <c r="J605" s="218"/>
      <c r="K605" s="103"/>
      <c r="L605" s="228"/>
      <c r="M605" s="7">
        <v>1</v>
      </c>
      <c r="N605" s="514"/>
    </row>
    <row r="606" spans="1:14" ht="25.5" customHeight="1">
      <c r="A606" s="23"/>
      <c r="B606" s="391"/>
      <c r="C606" s="657" t="s">
        <v>863</v>
      </c>
      <c r="D606" s="658"/>
      <c r="E606" s="659"/>
      <c r="F606" s="218" t="s">
        <v>864</v>
      </c>
      <c r="G606" s="1976"/>
      <c r="H606" s="1977"/>
      <c r="I606" s="1977"/>
      <c r="J606" s="1978"/>
      <c r="K606" s="103"/>
      <c r="L606" s="228"/>
      <c r="M606" s="7">
        <v>1</v>
      </c>
      <c r="N606" s="514"/>
    </row>
    <row r="607" spans="1:14" ht="21.75" customHeight="1">
      <c r="A607" s="23"/>
      <c r="B607" s="1949" t="s">
        <v>865</v>
      </c>
      <c r="C607" s="1950"/>
      <c r="D607" s="660" t="s">
        <v>866</v>
      </c>
      <c r="E607" s="661"/>
      <c r="F607" s="662"/>
      <c r="G607" s="1951" t="s">
        <v>862</v>
      </c>
      <c r="H607" s="1951"/>
      <c r="I607" s="1951"/>
      <c r="J607" s="1951"/>
      <c r="K607" s="103"/>
      <c r="L607" s="228"/>
      <c r="M607" s="7">
        <v>1</v>
      </c>
      <c r="N607" s="514"/>
    </row>
    <row r="608" spans="1:14" ht="24.75" customHeight="1">
      <c r="A608" s="36"/>
      <c r="B608" s="1952"/>
      <c r="C608" s="1953"/>
      <c r="D608" s="663" t="s">
        <v>867</v>
      </c>
      <c r="E608" s="664"/>
      <c r="F608" s="665"/>
      <c r="G608" s="666" t="s">
        <v>868</v>
      </c>
      <c r="H608" s="1954"/>
      <c r="I608" s="1955"/>
      <c r="J608" s="1956"/>
      <c r="K608" s="103"/>
      <c r="L608" s="228"/>
      <c r="M608" s="7">
        <v>1</v>
      </c>
      <c r="N608" s="514"/>
    </row>
    <row r="609" spans="1:241" s="9" customFormat="1" ht="6" customHeight="1">
      <c r="A609" s="60"/>
      <c r="B609" s="228"/>
      <c r="C609" s="228"/>
      <c r="D609" s="391"/>
      <c r="E609" s="228"/>
      <c r="F609" s="228"/>
      <c r="G609" s="228"/>
      <c r="H609" s="228"/>
      <c r="I609" s="228"/>
      <c r="J609" s="228"/>
      <c r="K609" s="103"/>
      <c r="L609" s="228"/>
      <c r="M609" s="7">
        <v>1</v>
      </c>
      <c r="N609" s="514"/>
      <c r="O609" s="673"/>
      <c r="P609" s="673"/>
      <c r="Q609" s="673"/>
      <c r="R609" s="673"/>
      <c r="S609" s="673"/>
      <c r="T609" s="673"/>
      <c r="U609" s="673"/>
      <c r="V609" s="673"/>
      <c r="W609" s="673"/>
      <c r="X609" s="673"/>
      <c r="Y609" s="673"/>
      <c r="Z609" s="673"/>
      <c r="AA609" s="673"/>
      <c r="AB609" s="673"/>
      <c r="AC609" s="673"/>
      <c r="AD609" s="673"/>
      <c r="AE609" s="673"/>
      <c r="AF609" s="673"/>
      <c r="AG609" s="673"/>
      <c r="AH609" s="673"/>
      <c r="AI609" s="673"/>
      <c r="AJ609" s="673"/>
      <c r="AK609" s="673"/>
      <c r="AL609" s="673"/>
      <c r="AM609" s="673"/>
      <c r="AN609" s="673"/>
      <c r="AO609" s="673"/>
      <c r="AP609" s="673"/>
      <c r="AQ609" s="673"/>
      <c r="AR609" s="673"/>
      <c r="AS609" s="673"/>
      <c r="AT609" s="673"/>
      <c r="AU609" s="673"/>
      <c r="AV609" s="673"/>
      <c r="AW609" s="673"/>
      <c r="AX609" s="673"/>
      <c r="AY609" s="673"/>
      <c r="AZ609" s="673"/>
      <c r="BA609" s="673"/>
      <c r="BB609" s="673"/>
      <c r="BC609" s="673"/>
      <c r="BD609" s="673"/>
      <c r="BE609" s="673"/>
      <c r="BF609" s="673"/>
      <c r="BG609" s="673"/>
      <c r="BH609" s="673"/>
      <c r="BI609" s="673"/>
      <c r="BJ609" s="673"/>
      <c r="BK609" s="673"/>
      <c r="BL609" s="673"/>
      <c r="BM609" s="673"/>
      <c r="BN609" s="673"/>
      <c r="BO609" s="673"/>
      <c r="BP609" s="673"/>
      <c r="BQ609" s="673"/>
      <c r="BR609" s="673"/>
      <c r="BS609" s="673"/>
      <c r="BT609" s="673"/>
      <c r="BU609" s="673"/>
      <c r="BV609" s="673"/>
      <c r="BW609" s="673"/>
      <c r="BX609" s="673"/>
      <c r="BY609" s="673"/>
      <c r="BZ609" s="673"/>
      <c r="CA609" s="673"/>
      <c r="CB609" s="673"/>
      <c r="CC609" s="673"/>
      <c r="CD609" s="673"/>
      <c r="CE609" s="673"/>
      <c r="CF609" s="673"/>
      <c r="CG609" s="673"/>
      <c r="CH609" s="673"/>
      <c r="CI609" s="673"/>
      <c r="CJ609" s="673"/>
      <c r="CK609" s="673"/>
      <c r="CL609" s="673"/>
      <c r="CM609" s="673"/>
      <c r="CN609" s="673"/>
      <c r="CO609" s="673"/>
      <c r="CP609" s="673"/>
      <c r="CQ609" s="673"/>
      <c r="CR609" s="673"/>
      <c r="CS609" s="673"/>
      <c r="CT609" s="673"/>
      <c r="CU609" s="673"/>
      <c r="CV609" s="673"/>
      <c r="CW609" s="673"/>
      <c r="CX609" s="673"/>
      <c r="CY609" s="673"/>
      <c r="CZ609" s="673"/>
      <c r="DA609" s="673"/>
      <c r="DB609" s="673"/>
      <c r="DC609" s="673"/>
      <c r="DD609" s="673"/>
      <c r="DE609" s="673"/>
      <c r="DF609" s="673"/>
      <c r="DG609" s="673"/>
      <c r="DH609" s="673"/>
      <c r="DI609" s="673"/>
      <c r="DJ609" s="673"/>
      <c r="DK609" s="673"/>
      <c r="DL609" s="673"/>
      <c r="DM609" s="673"/>
      <c r="DN609" s="673"/>
      <c r="DO609" s="673"/>
      <c r="DP609" s="673"/>
      <c r="DQ609" s="673"/>
      <c r="DR609" s="673"/>
      <c r="DS609" s="673"/>
      <c r="DT609" s="673"/>
      <c r="DU609" s="673"/>
      <c r="DV609" s="673"/>
      <c r="DW609" s="673"/>
      <c r="DX609" s="673"/>
      <c r="DY609" s="673"/>
      <c r="DZ609" s="673"/>
      <c r="EA609" s="673"/>
      <c r="EB609" s="673"/>
      <c r="EC609" s="673"/>
      <c r="ED609" s="673"/>
      <c r="EE609" s="673"/>
      <c r="EF609" s="673"/>
      <c r="EG609" s="673"/>
      <c r="EH609" s="673"/>
      <c r="EI609" s="673"/>
      <c r="EJ609" s="673"/>
      <c r="EK609" s="673"/>
      <c r="EL609" s="673"/>
      <c r="EM609" s="673"/>
      <c r="EN609" s="673"/>
      <c r="EO609" s="673"/>
      <c r="EP609" s="673"/>
      <c r="EQ609" s="673"/>
      <c r="ER609" s="673"/>
      <c r="ES609" s="673"/>
      <c r="ET609" s="673"/>
      <c r="EU609" s="673"/>
      <c r="EV609" s="673"/>
      <c r="EW609" s="673"/>
      <c r="EX609" s="673"/>
      <c r="EY609" s="673"/>
      <c r="EZ609" s="673"/>
      <c r="FA609" s="673"/>
      <c r="FB609" s="673"/>
      <c r="FC609" s="673"/>
      <c r="FD609" s="673"/>
      <c r="FE609" s="673"/>
      <c r="FF609" s="673"/>
      <c r="FG609" s="673"/>
      <c r="FH609" s="673"/>
      <c r="FI609" s="673"/>
      <c r="FJ609" s="673"/>
      <c r="FK609" s="673"/>
      <c r="FL609" s="673"/>
      <c r="FM609" s="673"/>
      <c r="FN609" s="673"/>
      <c r="FO609" s="673"/>
      <c r="FP609" s="673"/>
      <c r="FQ609" s="673"/>
      <c r="FR609" s="673"/>
      <c r="FS609" s="673"/>
      <c r="FT609" s="673"/>
      <c r="FU609" s="673"/>
      <c r="FV609" s="673"/>
      <c r="FW609" s="673"/>
      <c r="FX609" s="673"/>
      <c r="FY609" s="673"/>
      <c r="FZ609" s="673"/>
      <c r="GA609" s="673"/>
      <c r="GB609" s="673"/>
      <c r="GC609" s="673"/>
      <c r="GD609" s="673"/>
      <c r="GE609" s="673"/>
      <c r="GF609" s="673"/>
      <c r="GG609" s="673"/>
      <c r="GH609" s="673"/>
      <c r="GI609" s="673"/>
      <c r="GJ609" s="673"/>
      <c r="GK609" s="673"/>
      <c r="GL609" s="673"/>
      <c r="GM609" s="673"/>
      <c r="GN609" s="673"/>
      <c r="GO609" s="673"/>
      <c r="GP609" s="673"/>
      <c r="GQ609" s="673"/>
      <c r="GR609" s="673"/>
      <c r="GS609" s="673"/>
      <c r="GT609" s="673"/>
      <c r="GU609" s="673"/>
      <c r="GV609" s="673"/>
      <c r="GW609" s="673"/>
      <c r="GX609" s="673"/>
      <c r="GY609" s="673"/>
      <c r="GZ609" s="673"/>
      <c r="HA609" s="673"/>
      <c r="HB609" s="673"/>
      <c r="HC609" s="673"/>
      <c r="HD609" s="673"/>
      <c r="HE609" s="673"/>
      <c r="HF609" s="673"/>
      <c r="HG609" s="673"/>
      <c r="HH609" s="673"/>
      <c r="HI609" s="673"/>
      <c r="HJ609" s="673"/>
      <c r="HK609" s="673"/>
      <c r="HL609" s="673"/>
      <c r="HM609" s="673"/>
      <c r="HN609" s="673"/>
      <c r="HO609" s="673"/>
      <c r="HP609" s="673"/>
      <c r="HQ609" s="673"/>
      <c r="HR609" s="673"/>
      <c r="HS609" s="673"/>
      <c r="HT609" s="673"/>
      <c r="HU609" s="673"/>
      <c r="HV609" s="673"/>
      <c r="HW609" s="673"/>
      <c r="HX609" s="673"/>
      <c r="HY609" s="673"/>
      <c r="HZ609" s="673"/>
      <c r="IA609" s="673"/>
      <c r="IB609" s="673"/>
      <c r="IC609" s="673"/>
      <c r="ID609" s="673"/>
      <c r="IE609" s="673"/>
      <c r="IF609" s="673"/>
      <c r="IG609" s="673"/>
    </row>
    <row r="610" spans="1:241" ht="21" hidden="1" customHeight="1">
      <c r="B610" s="667"/>
      <c r="C610" s="667"/>
      <c r="D610" s="668"/>
      <c r="E610" s="667"/>
      <c r="F610" s="667"/>
      <c r="G610" s="666" t="s">
        <v>869</v>
      </c>
      <c r="H610" s="1954"/>
      <c r="I610" s="1955"/>
      <c r="J610" s="1956"/>
      <c r="K610" s="223"/>
      <c r="L610" s="237"/>
      <c r="M610" s="7" t="e">
        <f>(IF(#REF!&lt;&gt;0,$M$2,IF(#REF!&lt;&gt;0,$M$2,"")))</f>
        <v>#REF!</v>
      </c>
      <c r="N610" s="514"/>
    </row>
    <row r="611" spans="1:241" hidden="1">
      <c r="B611" s="669"/>
      <c r="C611" s="669"/>
      <c r="D611" s="670"/>
      <c r="E611" s="669"/>
      <c r="F611" s="669"/>
      <c r="G611" s="669"/>
      <c r="H611" s="669"/>
      <c r="I611" s="669"/>
      <c r="J611" s="669"/>
      <c r="K611" s="669"/>
      <c r="L611" s="669"/>
      <c r="M611" s="669"/>
      <c r="N611" s="669"/>
    </row>
    <row r="612" spans="1:241" hidden="1">
      <c r="B612" s="108"/>
      <c r="C612" s="108"/>
      <c r="D612" s="671"/>
      <c r="E612" s="108"/>
      <c r="F612" s="108"/>
      <c r="G612" s="108"/>
      <c r="H612" s="108"/>
      <c r="I612" s="108"/>
      <c r="J612" s="108"/>
      <c r="K612" s="108"/>
      <c r="L612" s="108"/>
      <c r="M612" s="108"/>
      <c r="N612" s="108"/>
    </row>
    <row r="613" spans="1:241" hidden="1">
      <c r="N613" s="2"/>
    </row>
    <row r="614" spans="1:241" hidden="1">
      <c r="A614" s="22">
        <v>775</v>
      </c>
      <c r="B614" s="6"/>
      <c r="C614" s="6"/>
      <c r="D614" s="517"/>
      <c r="E614" s="38"/>
      <c r="F614" s="38"/>
      <c r="G614" s="38"/>
      <c r="H614" s="38"/>
      <c r="I614" s="38"/>
      <c r="J614" s="38"/>
      <c r="K614" s="38"/>
      <c r="L614" s="38"/>
      <c r="M614" s="7" t="str">
        <f>(IF($E750&lt;&gt;0,$M$2,IF($L750&lt;&gt;0,$M$2,"")))</f>
        <v/>
      </c>
    </row>
    <row r="615" spans="1:241" hidden="1">
      <c r="A615" s="23">
        <v>780</v>
      </c>
      <c r="B615" s="6"/>
      <c r="C615" s="1353"/>
      <c r="D615" s="1354"/>
      <c r="E615" s="38"/>
      <c r="F615" s="38"/>
      <c r="G615" s="38"/>
      <c r="H615" s="38"/>
      <c r="I615" s="38"/>
      <c r="J615" s="38"/>
      <c r="K615" s="38"/>
      <c r="L615" s="38"/>
      <c r="M615" s="7" t="str">
        <f>(IF($E750&lt;&gt;0,$M$2,IF($L750&lt;&gt;0,$M$2,"")))</f>
        <v/>
      </c>
    </row>
    <row r="616" spans="1:241" hidden="1">
      <c r="A616" s="23">
        <v>785</v>
      </c>
      <c r="B616" s="1938" t="str">
        <f>$B$7</f>
        <v>ОТЧЕТНИ ДАННИ ПО ЕБК ЗА ИЗПЪЛНЕНИЕТО НА БЮДЖЕТА</v>
      </c>
      <c r="C616" s="1939"/>
      <c r="D616" s="1939"/>
      <c r="E616" s="242"/>
      <c r="F616" s="242"/>
      <c r="G616" s="237"/>
      <c r="H616" s="237"/>
      <c r="I616" s="237"/>
      <c r="J616" s="237"/>
      <c r="K616" s="237"/>
      <c r="L616" s="237"/>
      <c r="M616" s="7" t="str">
        <f>(IF($E750&lt;&gt;0,$M$2,IF($L750&lt;&gt;0,$M$2,"")))</f>
        <v/>
      </c>
    </row>
    <row r="617" spans="1:241" hidden="1">
      <c r="A617" s="23">
        <v>790</v>
      </c>
      <c r="B617" s="228"/>
      <c r="C617" s="391"/>
      <c r="D617" s="400"/>
      <c r="E617" s="406" t="s">
        <v>458</v>
      </c>
      <c r="F617" s="406" t="s">
        <v>820</v>
      </c>
      <c r="G617" s="237"/>
      <c r="H617" s="1350" t="s">
        <v>1235</v>
      </c>
      <c r="I617" s="1351"/>
      <c r="J617" s="1352"/>
      <c r="K617" s="237"/>
      <c r="L617" s="237"/>
      <c r="M617" s="7" t="str">
        <f>(IF($E750&lt;&gt;0,$M$2,IF($L750&lt;&gt;0,$M$2,"")))</f>
        <v/>
      </c>
    </row>
    <row r="618" spans="1:241" ht="18.75" hidden="1">
      <c r="A618" s="23">
        <v>795</v>
      </c>
      <c r="B618" s="1940" t="str">
        <f>$B$9</f>
        <v>Община Правец</v>
      </c>
      <c r="C618" s="1941"/>
      <c r="D618" s="1942"/>
      <c r="E618" s="115">
        <f>$E$9</f>
        <v>45658</v>
      </c>
      <c r="F618" s="226">
        <f>$F$9</f>
        <v>45900</v>
      </c>
      <c r="G618" s="237"/>
      <c r="H618" s="237"/>
      <c r="I618" s="237"/>
      <c r="J618" s="237"/>
      <c r="K618" s="237"/>
      <c r="L618" s="237"/>
      <c r="M618" s="7" t="str">
        <f>(IF($E750&lt;&gt;0,$M$2,IF($L750&lt;&gt;0,$M$2,"")))</f>
        <v/>
      </c>
    </row>
    <row r="619" spans="1:241" hidden="1">
      <c r="A619" s="22">
        <v>805</v>
      </c>
      <c r="B619" s="227" t="str">
        <f>$B$10</f>
        <v>(наименование на разпоредителя с бюджет)</v>
      </c>
      <c r="C619" s="228"/>
      <c r="D619" s="229"/>
      <c r="E619" s="237"/>
      <c r="F619" s="237"/>
      <c r="G619" s="237"/>
      <c r="H619" s="237"/>
      <c r="I619" s="237"/>
      <c r="J619" s="237"/>
      <c r="K619" s="237"/>
      <c r="L619" s="237"/>
      <c r="M619" s="7" t="str">
        <f>(IF($E750&lt;&gt;0,$M$2,IF($L750&lt;&gt;0,$M$2,"")))</f>
        <v/>
      </c>
    </row>
    <row r="620" spans="1:241" hidden="1">
      <c r="A620" s="23">
        <v>810</v>
      </c>
      <c r="B620" s="227"/>
      <c r="C620" s="228"/>
      <c r="D620" s="229"/>
      <c r="E620" s="237"/>
      <c r="F620" s="237"/>
      <c r="G620" s="237"/>
      <c r="H620" s="237"/>
      <c r="I620" s="237"/>
      <c r="J620" s="237"/>
      <c r="K620" s="237"/>
      <c r="L620" s="237"/>
      <c r="M620" s="7" t="str">
        <f>(IF($E750&lt;&gt;0,$M$2,IF($L750&lt;&gt;0,$M$2,"")))</f>
        <v/>
      </c>
    </row>
    <row r="621" spans="1:241" ht="19.5" hidden="1">
      <c r="A621" s="23">
        <v>815</v>
      </c>
      <c r="B621" s="1943" t="str">
        <f>$B$12</f>
        <v>Правец</v>
      </c>
      <c r="C621" s="1944"/>
      <c r="D621" s="1945"/>
      <c r="E621" s="410" t="s">
        <v>875</v>
      </c>
      <c r="F621" s="1348" t="str">
        <f>$F$12</f>
        <v>7317</v>
      </c>
      <c r="G621" s="237"/>
      <c r="H621" s="237"/>
      <c r="I621" s="237"/>
      <c r="J621" s="237"/>
      <c r="K621" s="237"/>
      <c r="L621" s="237"/>
      <c r="M621" s="7" t="str">
        <f>(IF($E750&lt;&gt;0,$M$2,IF($L750&lt;&gt;0,$M$2,"")))</f>
        <v/>
      </c>
    </row>
    <row r="622" spans="1:241" hidden="1">
      <c r="A622" s="28">
        <v>525</v>
      </c>
      <c r="B622" s="233" t="str">
        <f>$B$13</f>
        <v>(наименование на първостепенния разпоредител с бюджет)</v>
      </c>
      <c r="C622" s="228"/>
      <c r="D622" s="229"/>
      <c r="E622" s="1349"/>
      <c r="F622" s="242"/>
      <c r="G622" s="237"/>
      <c r="H622" s="237"/>
      <c r="I622" s="237"/>
      <c r="J622" s="237"/>
      <c r="K622" s="237"/>
      <c r="L622" s="237"/>
      <c r="M622" s="7" t="str">
        <f>(IF($E750&lt;&gt;0,$M$2,IF($L750&lt;&gt;0,$M$2,"")))</f>
        <v/>
      </c>
    </row>
    <row r="623" spans="1:241" ht="19.5" hidden="1">
      <c r="A623" s="22">
        <v>820</v>
      </c>
      <c r="B623" s="236"/>
      <c r="C623" s="237"/>
      <c r="D623" s="124" t="s">
        <v>876</v>
      </c>
      <c r="E623" s="238">
        <f>$E$15</f>
        <v>0</v>
      </c>
      <c r="F623" s="414" t="str">
        <f>$F$15</f>
        <v>БЮДЖЕТ</v>
      </c>
      <c r="G623" s="218"/>
      <c r="H623" s="218"/>
      <c r="I623" s="218"/>
      <c r="J623" s="218"/>
      <c r="K623" s="218"/>
      <c r="L623" s="218"/>
      <c r="M623" s="7" t="str">
        <f>(IF($E750&lt;&gt;0,$M$2,IF($L750&lt;&gt;0,$M$2,"")))</f>
        <v/>
      </c>
    </row>
    <row r="624" spans="1:241" hidden="1">
      <c r="A624" s="23">
        <v>821</v>
      </c>
      <c r="B624" s="228"/>
      <c r="C624" s="391"/>
      <c r="D624" s="400"/>
      <c r="E624" s="237"/>
      <c r="F624" s="409"/>
      <c r="G624" s="409"/>
      <c r="H624" s="409"/>
      <c r="I624" s="409"/>
      <c r="J624" s="409"/>
      <c r="K624" s="409"/>
      <c r="L624" s="1365" t="s">
        <v>459</v>
      </c>
      <c r="M624" s="7" t="str">
        <f>(IF($E750&lt;&gt;0,$M$2,IF($L750&lt;&gt;0,$M$2,"")))</f>
        <v/>
      </c>
    </row>
    <row r="625" spans="1:14" ht="25.15" hidden="1" customHeight="1">
      <c r="A625" s="23">
        <v>822</v>
      </c>
      <c r="B625" s="247"/>
      <c r="C625" s="248"/>
      <c r="D625" s="249" t="s">
        <v>699</v>
      </c>
      <c r="E625" s="1946" t="str">
        <f>CONCATENATE("Уточнен план ",$C$3)</f>
        <v>Уточнен план 2025</v>
      </c>
      <c r="F625" s="1947"/>
      <c r="G625" s="1947"/>
      <c r="H625" s="1948"/>
      <c r="I625" s="1927" t="str">
        <f>CONCATENATE("Отчет ",$C$3)</f>
        <v>Отчет 2025</v>
      </c>
      <c r="J625" s="1928"/>
      <c r="K625" s="1928"/>
      <c r="L625" s="1929"/>
      <c r="M625" s="7" t="str">
        <f>(IF($E750&lt;&gt;0,$M$2,IF($L750&lt;&gt;0,$M$2,"")))</f>
        <v/>
      </c>
    </row>
    <row r="626" spans="1:14" ht="55.15" hidden="1" customHeight="1" thickBot="1">
      <c r="A626" s="23">
        <v>823</v>
      </c>
      <c r="B626" s="250" t="s">
        <v>62</v>
      </c>
      <c r="C626" s="251" t="s">
        <v>460</v>
      </c>
      <c r="D626" s="252" t="s">
        <v>700</v>
      </c>
      <c r="E626" s="1391" t="str">
        <f>$E$20</f>
        <v>Уточнен план                Общо</v>
      </c>
      <c r="F626" s="1395" t="str">
        <f>$F$20</f>
        <v>държавни дейности</v>
      </c>
      <c r="G626" s="1396" t="str">
        <f>$G$20</f>
        <v>местни дейности</v>
      </c>
      <c r="H626" s="1397" t="str">
        <f>$H$20</f>
        <v>дофинансиране</v>
      </c>
      <c r="I626" s="253" t="str">
        <f>$I$20</f>
        <v>държавни дейности -ОТЧЕТ</v>
      </c>
      <c r="J626" s="254" t="str">
        <f>$J$20</f>
        <v>местни дейности - ОТЧЕТ</v>
      </c>
      <c r="K626" s="255" t="str">
        <f>$K$20</f>
        <v>дофинансиране - ОТЧЕТ</v>
      </c>
      <c r="L626" s="1675" t="str">
        <f>$L$20</f>
        <v>ОТЧЕТ                                    ОБЩО</v>
      </c>
      <c r="M626" s="7" t="str">
        <f>(IF($E750&lt;&gt;0,$M$2,IF($L750&lt;&gt;0,$M$2,"")))</f>
        <v/>
      </c>
    </row>
    <row r="627" spans="1:14" ht="18.75" hidden="1">
      <c r="A627" s="23">
        <v>825</v>
      </c>
      <c r="B627" s="258"/>
      <c r="C627" s="259"/>
      <c r="D627" s="260" t="s">
        <v>729</v>
      </c>
      <c r="E627" s="1442" t="str">
        <f>$E$21</f>
        <v>(1)</v>
      </c>
      <c r="F627" s="143" t="str">
        <f>$F$21</f>
        <v>(2)</v>
      </c>
      <c r="G627" s="144" t="str">
        <f>$G$21</f>
        <v>(3)</v>
      </c>
      <c r="H627" s="145" t="str">
        <f>$H$21</f>
        <v>(4)</v>
      </c>
      <c r="I627" s="261" t="str">
        <f>$I$21</f>
        <v>(5)</v>
      </c>
      <c r="J627" s="262" t="str">
        <f>$J$21</f>
        <v>(6)</v>
      </c>
      <c r="K627" s="263" t="str">
        <f>$K$21</f>
        <v>(7)</v>
      </c>
      <c r="L627" s="264" t="str">
        <f>$L$21</f>
        <v>(8)</v>
      </c>
      <c r="M627" s="7" t="str">
        <f>(IF($E750&lt;&gt;0,$M$2,IF($L750&lt;&gt;0,$M$2,"")))</f>
        <v/>
      </c>
    </row>
    <row r="628" spans="1:14" hidden="1">
      <c r="A628" s="23"/>
      <c r="B628" s="1439"/>
      <c r="C628" s="1540" t="e">
        <f>VLOOKUP(D628,OP_LIST2,2,FALSE)</f>
        <v>#N/A</v>
      </c>
      <c r="D628" s="1445"/>
      <c r="E628" s="389"/>
      <c r="F628" s="1429"/>
      <c r="G628" s="1430"/>
      <c r="H628" s="1431"/>
      <c r="I628" s="1429"/>
      <c r="J628" s="1430"/>
      <c r="K628" s="1431"/>
      <c r="L628" s="1428"/>
      <c r="M628" s="7" t="str">
        <f>(IF($E750&lt;&gt;0,$M$2,IF($L750&lt;&gt;0,$M$2,"")))</f>
        <v/>
      </c>
    </row>
    <row r="629" spans="1:14" hidden="1">
      <c r="A629" s="23"/>
      <c r="B629" s="1713" t="s">
        <v>2056</v>
      </c>
      <c r="C629" s="1446">
        <f>VLOOKUP(D630,EBK_DEIN2,2,FALSE)</f>
        <v>1117</v>
      </c>
      <c r="D629" s="1445" t="s">
        <v>778</v>
      </c>
      <c r="E629" s="389"/>
      <c r="F629" s="1432"/>
      <c r="G629" s="1433"/>
      <c r="H629" s="1434"/>
      <c r="I629" s="1432"/>
      <c r="J629" s="1433"/>
      <c r="K629" s="1434"/>
      <c r="L629" s="1428"/>
      <c r="M629" s="7" t="str">
        <f>(IF($E750&lt;&gt;0,$M$2,IF($L750&lt;&gt;0,$M$2,"")))</f>
        <v/>
      </c>
    </row>
    <row r="630" spans="1:14" hidden="1">
      <c r="A630" s="23"/>
      <c r="B630" s="1438"/>
      <c r="C630" s="1531">
        <f>+C629</f>
        <v>1117</v>
      </c>
      <c r="D630" s="1440" t="s">
        <v>381</v>
      </c>
      <c r="E630" s="389"/>
      <c r="F630" s="1432"/>
      <c r="G630" s="1433"/>
      <c r="H630" s="1434"/>
      <c r="I630" s="1432"/>
      <c r="J630" s="1433"/>
      <c r="K630" s="1434"/>
      <c r="L630" s="1428"/>
      <c r="M630" s="7" t="str">
        <f>(IF($E750&lt;&gt;0,$M$2,IF($L750&lt;&gt;0,$M$2,"")))</f>
        <v/>
      </c>
    </row>
    <row r="631" spans="1:14" hidden="1">
      <c r="A631" s="23"/>
      <c r="B631" s="1443"/>
      <c r="C631" s="1441"/>
      <c r="D631" s="1444" t="s">
        <v>701</v>
      </c>
      <c r="E631" s="389"/>
      <c r="F631" s="1435"/>
      <c r="G631" s="1436"/>
      <c r="H631" s="1437"/>
      <c r="I631" s="1435"/>
      <c r="J631" s="1436"/>
      <c r="K631" s="1437"/>
      <c r="L631" s="1428"/>
      <c r="M631" s="7" t="str">
        <f>(IF($E750&lt;&gt;0,$M$2,IF($L750&lt;&gt;0,$M$2,"")))</f>
        <v/>
      </c>
    </row>
    <row r="632" spans="1:14" hidden="1">
      <c r="A632" s="23"/>
      <c r="B632" s="272">
        <v>100</v>
      </c>
      <c r="C632" s="1930" t="s">
        <v>730</v>
      </c>
      <c r="D632" s="1931"/>
      <c r="E632" s="273">
        <f t="shared" ref="E632:L632" si="136">SUM(E633:E634)</f>
        <v>0</v>
      </c>
      <c r="F632" s="274">
        <f t="shared" si="136"/>
        <v>0</v>
      </c>
      <c r="G632" s="275">
        <f t="shared" si="136"/>
        <v>0</v>
      </c>
      <c r="H632" s="276">
        <f>SUM(H633:H634)</f>
        <v>0</v>
      </c>
      <c r="I632" s="274">
        <f t="shared" si="136"/>
        <v>0</v>
      </c>
      <c r="J632" s="275">
        <f t="shared" si="136"/>
        <v>0</v>
      </c>
      <c r="K632" s="276">
        <f t="shared" si="136"/>
        <v>0</v>
      </c>
      <c r="L632" s="273">
        <f t="shared" si="136"/>
        <v>0</v>
      </c>
      <c r="M632" s="12" t="str">
        <f>(IF($E632&lt;&gt;0,$M$2,IF($L632&lt;&gt;0,$M$2,"")))</f>
        <v/>
      </c>
      <c r="N632" s="13"/>
    </row>
    <row r="633" spans="1:14" hidden="1">
      <c r="A633" s="23"/>
      <c r="B633" s="278"/>
      <c r="C633" s="279">
        <v>101</v>
      </c>
      <c r="D633" s="280" t="s">
        <v>731</v>
      </c>
      <c r="E633" s="281">
        <f>F633+G633+H633</f>
        <v>0</v>
      </c>
      <c r="F633" s="152"/>
      <c r="G633" s="153"/>
      <c r="H633" s="1406"/>
      <c r="I633" s="152"/>
      <c r="J633" s="153"/>
      <c r="K633" s="1406"/>
      <c r="L633" s="281">
        <f>I633+J633+K633</f>
        <v>0</v>
      </c>
      <c r="M633" s="12" t="str">
        <f t="shared" ref="M633:M696" si="137">(IF($E633&lt;&gt;0,$M$2,IF($L633&lt;&gt;0,$M$2,"")))</f>
        <v/>
      </c>
      <c r="N633" s="13"/>
    </row>
    <row r="634" spans="1:14" hidden="1">
      <c r="A634" s="10"/>
      <c r="B634" s="278"/>
      <c r="C634" s="285">
        <v>102</v>
      </c>
      <c r="D634" s="286" t="s">
        <v>732</v>
      </c>
      <c r="E634" s="287">
        <f>F634+G634+H634</f>
        <v>0</v>
      </c>
      <c r="F634" s="173"/>
      <c r="G634" s="174"/>
      <c r="H634" s="1409"/>
      <c r="I634" s="173"/>
      <c r="J634" s="174"/>
      <c r="K634" s="1409"/>
      <c r="L634" s="287">
        <f>I634+J634+K634</f>
        <v>0</v>
      </c>
      <c r="M634" s="12" t="str">
        <f t="shared" si="137"/>
        <v/>
      </c>
      <c r="N634" s="13"/>
    </row>
    <row r="635" spans="1:14" hidden="1">
      <c r="A635" s="10"/>
      <c r="B635" s="272">
        <v>200</v>
      </c>
      <c r="C635" s="1932" t="s">
        <v>733</v>
      </c>
      <c r="D635" s="1933"/>
      <c r="E635" s="273">
        <f t="shared" ref="E635:L635" si="138">SUM(E636:E640)</f>
        <v>0</v>
      </c>
      <c r="F635" s="274">
        <f t="shared" si="138"/>
        <v>0</v>
      </c>
      <c r="G635" s="275">
        <f t="shared" si="138"/>
        <v>0</v>
      </c>
      <c r="H635" s="276">
        <f>SUM(H636:H640)</f>
        <v>0</v>
      </c>
      <c r="I635" s="274">
        <f t="shared" si="138"/>
        <v>0</v>
      </c>
      <c r="J635" s="275">
        <f t="shared" si="138"/>
        <v>0</v>
      </c>
      <c r="K635" s="276">
        <f t="shared" si="138"/>
        <v>0</v>
      </c>
      <c r="L635" s="273">
        <f t="shared" si="138"/>
        <v>0</v>
      </c>
      <c r="M635" s="12" t="str">
        <f t="shared" si="137"/>
        <v/>
      </c>
      <c r="N635" s="13"/>
    </row>
    <row r="636" spans="1:14" hidden="1">
      <c r="A636" s="10"/>
      <c r="B636" s="291"/>
      <c r="C636" s="279">
        <v>201</v>
      </c>
      <c r="D636" s="280" t="s">
        <v>734</v>
      </c>
      <c r="E636" s="281">
        <f>F636+G636+H636</f>
        <v>0</v>
      </c>
      <c r="F636" s="152"/>
      <c r="G636" s="153"/>
      <c r="H636" s="1406"/>
      <c r="I636" s="152"/>
      <c r="J636" s="153"/>
      <c r="K636" s="1406"/>
      <c r="L636" s="281">
        <f>I636+J636+K636</f>
        <v>0</v>
      </c>
      <c r="M636" s="12" t="str">
        <f t="shared" si="137"/>
        <v/>
      </c>
      <c r="N636" s="13"/>
    </row>
    <row r="637" spans="1:14" hidden="1">
      <c r="A637" s="10"/>
      <c r="B637" s="292"/>
      <c r="C637" s="293">
        <v>202</v>
      </c>
      <c r="D637" s="294" t="s">
        <v>735</v>
      </c>
      <c r="E637" s="295">
        <f>F637+G637+H637</f>
        <v>0</v>
      </c>
      <c r="F637" s="158"/>
      <c r="G637" s="159"/>
      <c r="H637" s="1408"/>
      <c r="I637" s="158"/>
      <c r="J637" s="159"/>
      <c r="K637" s="1408"/>
      <c r="L637" s="295">
        <f>I637+J637+K637</f>
        <v>0</v>
      </c>
      <c r="M637" s="12" t="str">
        <f t="shared" si="137"/>
        <v/>
      </c>
      <c r="N637" s="13"/>
    </row>
    <row r="638" spans="1:14" ht="31.5" hidden="1">
      <c r="A638" s="10"/>
      <c r="B638" s="299"/>
      <c r="C638" s="293">
        <v>205</v>
      </c>
      <c r="D638" s="294" t="s">
        <v>586</v>
      </c>
      <c r="E638" s="295">
        <f>F638+G638+H638</f>
        <v>0</v>
      </c>
      <c r="F638" s="158"/>
      <c r="G638" s="159"/>
      <c r="H638" s="1408"/>
      <c r="I638" s="158"/>
      <c r="J638" s="159"/>
      <c r="K638" s="1408"/>
      <c r="L638" s="295">
        <f>I638+J638+K638</f>
        <v>0</v>
      </c>
      <c r="M638" s="12" t="str">
        <f t="shared" si="137"/>
        <v/>
      </c>
      <c r="N638" s="13"/>
    </row>
    <row r="639" spans="1:14" hidden="1">
      <c r="A639" s="10"/>
      <c r="B639" s="299"/>
      <c r="C639" s="293">
        <v>208</v>
      </c>
      <c r="D639" s="300" t="s">
        <v>587</v>
      </c>
      <c r="E639" s="295">
        <f>F639+G639+H639</f>
        <v>0</v>
      </c>
      <c r="F639" s="158"/>
      <c r="G639" s="159"/>
      <c r="H639" s="1408"/>
      <c r="I639" s="158"/>
      <c r="J639" s="159"/>
      <c r="K639" s="1408"/>
      <c r="L639" s="295">
        <f>I639+J639+K639</f>
        <v>0</v>
      </c>
      <c r="M639" s="12" t="str">
        <f t="shared" si="137"/>
        <v/>
      </c>
      <c r="N639" s="13"/>
    </row>
    <row r="640" spans="1:14" hidden="1">
      <c r="A640" s="10"/>
      <c r="B640" s="291"/>
      <c r="C640" s="285">
        <v>209</v>
      </c>
      <c r="D640" s="301" t="s">
        <v>588</v>
      </c>
      <c r="E640" s="287">
        <f>F640+G640+H640</f>
        <v>0</v>
      </c>
      <c r="F640" s="173"/>
      <c r="G640" s="174"/>
      <c r="H640" s="1409"/>
      <c r="I640" s="173"/>
      <c r="J640" s="174"/>
      <c r="K640" s="1409"/>
      <c r="L640" s="287">
        <f>I640+J640+K640</f>
        <v>0</v>
      </c>
      <c r="M640" s="12" t="str">
        <f t="shared" si="137"/>
        <v/>
      </c>
      <c r="N640" s="13"/>
    </row>
    <row r="641" spans="1:14" hidden="1">
      <c r="A641" s="10"/>
      <c r="B641" s="272">
        <v>500</v>
      </c>
      <c r="C641" s="1934" t="s">
        <v>188</v>
      </c>
      <c r="D641" s="1935"/>
      <c r="E641" s="273">
        <f t="shared" ref="E641:L641" si="139">SUM(E642:E648)</f>
        <v>0</v>
      </c>
      <c r="F641" s="274">
        <f t="shared" si="139"/>
        <v>0</v>
      </c>
      <c r="G641" s="275">
        <f t="shared" si="139"/>
        <v>0</v>
      </c>
      <c r="H641" s="276">
        <f>SUM(H642:H648)</f>
        <v>0</v>
      </c>
      <c r="I641" s="274">
        <f t="shared" si="139"/>
        <v>0</v>
      </c>
      <c r="J641" s="275">
        <f t="shared" si="139"/>
        <v>0</v>
      </c>
      <c r="K641" s="276">
        <f t="shared" si="139"/>
        <v>0</v>
      </c>
      <c r="L641" s="273">
        <f t="shared" si="139"/>
        <v>0</v>
      </c>
      <c r="M641" s="12" t="str">
        <f t="shared" si="137"/>
        <v/>
      </c>
      <c r="N641" s="13"/>
    </row>
    <row r="642" spans="1:14" ht="18" hidden="1" customHeight="1">
      <c r="A642" s="10"/>
      <c r="B642" s="291"/>
      <c r="C642" s="302">
        <v>551</v>
      </c>
      <c r="D642" s="303" t="s">
        <v>189</v>
      </c>
      <c r="E642" s="281">
        <f t="shared" ref="E642:E649" si="140">F642+G642+H642</f>
        <v>0</v>
      </c>
      <c r="F642" s="152"/>
      <c r="G642" s="153"/>
      <c r="H642" s="1406"/>
      <c r="I642" s="152"/>
      <c r="J642" s="153"/>
      <c r="K642" s="1406"/>
      <c r="L642" s="281">
        <f t="shared" ref="L642:L649" si="141">I642+J642+K642</f>
        <v>0</v>
      </c>
      <c r="M642" s="12" t="str">
        <f t="shared" si="137"/>
        <v/>
      </c>
      <c r="N642" s="13"/>
    </row>
    <row r="643" spans="1:14" hidden="1">
      <c r="A643" s="10"/>
      <c r="B643" s="291"/>
      <c r="C643" s="304">
        <v>552</v>
      </c>
      <c r="D643" s="305" t="s">
        <v>894</v>
      </c>
      <c r="E643" s="295">
        <f t="shared" si="140"/>
        <v>0</v>
      </c>
      <c r="F643" s="158"/>
      <c r="G643" s="159"/>
      <c r="H643" s="1408"/>
      <c r="I643" s="158"/>
      <c r="J643" s="159"/>
      <c r="K643" s="1408"/>
      <c r="L643" s="295">
        <f t="shared" si="141"/>
        <v>0</v>
      </c>
      <c r="M643" s="12" t="str">
        <f t="shared" si="137"/>
        <v/>
      </c>
      <c r="N643" s="13"/>
    </row>
    <row r="644" spans="1:14" hidden="1">
      <c r="A644" s="10"/>
      <c r="B644" s="306"/>
      <c r="C644" s="304">
        <v>558</v>
      </c>
      <c r="D644" s="307" t="s">
        <v>856</v>
      </c>
      <c r="E644" s="295">
        <f>F644+G644+H644</f>
        <v>0</v>
      </c>
      <c r="F644" s="484">
        <v>0</v>
      </c>
      <c r="G644" s="485">
        <v>0</v>
      </c>
      <c r="H644" s="160">
        <v>0</v>
      </c>
      <c r="I644" s="484">
        <v>0</v>
      </c>
      <c r="J644" s="485">
        <v>0</v>
      </c>
      <c r="K644" s="160">
        <v>0</v>
      </c>
      <c r="L644" s="295">
        <f>I644+J644+K644</f>
        <v>0</v>
      </c>
      <c r="M644" s="12" t="str">
        <f t="shared" si="137"/>
        <v/>
      </c>
      <c r="N644" s="13"/>
    </row>
    <row r="645" spans="1:14" hidden="1">
      <c r="A645" s="10"/>
      <c r="B645" s="306"/>
      <c r="C645" s="304">
        <v>560</v>
      </c>
      <c r="D645" s="307" t="s">
        <v>190</v>
      </c>
      <c r="E645" s="295">
        <f t="shared" si="140"/>
        <v>0</v>
      </c>
      <c r="F645" s="158"/>
      <c r="G645" s="159"/>
      <c r="H645" s="1408"/>
      <c r="I645" s="158"/>
      <c r="J645" s="159"/>
      <c r="K645" s="1408"/>
      <c r="L645" s="295">
        <f t="shared" si="141"/>
        <v>0</v>
      </c>
      <c r="M645" s="12" t="str">
        <f t="shared" si="137"/>
        <v/>
      </c>
      <c r="N645" s="13"/>
    </row>
    <row r="646" spans="1:14" hidden="1">
      <c r="A646" s="10"/>
      <c r="B646" s="306"/>
      <c r="C646" s="304">
        <v>580</v>
      </c>
      <c r="D646" s="305" t="s">
        <v>191</v>
      </c>
      <c r="E646" s="295">
        <f t="shared" si="140"/>
        <v>0</v>
      </c>
      <c r="F646" s="158"/>
      <c r="G646" s="159"/>
      <c r="H646" s="1408"/>
      <c r="I646" s="158"/>
      <c r="J646" s="159"/>
      <c r="K646" s="1408"/>
      <c r="L646" s="295">
        <f t="shared" si="141"/>
        <v>0</v>
      </c>
      <c r="M646" s="12" t="str">
        <f t="shared" si="137"/>
        <v/>
      </c>
      <c r="N646" s="13"/>
    </row>
    <row r="647" spans="1:14" hidden="1">
      <c r="A647" s="10"/>
      <c r="B647" s="291"/>
      <c r="C647" s="304">
        <v>588</v>
      </c>
      <c r="D647" s="305" t="s">
        <v>858</v>
      </c>
      <c r="E647" s="295">
        <f>F647+G647+H647</f>
        <v>0</v>
      </c>
      <c r="F647" s="484">
        <v>0</v>
      </c>
      <c r="G647" s="485">
        <v>0</v>
      </c>
      <c r="H647" s="160">
        <v>0</v>
      </c>
      <c r="I647" s="484">
        <v>0</v>
      </c>
      <c r="J647" s="485">
        <v>0</v>
      </c>
      <c r="K647" s="160">
        <v>0</v>
      </c>
      <c r="L647" s="295">
        <f>I647+J647+K647</f>
        <v>0</v>
      </c>
      <c r="M647" s="12" t="str">
        <f t="shared" si="137"/>
        <v/>
      </c>
      <c r="N647" s="13"/>
    </row>
    <row r="648" spans="1:14" ht="31.5" hidden="1">
      <c r="A648" s="10"/>
      <c r="B648" s="291"/>
      <c r="C648" s="308">
        <v>590</v>
      </c>
      <c r="D648" s="309" t="s">
        <v>192</v>
      </c>
      <c r="E648" s="287">
        <f t="shared" si="140"/>
        <v>0</v>
      </c>
      <c r="F648" s="173"/>
      <c r="G648" s="174"/>
      <c r="H648" s="1409"/>
      <c r="I648" s="173"/>
      <c r="J648" s="174"/>
      <c r="K648" s="1409"/>
      <c r="L648" s="287">
        <f t="shared" si="141"/>
        <v>0</v>
      </c>
      <c r="M648" s="12" t="str">
        <f t="shared" si="137"/>
        <v/>
      </c>
      <c r="N648" s="13"/>
    </row>
    <row r="649" spans="1:14" hidden="1">
      <c r="A649" s="22">
        <v>5</v>
      </c>
      <c r="B649" s="272">
        <v>800</v>
      </c>
      <c r="C649" s="1936" t="s">
        <v>193</v>
      </c>
      <c r="D649" s="1937"/>
      <c r="E649" s="310">
        <f t="shared" si="140"/>
        <v>0</v>
      </c>
      <c r="F649" s="1410"/>
      <c r="G649" s="1411"/>
      <c r="H649" s="1412"/>
      <c r="I649" s="1410"/>
      <c r="J649" s="1411"/>
      <c r="K649" s="1412"/>
      <c r="L649" s="310">
        <f t="shared" si="141"/>
        <v>0</v>
      </c>
      <c r="M649" s="12" t="str">
        <f t="shared" si="137"/>
        <v/>
      </c>
      <c r="N649" s="13"/>
    </row>
    <row r="650" spans="1:14" hidden="1">
      <c r="A650" s="23">
        <v>10</v>
      </c>
      <c r="B650" s="272">
        <v>1000</v>
      </c>
      <c r="C650" s="1932" t="s">
        <v>194</v>
      </c>
      <c r="D650" s="1933"/>
      <c r="E650" s="310">
        <f t="shared" ref="E650:L650" si="142">SUM(E651:E667)</f>
        <v>0</v>
      </c>
      <c r="F650" s="274">
        <f t="shared" si="142"/>
        <v>0</v>
      </c>
      <c r="G650" s="275">
        <f t="shared" si="142"/>
        <v>0</v>
      </c>
      <c r="H650" s="276">
        <f>SUM(H651:H667)</f>
        <v>0</v>
      </c>
      <c r="I650" s="274">
        <f t="shared" si="142"/>
        <v>0</v>
      </c>
      <c r="J650" s="275">
        <f t="shared" si="142"/>
        <v>0</v>
      </c>
      <c r="K650" s="276">
        <f t="shared" si="142"/>
        <v>0</v>
      </c>
      <c r="L650" s="310">
        <f t="shared" si="142"/>
        <v>0</v>
      </c>
      <c r="M650" s="12" t="str">
        <f t="shared" si="137"/>
        <v/>
      </c>
      <c r="N650" s="13"/>
    </row>
    <row r="651" spans="1:14" hidden="1">
      <c r="A651" s="23">
        <v>15</v>
      </c>
      <c r="B651" s="292"/>
      <c r="C651" s="279">
        <v>1011</v>
      </c>
      <c r="D651" s="311" t="s">
        <v>195</v>
      </c>
      <c r="E651" s="281">
        <f t="shared" ref="E651:E667" si="143">F651+G651+H651</f>
        <v>0</v>
      </c>
      <c r="F651" s="152"/>
      <c r="G651" s="153"/>
      <c r="H651" s="1406"/>
      <c r="I651" s="152"/>
      <c r="J651" s="153"/>
      <c r="K651" s="1406"/>
      <c r="L651" s="281">
        <f t="shared" ref="L651:L667" si="144">I651+J651+K651</f>
        <v>0</v>
      </c>
      <c r="M651" s="12" t="str">
        <f t="shared" si="137"/>
        <v/>
      </c>
      <c r="N651" s="13"/>
    </row>
    <row r="652" spans="1:14" hidden="1">
      <c r="A652" s="22">
        <v>35</v>
      </c>
      <c r="B652" s="292"/>
      <c r="C652" s="293">
        <v>1012</v>
      </c>
      <c r="D652" s="294" t="s">
        <v>196</v>
      </c>
      <c r="E652" s="295">
        <f t="shared" si="143"/>
        <v>0</v>
      </c>
      <c r="F652" s="158"/>
      <c r="G652" s="159"/>
      <c r="H652" s="1408"/>
      <c r="I652" s="158"/>
      <c r="J652" s="159"/>
      <c r="K652" s="1408"/>
      <c r="L652" s="295">
        <f t="shared" si="144"/>
        <v>0</v>
      </c>
      <c r="M652" s="12" t="str">
        <f t="shared" si="137"/>
        <v/>
      </c>
      <c r="N652" s="13"/>
    </row>
    <row r="653" spans="1:14" hidden="1">
      <c r="A653" s="23">
        <v>40</v>
      </c>
      <c r="B653" s="292"/>
      <c r="C653" s="293">
        <v>1013</v>
      </c>
      <c r="D653" s="294" t="s">
        <v>197</v>
      </c>
      <c r="E653" s="295">
        <f t="shared" si="143"/>
        <v>0</v>
      </c>
      <c r="F653" s="158"/>
      <c r="G653" s="159"/>
      <c r="H653" s="1408"/>
      <c r="I653" s="158"/>
      <c r="J653" s="159"/>
      <c r="K653" s="1408"/>
      <c r="L653" s="295">
        <f t="shared" si="144"/>
        <v>0</v>
      </c>
      <c r="M653" s="12" t="str">
        <f t="shared" si="137"/>
        <v/>
      </c>
      <c r="N653" s="13"/>
    </row>
    <row r="654" spans="1:14" hidden="1">
      <c r="A654" s="23">
        <v>45</v>
      </c>
      <c r="B654" s="292"/>
      <c r="C654" s="293">
        <v>1014</v>
      </c>
      <c r="D654" s="294" t="s">
        <v>198</v>
      </c>
      <c r="E654" s="295">
        <f t="shared" si="143"/>
        <v>0</v>
      </c>
      <c r="F654" s="158"/>
      <c r="G654" s="159"/>
      <c r="H654" s="1408"/>
      <c r="I654" s="158"/>
      <c r="J654" s="159"/>
      <c r="K654" s="1408"/>
      <c r="L654" s="295">
        <f t="shared" si="144"/>
        <v>0</v>
      </c>
      <c r="M654" s="12" t="str">
        <f t="shared" si="137"/>
        <v/>
      </c>
      <c r="N654" s="13"/>
    </row>
    <row r="655" spans="1:14" hidden="1">
      <c r="A655" s="23">
        <v>50</v>
      </c>
      <c r="B655" s="292"/>
      <c r="C655" s="293">
        <v>1015</v>
      </c>
      <c r="D655" s="294" t="s">
        <v>199</v>
      </c>
      <c r="E655" s="295">
        <f t="shared" si="143"/>
        <v>0</v>
      </c>
      <c r="F655" s="158"/>
      <c r="G655" s="159"/>
      <c r="H655" s="1408"/>
      <c r="I655" s="158"/>
      <c r="J655" s="159"/>
      <c r="K655" s="1408"/>
      <c r="L655" s="295">
        <f t="shared" si="144"/>
        <v>0</v>
      </c>
      <c r="M655" s="12" t="str">
        <f t="shared" si="137"/>
        <v/>
      </c>
      <c r="N655" s="13"/>
    </row>
    <row r="656" spans="1:14" hidden="1">
      <c r="A656" s="23">
        <v>55</v>
      </c>
      <c r="B656" s="292"/>
      <c r="C656" s="312">
        <v>1016</v>
      </c>
      <c r="D656" s="313" t="s">
        <v>200</v>
      </c>
      <c r="E656" s="314">
        <f t="shared" si="143"/>
        <v>0</v>
      </c>
      <c r="F656" s="164"/>
      <c r="G656" s="165"/>
      <c r="H656" s="1407"/>
      <c r="I656" s="164"/>
      <c r="J656" s="165"/>
      <c r="K656" s="1407"/>
      <c r="L656" s="314">
        <f t="shared" si="144"/>
        <v>0</v>
      </c>
      <c r="M656" s="12" t="str">
        <f t="shared" si="137"/>
        <v/>
      </c>
      <c r="N656" s="13"/>
    </row>
    <row r="657" spans="1:14" hidden="1">
      <c r="A657" s="23">
        <v>60</v>
      </c>
      <c r="B657" s="278"/>
      <c r="C657" s="318">
        <v>1020</v>
      </c>
      <c r="D657" s="319" t="s">
        <v>201</v>
      </c>
      <c r="E657" s="320">
        <f t="shared" si="143"/>
        <v>0</v>
      </c>
      <c r="F657" s="450"/>
      <c r="G657" s="451"/>
      <c r="H657" s="1416"/>
      <c r="I657" s="450"/>
      <c r="J657" s="451"/>
      <c r="K657" s="1416"/>
      <c r="L657" s="320">
        <f t="shared" si="144"/>
        <v>0</v>
      </c>
      <c r="M657" s="12" t="str">
        <f t="shared" si="137"/>
        <v/>
      </c>
      <c r="N657" s="13"/>
    </row>
    <row r="658" spans="1:14" hidden="1">
      <c r="A658" s="22">
        <v>65</v>
      </c>
      <c r="B658" s="292"/>
      <c r="C658" s="324">
        <v>1030</v>
      </c>
      <c r="D658" s="325" t="s">
        <v>202</v>
      </c>
      <c r="E658" s="326">
        <f t="shared" si="143"/>
        <v>0</v>
      </c>
      <c r="F658" s="445"/>
      <c r="G658" s="446"/>
      <c r="H658" s="1413"/>
      <c r="I658" s="445"/>
      <c r="J658" s="446"/>
      <c r="K658" s="1413"/>
      <c r="L658" s="326">
        <f t="shared" si="144"/>
        <v>0</v>
      </c>
      <c r="M658" s="12" t="str">
        <f t="shared" si="137"/>
        <v/>
      </c>
      <c r="N658" s="13"/>
    </row>
    <row r="659" spans="1:14" hidden="1">
      <c r="A659" s="23">
        <v>70</v>
      </c>
      <c r="B659" s="292"/>
      <c r="C659" s="318">
        <v>1051</v>
      </c>
      <c r="D659" s="331" t="s">
        <v>203</v>
      </c>
      <c r="E659" s="320">
        <f t="shared" si="143"/>
        <v>0</v>
      </c>
      <c r="F659" s="450"/>
      <c r="G659" s="451"/>
      <c r="H659" s="1416"/>
      <c r="I659" s="450"/>
      <c r="J659" s="451"/>
      <c r="K659" s="1416"/>
      <c r="L659" s="320">
        <f t="shared" si="144"/>
        <v>0</v>
      </c>
      <c r="M659" s="12" t="str">
        <f t="shared" si="137"/>
        <v/>
      </c>
      <c r="N659" s="13"/>
    </row>
    <row r="660" spans="1:14" hidden="1">
      <c r="A660" s="23">
        <v>75</v>
      </c>
      <c r="B660" s="292"/>
      <c r="C660" s="293">
        <v>1052</v>
      </c>
      <c r="D660" s="294" t="s">
        <v>204</v>
      </c>
      <c r="E660" s="295">
        <f t="shared" si="143"/>
        <v>0</v>
      </c>
      <c r="F660" s="158"/>
      <c r="G660" s="159"/>
      <c r="H660" s="1408"/>
      <c r="I660" s="158"/>
      <c r="J660" s="159"/>
      <c r="K660" s="1408"/>
      <c r="L660" s="295">
        <f t="shared" si="144"/>
        <v>0</v>
      </c>
      <c r="M660" s="12" t="str">
        <f t="shared" si="137"/>
        <v/>
      </c>
      <c r="N660" s="13"/>
    </row>
    <row r="661" spans="1:14" hidden="1">
      <c r="A661" s="23">
        <v>80</v>
      </c>
      <c r="B661" s="292"/>
      <c r="C661" s="324">
        <v>1053</v>
      </c>
      <c r="D661" s="325" t="s">
        <v>859</v>
      </c>
      <c r="E661" s="326">
        <f t="shared" si="143"/>
        <v>0</v>
      </c>
      <c r="F661" s="445"/>
      <c r="G661" s="446"/>
      <c r="H661" s="1413"/>
      <c r="I661" s="445"/>
      <c r="J661" s="446"/>
      <c r="K661" s="1413"/>
      <c r="L661" s="326">
        <f t="shared" si="144"/>
        <v>0</v>
      </c>
      <c r="M661" s="12" t="str">
        <f t="shared" si="137"/>
        <v/>
      </c>
      <c r="N661" s="13"/>
    </row>
    <row r="662" spans="1:14" hidden="1">
      <c r="A662" s="23">
        <v>80</v>
      </c>
      <c r="B662" s="292"/>
      <c r="C662" s="318">
        <v>1062</v>
      </c>
      <c r="D662" s="319" t="s">
        <v>205</v>
      </c>
      <c r="E662" s="320">
        <f t="shared" si="143"/>
        <v>0</v>
      </c>
      <c r="F662" s="450"/>
      <c r="G662" s="451"/>
      <c r="H662" s="1416"/>
      <c r="I662" s="450"/>
      <c r="J662" s="451"/>
      <c r="K662" s="1416"/>
      <c r="L662" s="320">
        <f t="shared" si="144"/>
        <v>0</v>
      </c>
      <c r="M662" s="12" t="str">
        <f t="shared" si="137"/>
        <v/>
      </c>
      <c r="N662" s="13"/>
    </row>
    <row r="663" spans="1:14" hidden="1">
      <c r="A663" s="23">
        <v>85</v>
      </c>
      <c r="B663" s="292"/>
      <c r="C663" s="324">
        <v>1063</v>
      </c>
      <c r="D663" s="332" t="s">
        <v>787</v>
      </c>
      <c r="E663" s="326">
        <f t="shared" si="143"/>
        <v>0</v>
      </c>
      <c r="F663" s="445"/>
      <c r="G663" s="446"/>
      <c r="H663" s="1413"/>
      <c r="I663" s="445"/>
      <c r="J663" s="446"/>
      <c r="K663" s="1413"/>
      <c r="L663" s="326">
        <f t="shared" si="144"/>
        <v>0</v>
      </c>
      <c r="M663" s="12" t="str">
        <f t="shared" si="137"/>
        <v/>
      </c>
      <c r="N663" s="13"/>
    </row>
    <row r="664" spans="1:14" hidden="1">
      <c r="A664" s="23">
        <v>90</v>
      </c>
      <c r="B664" s="292"/>
      <c r="C664" s="333">
        <v>1069</v>
      </c>
      <c r="D664" s="334" t="s">
        <v>206</v>
      </c>
      <c r="E664" s="335">
        <f t="shared" si="143"/>
        <v>0</v>
      </c>
      <c r="F664" s="589"/>
      <c r="G664" s="590"/>
      <c r="H664" s="1415"/>
      <c r="I664" s="589"/>
      <c r="J664" s="590"/>
      <c r="K664" s="1415"/>
      <c r="L664" s="335">
        <f t="shared" si="144"/>
        <v>0</v>
      </c>
      <c r="M664" s="12" t="str">
        <f t="shared" si="137"/>
        <v/>
      </c>
      <c r="N664" s="13"/>
    </row>
    <row r="665" spans="1:14" hidden="1">
      <c r="A665" s="23">
        <v>90</v>
      </c>
      <c r="B665" s="278"/>
      <c r="C665" s="318">
        <v>1091</v>
      </c>
      <c r="D665" s="331" t="s">
        <v>895</v>
      </c>
      <c r="E665" s="320">
        <f t="shared" si="143"/>
        <v>0</v>
      </c>
      <c r="F665" s="450"/>
      <c r="G665" s="451"/>
      <c r="H665" s="1416"/>
      <c r="I665" s="450"/>
      <c r="J665" s="451"/>
      <c r="K665" s="1416"/>
      <c r="L665" s="320">
        <f t="shared" si="144"/>
        <v>0</v>
      </c>
      <c r="M665" s="12" t="str">
        <f t="shared" si="137"/>
        <v/>
      </c>
      <c r="N665" s="13"/>
    </row>
    <row r="666" spans="1:14" hidden="1">
      <c r="A666" s="22">
        <v>115</v>
      </c>
      <c r="B666" s="292"/>
      <c r="C666" s="293">
        <v>1092</v>
      </c>
      <c r="D666" s="294" t="s">
        <v>299</v>
      </c>
      <c r="E666" s="295">
        <f t="shared" si="143"/>
        <v>0</v>
      </c>
      <c r="F666" s="158"/>
      <c r="G666" s="159"/>
      <c r="H666" s="1408"/>
      <c r="I666" s="158"/>
      <c r="J666" s="159"/>
      <c r="K666" s="1408"/>
      <c r="L666" s="295">
        <f t="shared" si="144"/>
        <v>0</v>
      </c>
      <c r="M666" s="12" t="str">
        <f t="shared" si="137"/>
        <v/>
      </c>
      <c r="N666" s="13"/>
    </row>
    <row r="667" spans="1:14" hidden="1">
      <c r="A667" s="22">
        <v>125</v>
      </c>
      <c r="B667" s="292"/>
      <c r="C667" s="285">
        <v>1098</v>
      </c>
      <c r="D667" s="339" t="s">
        <v>207</v>
      </c>
      <c r="E667" s="287">
        <f t="shared" si="143"/>
        <v>0</v>
      </c>
      <c r="F667" s="173"/>
      <c r="G667" s="174"/>
      <c r="H667" s="1409"/>
      <c r="I667" s="173"/>
      <c r="J667" s="174"/>
      <c r="K667" s="1409"/>
      <c r="L667" s="287">
        <f t="shared" si="144"/>
        <v>0</v>
      </c>
      <c r="M667" s="12" t="str">
        <f t="shared" si="137"/>
        <v/>
      </c>
      <c r="N667" s="13"/>
    </row>
    <row r="668" spans="1:14" hidden="1">
      <c r="A668" s="23">
        <v>130</v>
      </c>
      <c r="B668" s="272">
        <v>1900</v>
      </c>
      <c r="C668" s="1917" t="s">
        <v>266</v>
      </c>
      <c r="D668" s="1918"/>
      <c r="E668" s="310">
        <f t="shared" ref="E668:L668" si="145">SUM(E669:E671)</f>
        <v>0</v>
      </c>
      <c r="F668" s="274">
        <f t="shared" si="145"/>
        <v>0</v>
      </c>
      <c r="G668" s="275">
        <f t="shared" si="145"/>
        <v>0</v>
      </c>
      <c r="H668" s="276">
        <f>SUM(H669:H671)</f>
        <v>0</v>
      </c>
      <c r="I668" s="274">
        <f t="shared" si="145"/>
        <v>0</v>
      </c>
      <c r="J668" s="275">
        <f t="shared" si="145"/>
        <v>0</v>
      </c>
      <c r="K668" s="276">
        <f t="shared" si="145"/>
        <v>0</v>
      </c>
      <c r="L668" s="310">
        <f t="shared" si="145"/>
        <v>0</v>
      </c>
      <c r="M668" s="12" t="str">
        <f t="shared" si="137"/>
        <v/>
      </c>
      <c r="N668" s="13"/>
    </row>
    <row r="669" spans="1:14" hidden="1">
      <c r="A669" s="23">
        <v>135</v>
      </c>
      <c r="B669" s="292"/>
      <c r="C669" s="279">
        <v>1901</v>
      </c>
      <c r="D669" s="340" t="s">
        <v>896</v>
      </c>
      <c r="E669" s="281">
        <f>F669+G669+H669</f>
        <v>0</v>
      </c>
      <c r="F669" s="152"/>
      <c r="G669" s="153"/>
      <c r="H669" s="1406"/>
      <c r="I669" s="152"/>
      <c r="J669" s="153"/>
      <c r="K669" s="1406"/>
      <c r="L669" s="281">
        <f>I669+J669+K669</f>
        <v>0</v>
      </c>
      <c r="M669" s="12" t="str">
        <f t="shared" si="137"/>
        <v/>
      </c>
      <c r="N669" s="13"/>
    </row>
    <row r="670" spans="1:14" hidden="1">
      <c r="A670" s="23">
        <v>140</v>
      </c>
      <c r="B670" s="341"/>
      <c r="C670" s="293">
        <v>1981</v>
      </c>
      <c r="D670" s="342" t="s">
        <v>897</v>
      </c>
      <c r="E670" s="295">
        <f>F670+G670+H670</f>
        <v>0</v>
      </c>
      <c r="F670" s="158"/>
      <c r="G670" s="159"/>
      <c r="H670" s="1408"/>
      <c r="I670" s="158"/>
      <c r="J670" s="159"/>
      <c r="K670" s="1408"/>
      <c r="L670" s="295">
        <f>I670+J670+K670</f>
        <v>0</v>
      </c>
      <c r="M670" s="12" t="str">
        <f t="shared" si="137"/>
        <v/>
      </c>
      <c r="N670" s="13"/>
    </row>
    <row r="671" spans="1:14" hidden="1">
      <c r="A671" s="23">
        <v>145</v>
      </c>
      <c r="B671" s="292"/>
      <c r="C671" s="285">
        <v>1991</v>
      </c>
      <c r="D671" s="343" t="s">
        <v>898</v>
      </c>
      <c r="E671" s="287">
        <f>F671+G671+H671</f>
        <v>0</v>
      </c>
      <c r="F671" s="173"/>
      <c r="G671" s="174"/>
      <c r="H671" s="1409"/>
      <c r="I671" s="173"/>
      <c r="J671" s="174"/>
      <c r="K671" s="1409"/>
      <c r="L671" s="287">
        <f>I671+J671+K671</f>
        <v>0</v>
      </c>
      <c r="M671" s="12" t="str">
        <f t="shared" si="137"/>
        <v/>
      </c>
      <c r="N671" s="13"/>
    </row>
    <row r="672" spans="1:14" hidden="1">
      <c r="A672" s="23">
        <v>150</v>
      </c>
      <c r="B672" s="272">
        <v>2100</v>
      </c>
      <c r="C672" s="1917" t="s">
        <v>708</v>
      </c>
      <c r="D672" s="1918"/>
      <c r="E672" s="310">
        <f t="shared" ref="E672:L672" si="146">SUM(E673:E677)</f>
        <v>0</v>
      </c>
      <c r="F672" s="274">
        <f t="shared" si="146"/>
        <v>0</v>
      </c>
      <c r="G672" s="275">
        <f t="shared" si="146"/>
        <v>0</v>
      </c>
      <c r="H672" s="276">
        <f>SUM(H673:H677)</f>
        <v>0</v>
      </c>
      <c r="I672" s="274">
        <f t="shared" si="146"/>
        <v>0</v>
      </c>
      <c r="J672" s="275">
        <f t="shared" si="146"/>
        <v>0</v>
      </c>
      <c r="K672" s="276">
        <f t="shared" si="146"/>
        <v>0</v>
      </c>
      <c r="L672" s="310">
        <f t="shared" si="146"/>
        <v>0</v>
      </c>
      <c r="M672" s="12" t="str">
        <f t="shared" si="137"/>
        <v/>
      </c>
      <c r="N672" s="13"/>
    </row>
    <row r="673" spans="1:14" hidden="1">
      <c r="A673" s="23">
        <v>155</v>
      </c>
      <c r="B673" s="292"/>
      <c r="C673" s="279">
        <v>2110</v>
      </c>
      <c r="D673" s="344" t="s">
        <v>208</v>
      </c>
      <c r="E673" s="281">
        <f>F673+G673+H673</f>
        <v>0</v>
      </c>
      <c r="F673" s="152"/>
      <c r="G673" s="153"/>
      <c r="H673" s="1406"/>
      <c r="I673" s="152"/>
      <c r="J673" s="153"/>
      <c r="K673" s="1406"/>
      <c r="L673" s="281">
        <f>I673+J673+K673</f>
        <v>0</v>
      </c>
      <c r="M673" s="12" t="str">
        <f t="shared" si="137"/>
        <v/>
      </c>
      <c r="N673" s="13"/>
    </row>
    <row r="674" spans="1:14" hidden="1">
      <c r="A674" s="23">
        <v>160</v>
      </c>
      <c r="B674" s="341"/>
      <c r="C674" s="293">
        <v>2120</v>
      </c>
      <c r="D674" s="300" t="s">
        <v>209</v>
      </c>
      <c r="E674" s="295">
        <f>F674+G674+H674</f>
        <v>0</v>
      </c>
      <c r="F674" s="158"/>
      <c r="G674" s="159"/>
      <c r="H674" s="1408"/>
      <c r="I674" s="158"/>
      <c r="J674" s="159"/>
      <c r="K674" s="1408"/>
      <c r="L674" s="295">
        <f>I674+J674+K674</f>
        <v>0</v>
      </c>
      <c r="M674" s="12" t="str">
        <f t="shared" si="137"/>
        <v/>
      </c>
      <c r="N674" s="13"/>
    </row>
    <row r="675" spans="1:14" hidden="1">
      <c r="A675" s="23">
        <v>165</v>
      </c>
      <c r="B675" s="341"/>
      <c r="C675" s="293">
        <v>2125</v>
      </c>
      <c r="D675" s="300" t="s">
        <v>210</v>
      </c>
      <c r="E675" s="295">
        <f>F675+G675+H675</f>
        <v>0</v>
      </c>
      <c r="F675" s="484">
        <v>0</v>
      </c>
      <c r="G675" s="485">
        <v>0</v>
      </c>
      <c r="H675" s="160">
        <v>0</v>
      </c>
      <c r="I675" s="484">
        <v>0</v>
      </c>
      <c r="J675" s="485">
        <v>0</v>
      </c>
      <c r="K675" s="160">
        <v>0</v>
      </c>
      <c r="L675" s="295">
        <f>I675+J675+K675</f>
        <v>0</v>
      </c>
      <c r="M675" s="12" t="str">
        <f t="shared" si="137"/>
        <v/>
      </c>
      <c r="N675" s="13"/>
    </row>
    <row r="676" spans="1:14" hidden="1">
      <c r="A676" s="23">
        <v>175</v>
      </c>
      <c r="B676" s="291"/>
      <c r="C676" s="293">
        <v>2140</v>
      </c>
      <c r="D676" s="300" t="s">
        <v>211</v>
      </c>
      <c r="E676" s="295">
        <f>F676+G676+H676</f>
        <v>0</v>
      </c>
      <c r="F676" s="484">
        <v>0</v>
      </c>
      <c r="G676" s="485">
        <v>0</v>
      </c>
      <c r="H676" s="160">
        <v>0</v>
      </c>
      <c r="I676" s="484">
        <v>0</v>
      </c>
      <c r="J676" s="485">
        <v>0</v>
      </c>
      <c r="K676" s="160">
        <v>0</v>
      </c>
      <c r="L676" s="295">
        <f>I676+J676+K676</f>
        <v>0</v>
      </c>
      <c r="M676" s="12" t="str">
        <f t="shared" si="137"/>
        <v/>
      </c>
      <c r="N676" s="13"/>
    </row>
    <row r="677" spans="1:14" hidden="1">
      <c r="A677" s="23">
        <v>180</v>
      </c>
      <c r="B677" s="292"/>
      <c r="C677" s="285">
        <v>2190</v>
      </c>
      <c r="D677" s="345" t="s">
        <v>212</v>
      </c>
      <c r="E677" s="287">
        <f>F677+G677+H677</f>
        <v>0</v>
      </c>
      <c r="F677" s="173"/>
      <c r="G677" s="174"/>
      <c r="H677" s="1409"/>
      <c r="I677" s="173"/>
      <c r="J677" s="174"/>
      <c r="K677" s="1409"/>
      <c r="L677" s="287">
        <f>I677+J677+K677</f>
        <v>0</v>
      </c>
      <c r="M677" s="12" t="str">
        <f t="shared" si="137"/>
        <v/>
      </c>
      <c r="N677" s="13"/>
    </row>
    <row r="678" spans="1:14" hidden="1">
      <c r="A678" s="23">
        <v>185</v>
      </c>
      <c r="B678" s="272">
        <v>2200</v>
      </c>
      <c r="C678" s="1917" t="s">
        <v>213</v>
      </c>
      <c r="D678" s="1918"/>
      <c r="E678" s="310">
        <f t="shared" ref="E678:L678" si="147">SUM(E679:E680)</f>
        <v>0</v>
      </c>
      <c r="F678" s="274">
        <f t="shared" si="147"/>
        <v>0</v>
      </c>
      <c r="G678" s="275">
        <f t="shared" si="147"/>
        <v>0</v>
      </c>
      <c r="H678" s="276">
        <f>SUM(H679:H680)</f>
        <v>0</v>
      </c>
      <c r="I678" s="274">
        <f t="shared" si="147"/>
        <v>0</v>
      </c>
      <c r="J678" s="275">
        <f t="shared" si="147"/>
        <v>0</v>
      </c>
      <c r="K678" s="276">
        <f t="shared" si="147"/>
        <v>0</v>
      </c>
      <c r="L678" s="310">
        <f t="shared" si="147"/>
        <v>0</v>
      </c>
      <c r="M678" s="12" t="str">
        <f t="shared" si="137"/>
        <v/>
      </c>
      <c r="N678" s="13"/>
    </row>
    <row r="679" spans="1:14" hidden="1">
      <c r="A679" s="23">
        <v>190</v>
      </c>
      <c r="B679" s="292"/>
      <c r="C679" s="279">
        <v>2221</v>
      </c>
      <c r="D679" s="280" t="s">
        <v>300</v>
      </c>
      <c r="E679" s="281">
        <f>F679+G679+H679</f>
        <v>0</v>
      </c>
      <c r="F679" s="152"/>
      <c r="G679" s="153"/>
      <c r="H679" s="1406"/>
      <c r="I679" s="152"/>
      <c r="J679" s="153"/>
      <c r="K679" s="1406"/>
      <c r="L679" s="281">
        <f>I679+J679+K679</f>
        <v>0</v>
      </c>
      <c r="M679" s="12" t="str">
        <f t="shared" si="137"/>
        <v/>
      </c>
      <c r="N679" s="13"/>
    </row>
    <row r="680" spans="1:14" hidden="1">
      <c r="A680" s="23">
        <v>200</v>
      </c>
      <c r="B680" s="292"/>
      <c r="C680" s="285">
        <v>2224</v>
      </c>
      <c r="D680" s="286" t="s">
        <v>214</v>
      </c>
      <c r="E680" s="287">
        <f>F680+G680+H680</f>
        <v>0</v>
      </c>
      <c r="F680" s="173"/>
      <c r="G680" s="174"/>
      <c r="H680" s="1409"/>
      <c r="I680" s="173"/>
      <c r="J680" s="174"/>
      <c r="K680" s="1409"/>
      <c r="L680" s="287">
        <f>I680+J680+K680</f>
        <v>0</v>
      </c>
      <c r="M680" s="12" t="str">
        <f t="shared" si="137"/>
        <v/>
      </c>
      <c r="N680" s="13"/>
    </row>
    <row r="681" spans="1:14" hidden="1">
      <c r="A681" s="23">
        <v>200</v>
      </c>
      <c r="B681" s="272">
        <v>2500</v>
      </c>
      <c r="C681" s="1917" t="s">
        <v>215</v>
      </c>
      <c r="D681" s="1918"/>
      <c r="E681" s="310">
        <f>F681+G681+H681</f>
        <v>0</v>
      </c>
      <c r="F681" s="1410"/>
      <c r="G681" s="1411"/>
      <c r="H681" s="1412"/>
      <c r="I681" s="1410"/>
      <c r="J681" s="1411"/>
      <c r="K681" s="1412"/>
      <c r="L681" s="310">
        <f>I681+J681+K681</f>
        <v>0</v>
      </c>
      <c r="M681" s="12" t="str">
        <f t="shared" si="137"/>
        <v/>
      </c>
      <c r="N681" s="13"/>
    </row>
    <row r="682" spans="1:14" hidden="1">
      <c r="A682" s="23">
        <v>205</v>
      </c>
      <c r="B682" s="272">
        <v>2600</v>
      </c>
      <c r="C682" s="1923" t="s">
        <v>216</v>
      </c>
      <c r="D682" s="1924"/>
      <c r="E682" s="310">
        <f>F682+G682+H682</f>
        <v>0</v>
      </c>
      <c r="F682" s="1410"/>
      <c r="G682" s="1411"/>
      <c r="H682" s="1412"/>
      <c r="I682" s="1410"/>
      <c r="J682" s="1411"/>
      <c r="K682" s="1412"/>
      <c r="L682" s="310">
        <f>I682+J682+K682</f>
        <v>0</v>
      </c>
      <c r="M682" s="12" t="str">
        <f t="shared" si="137"/>
        <v/>
      </c>
      <c r="N682" s="13"/>
    </row>
    <row r="683" spans="1:14" hidden="1">
      <c r="A683" s="23">
        <v>210</v>
      </c>
      <c r="B683" s="272">
        <v>2700</v>
      </c>
      <c r="C683" s="1923" t="s">
        <v>217</v>
      </c>
      <c r="D683" s="1924"/>
      <c r="E683" s="310">
        <f>F683+G683+H683</f>
        <v>0</v>
      </c>
      <c r="F683" s="1410"/>
      <c r="G683" s="1411"/>
      <c r="H683" s="1412"/>
      <c r="I683" s="1410"/>
      <c r="J683" s="1411"/>
      <c r="K683" s="1412"/>
      <c r="L683" s="310">
        <f>I683+J683+K683</f>
        <v>0</v>
      </c>
      <c r="M683" s="12" t="str">
        <f t="shared" si="137"/>
        <v/>
      </c>
      <c r="N683" s="13"/>
    </row>
    <row r="684" spans="1:14" ht="36" hidden="1" customHeight="1">
      <c r="A684" s="23">
        <v>215</v>
      </c>
      <c r="B684" s="272">
        <v>2800</v>
      </c>
      <c r="C684" s="1923" t="s">
        <v>1644</v>
      </c>
      <c r="D684" s="1924"/>
      <c r="E684" s="310">
        <f t="shared" ref="E684:L684" si="148">SUM(E685:E687)</f>
        <v>0</v>
      </c>
      <c r="F684" s="274">
        <f t="shared" si="148"/>
        <v>0</v>
      </c>
      <c r="G684" s="275">
        <f t="shared" si="148"/>
        <v>0</v>
      </c>
      <c r="H684" s="276">
        <f>SUM(H685:H687)</f>
        <v>0</v>
      </c>
      <c r="I684" s="274">
        <f t="shared" si="148"/>
        <v>0</v>
      </c>
      <c r="J684" s="275">
        <f t="shared" si="148"/>
        <v>0</v>
      </c>
      <c r="K684" s="276">
        <f t="shared" si="148"/>
        <v>0</v>
      </c>
      <c r="L684" s="310">
        <f t="shared" si="148"/>
        <v>0</v>
      </c>
      <c r="M684" s="12" t="str">
        <f t="shared" si="137"/>
        <v/>
      </c>
      <c r="N684" s="13"/>
    </row>
    <row r="685" spans="1:14" hidden="1">
      <c r="A685" s="22">
        <v>220</v>
      </c>
      <c r="B685" s="292"/>
      <c r="C685" s="279">
        <v>2810</v>
      </c>
      <c r="D685" s="340" t="s">
        <v>2169</v>
      </c>
      <c r="E685" s="281">
        <f>F685+G685+H685</f>
        <v>0</v>
      </c>
      <c r="F685" s="152"/>
      <c r="G685" s="153"/>
      <c r="H685" s="1406"/>
      <c r="I685" s="152"/>
      <c r="J685" s="153"/>
      <c r="K685" s="1406"/>
      <c r="L685" s="281">
        <f>I685+J685+K685</f>
        <v>0</v>
      </c>
      <c r="M685" s="12" t="str">
        <f t="shared" si="137"/>
        <v/>
      </c>
      <c r="N685" s="13"/>
    </row>
    <row r="686" spans="1:14" hidden="1">
      <c r="A686" s="23">
        <v>225</v>
      </c>
      <c r="B686" s="341"/>
      <c r="C686" s="293">
        <v>2820</v>
      </c>
      <c r="D686" s="342" t="s">
        <v>2170</v>
      </c>
      <c r="E686" s="295">
        <f>F686+G686+H686</f>
        <v>0</v>
      </c>
      <c r="F686" s="158"/>
      <c r="G686" s="159"/>
      <c r="H686" s="1408"/>
      <c r="I686" s="158"/>
      <c r="J686" s="159"/>
      <c r="K686" s="1408"/>
      <c r="L686" s="295">
        <f>I686+J686+K686</f>
        <v>0</v>
      </c>
      <c r="M686" s="12" t="str">
        <f t="shared" si="137"/>
        <v/>
      </c>
      <c r="N686" s="13"/>
    </row>
    <row r="687" spans="1:14" ht="31.5" hidden="1">
      <c r="A687" s="23">
        <v>230</v>
      </c>
      <c r="B687" s="292"/>
      <c r="C687" s="285">
        <v>2890</v>
      </c>
      <c r="D687" s="343" t="s">
        <v>2171</v>
      </c>
      <c r="E687" s="287">
        <f>F687+G687+H687</f>
        <v>0</v>
      </c>
      <c r="F687" s="173"/>
      <c r="G687" s="174"/>
      <c r="H687" s="1409"/>
      <c r="I687" s="173"/>
      <c r="J687" s="174"/>
      <c r="K687" s="1409"/>
      <c r="L687" s="287">
        <f>I687+J687+K687</f>
        <v>0</v>
      </c>
      <c r="M687" s="12" t="str">
        <f t="shared" si="137"/>
        <v/>
      </c>
      <c r="N687" s="13"/>
    </row>
    <row r="688" spans="1:14" hidden="1">
      <c r="A688" s="23">
        <v>245</v>
      </c>
      <c r="B688" s="272">
        <v>2900</v>
      </c>
      <c r="C688" s="1917" t="s">
        <v>218</v>
      </c>
      <c r="D688" s="1918"/>
      <c r="E688" s="310">
        <f>SUM(E689:E696)</f>
        <v>0</v>
      </c>
      <c r="F688" s="274">
        <f>SUM(F689:F696)</f>
        <v>0</v>
      </c>
      <c r="G688" s="274">
        <f t="shared" ref="G688:L688" si="149">SUM(G689:G696)</f>
        <v>0</v>
      </c>
      <c r="H688" s="274">
        <f t="shared" si="149"/>
        <v>0</v>
      </c>
      <c r="I688" s="274">
        <f t="shared" si="149"/>
        <v>0</v>
      </c>
      <c r="J688" s="274">
        <f t="shared" si="149"/>
        <v>0</v>
      </c>
      <c r="K688" s="274">
        <f t="shared" si="149"/>
        <v>0</v>
      </c>
      <c r="L688" s="274">
        <f t="shared" si="149"/>
        <v>0</v>
      </c>
      <c r="M688" s="12" t="str">
        <f t="shared" si="137"/>
        <v/>
      </c>
      <c r="N688" s="13"/>
    </row>
    <row r="689" spans="1:14" hidden="1">
      <c r="A689" s="22">
        <v>220</v>
      </c>
      <c r="B689" s="346"/>
      <c r="C689" s="279">
        <v>2910</v>
      </c>
      <c r="D689" s="347" t="s">
        <v>1988</v>
      </c>
      <c r="E689" s="281">
        <f>F689+G689+H689</f>
        <v>0</v>
      </c>
      <c r="F689" s="152"/>
      <c r="G689" s="153"/>
      <c r="H689" s="1406"/>
      <c r="I689" s="152"/>
      <c r="J689" s="153"/>
      <c r="K689" s="1406"/>
      <c r="L689" s="281">
        <f>I689+J689+K689</f>
        <v>0</v>
      </c>
      <c r="M689" s="12" t="str">
        <f t="shared" si="137"/>
        <v/>
      </c>
      <c r="N689" s="13"/>
    </row>
    <row r="690" spans="1:14" hidden="1">
      <c r="A690" s="23">
        <v>225</v>
      </c>
      <c r="B690" s="346"/>
      <c r="C690" s="279">
        <v>2920</v>
      </c>
      <c r="D690" s="347" t="s">
        <v>219</v>
      </c>
      <c r="E690" s="281">
        <f t="shared" ref="E690:E696" si="150">F690+G690+H690</f>
        <v>0</v>
      </c>
      <c r="F690" s="152"/>
      <c r="G690" s="153"/>
      <c r="H690" s="1406"/>
      <c r="I690" s="152"/>
      <c r="J690" s="153"/>
      <c r="K690" s="1406"/>
      <c r="L690" s="281">
        <f t="shared" ref="L690:L696" si="151">I690+J690+K690</f>
        <v>0</v>
      </c>
      <c r="M690" s="12" t="str">
        <f t="shared" si="137"/>
        <v/>
      </c>
      <c r="N690" s="13"/>
    </row>
    <row r="691" spans="1:14" ht="31.5" hidden="1">
      <c r="A691" s="23">
        <v>230</v>
      </c>
      <c r="B691" s="346"/>
      <c r="C691" s="324">
        <v>2969</v>
      </c>
      <c r="D691" s="348" t="s">
        <v>220</v>
      </c>
      <c r="E691" s="326">
        <f t="shared" si="150"/>
        <v>0</v>
      </c>
      <c r="F691" s="445"/>
      <c r="G691" s="446"/>
      <c r="H691" s="1413"/>
      <c r="I691" s="445"/>
      <c r="J691" s="446"/>
      <c r="K691" s="1413"/>
      <c r="L691" s="326">
        <f t="shared" si="151"/>
        <v>0</v>
      </c>
      <c r="M691" s="12" t="str">
        <f t="shared" si="137"/>
        <v/>
      </c>
      <c r="N691" s="13"/>
    </row>
    <row r="692" spans="1:14" ht="31.5" hidden="1">
      <c r="A692" s="23">
        <v>235</v>
      </c>
      <c r="B692" s="346"/>
      <c r="C692" s="349">
        <v>2970</v>
      </c>
      <c r="D692" s="350" t="s">
        <v>221</v>
      </c>
      <c r="E692" s="351">
        <f t="shared" si="150"/>
        <v>0</v>
      </c>
      <c r="F692" s="624"/>
      <c r="G692" s="625"/>
      <c r="H692" s="1414"/>
      <c r="I692" s="624"/>
      <c r="J692" s="625"/>
      <c r="K692" s="1414"/>
      <c r="L692" s="351">
        <f t="shared" si="151"/>
        <v>0</v>
      </c>
      <c r="M692" s="12" t="str">
        <f t="shared" si="137"/>
        <v/>
      </c>
      <c r="N692" s="13"/>
    </row>
    <row r="693" spans="1:14" hidden="1">
      <c r="A693" s="23">
        <v>240</v>
      </c>
      <c r="B693" s="346"/>
      <c r="C693" s="333">
        <v>2989</v>
      </c>
      <c r="D693" s="355" t="s">
        <v>222</v>
      </c>
      <c r="E693" s="335">
        <f t="shared" si="150"/>
        <v>0</v>
      </c>
      <c r="F693" s="589"/>
      <c r="G693" s="590"/>
      <c r="H693" s="1415"/>
      <c r="I693" s="589"/>
      <c r="J693" s="590"/>
      <c r="K693" s="1415"/>
      <c r="L693" s="335">
        <f t="shared" si="151"/>
        <v>0</v>
      </c>
      <c r="M693" s="12" t="str">
        <f t="shared" si="137"/>
        <v/>
      </c>
      <c r="N693" s="13"/>
    </row>
    <row r="694" spans="1:14" hidden="1">
      <c r="A694" s="23">
        <v>245</v>
      </c>
      <c r="B694" s="292"/>
      <c r="C694" s="318">
        <v>2990</v>
      </c>
      <c r="D694" s="356" t="s">
        <v>2007</v>
      </c>
      <c r="E694" s="320">
        <f>F694+G694+H694</f>
        <v>0</v>
      </c>
      <c r="F694" s="450"/>
      <c r="G694" s="451"/>
      <c r="H694" s="1416"/>
      <c r="I694" s="450"/>
      <c r="J694" s="451"/>
      <c r="K694" s="1416"/>
      <c r="L694" s="320">
        <f>I694+J694+K694</f>
        <v>0</v>
      </c>
      <c r="M694" s="12" t="str">
        <f t="shared" si="137"/>
        <v/>
      </c>
      <c r="N694" s="13"/>
    </row>
    <row r="695" spans="1:14" hidden="1">
      <c r="A695" s="22">
        <v>250</v>
      </c>
      <c r="B695" s="292"/>
      <c r="C695" s="318">
        <v>2991</v>
      </c>
      <c r="D695" s="356" t="s">
        <v>223</v>
      </c>
      <c r="E695" s="320">
        <f t="shared" si="150"/>
        <v>0</v>
      </c>
      <c r="F695" s="450"/>
      <c r="G695" s="451"/>
      <c r="H695" s="1416"/>
      <c r="I695" s="450"/>
      <c r="J695" s="451"/>
      <c r="K695" s="1416"/>
      <c r="L695" s="320">
        <f t="shared" si="151"/>
        <v>0</v>
      </c>
      <c r="M695" s="12" t="str">
        <f t="shared" si="137"/>
        <v/>
      </c>
      <c r="N695" s="13"/>
    </row>
    <row r="696" spans="1:14" hidden="1">
      <c r="A696" s="23">
        <v>255</v>
      </c>
      <c r="B696" s="292"/>
      <c r="C696" s="285">
        <v>2992</v>
      </c>
      <c r="D696" s="357" t="s">
        <v>224</v>
      </c>
      <c r="E696" s="287">
        <f t="shared" si="150"/>
        <v>0</v>
      </c>
      <c r="F696" s="173"/>
      <c r="G696" s="174"/>
      <c r="H696" s="1409"/>
      <c r="I696" s="173"/>
      <c r="J696" s="174"/>
      <c r="K696" s="1409"/>
      <c r="L696" s="287">
        <f t="shared" si="151"/>
        <v>0</v>
      </c>
      <c r="M696" s="12" t="str">
        <f t="shared" si="137"/>
        <v/>
      </c>
      <c r="N696" s="13"/>
    </row>
    <row r="697" spans="1:14" hidden="1">
      <c r="A697" s="23">
        <v>265</v>
      </c>
      <c r="B697" s="272">
        <v>3300</v>
      </c>
      <c r="C697" s="358" t="s">
        <v>2038</v>
      </c>
      <c r="D697" s="1834"/>
      <c r="E697" s="310">
        <f t="shared" ref="E697:L697" si="152">SUM(E698:E702)</f>
        <v>0</v>
      </c>
      <c r="F697" s="274">
        <f t="shared" si="152"/>
        <v>0</v>
      </c>
      <c r="G697" s="275">
        <f t="shared" si="152"/>
        <v>0</v>
      </c>
      <c r="H697" s="276">
        <f t="shared" si="152"/>
        <v>0</v>
      </c>
      <c r="I697" s="274">
        <f t="shared" si="152"/>
        <v>0</v>
      </c>
      <c r="J697" s="275">
        <f t="shared" si="152"/>
        <v>0</v>
      </c>
      <c r="K697" s="276">
        <f t="shared" si="152"/>
        <v>0</v>
      </c>
      <c r="L697" s="310">
        <f t="shared" si="152"/>
        <v>0</v>
      </c>
      <c r="M697" s="12" t="str">
        <f t="shared" ref="M697:M750" si="153">(IF($E697&lt;&gt;0,$M$2,IF($L697&lt;&gt;0,$M$2,"")))</f>
        <v/>
      </c>
      <c r="N697" s="13"/>
    </row>
    <row r="698" spans="1:14" hidden="1">
      <c r="A698" s="22">
        <v>270</v>
      </c>
      <c r="B698" s="291"/>
      <c r="C698" s="279">
        <v>3301</v>
      </c>
      <c r="D698" s="359" t="s">
        <v>225</v>
      </c>
      <c r="E698" s="281">
        <f t="shared" ref="E698:E705" si="154">F698+G698+H698</f>
        <v>0</v>
      </c>
      <c r="F698" s="482">
        <v>0</v>
      </c>
      <c r="G698" s="483">
        <v>0</v>
      </c>
      <c r="H698" s="154">
        <v>0</v>
      </c>
      <c r="I698" s="482">
        <v>0</v>
      </c>
      <c r="J698" s="483">
        <v>0</v>
      </c>
      <c r="K698" s="154">
        <v>0</v>
      </c>
      <c r="L698" s="281">
        <f t="shared" ref="L698:L705" si="155">I698+J698+K698</f>
        <v>0</v>
      </c>
      <c r="M698" s="12" t="str">
        <f t="shared" si="153"/>
        <v/>
      </c>
      <c r="N698" s="13"/>
    </row>
    <row r="699" spans="1:14" hidden="1">
      <c r="A699" s="22">
        <v>290</v>
      </c>
      <c r="B699" s="291"/>
      <c r="C699" s="293">
        <v>3302</v>
      </c>
      <c r="D699" s="360" t="s">
        <v>702</v>
      </c>
      <c r="E699" s="295">
        <f t="shared" si="154"/>
        <v>0</v>
      </c>
      <c r="F699" s="484">
        <v>0</v>
      </c>
      <c r="G699" s="485">
        <v>0</v>
      </c>
      <c r="H699" s="160">
        <v>0</v>
      </c>
      <c r="I699" s="484">
        <v>0</v>
      </c>
      <c r="J699" s="485">
        <v>0</v>
      </c>
      <c r="K699" s="160">
        <v>0</v>
      </c>
      <c r="L699" s="295">
        <f t="shared" si="155"/>
        <v>0</v>
      </c>
      <c r="M699" s="12" t="str">
        <f t="shared" si="153"/>
        <v/>
      </c>
      <c r="N699" s="13"/>
    </row>
    <row r="700" spans="1:14" hidden="1">
      <c r="A700" s="39">
        <v>320</v>
      </c>
      <c r="B700" s="291"/>
      <c r="C700" s="293">
        <v>3304</v>
      </c>
      <c r="D700" s="360" t="s">
        <v>226</v>
      </c>
      <c r="E700" s="295">
        <f t="shared" si="154"/>
        <v>0</v>
      </c>
      <c r="F700" s="484">
        <v>0</v>
      </c>
      <c r="G700" s="485">
        <v>0</v>
      </c>
      <c r="H700" s="160">
        <v>0</v>
      </c>
      <c r="I700" s="484">
        <v>0</v>
      </c>
      <c r="J700" s="485">
        <v>0</v>
      </c>
      <c r="K700" s="160">
        <v>0</v>
      </c>
      <c r="L700" s="295">
        <f t="shared" si="155"/>
        <v>0</v>
      </c>
      <c r="M700" s="12" t="str">
        <f t="shared" si="153"/>
        <v/>
      </c>
      <c r="N700" s="13"/>
    </row>
    <row r="701" spans="1:14" ht="47.25" hidden="1">
      <c r="A701" s="22">
        <v>330</v>
      </c>
      <c r="B701" s="291"/>
      <c r="C701" s="285">
        <v>3306</v>
      </c>
      <c r="D701" s="361" t="s">
        <v>2172</v>
      </c>
      <c r="E701" s="295">
        <f t="shared" si="154"/>
        <v>0</v>
      </c>
      <c r="F701" s="484">
        <v>0</v>
      </c>
      <c r="G701" s="485">
        <v>0</v>
      </c>
      <c r="H701" s="160">
        <v>0</v>
      </c>
      <c r="I701" s="484">
        <v>0</v>
      </c>
      <c r="J701" s="485">
        <v>0</v>
      </c>
      <c r="K701" s="160">
        <v>0</v>
      </c>
      <c r="L701" s="295">
        <f t="shared" si="155"/>
        <v>0</v>
      </c>
      <c r="M701" s="12" t="str">
        <f t="shared" si="153"/>
        <v/>
      </c>
      <c r="N701" s="13"/>
    </row>
    <row r="702" spans="1:14" hidden="1">
      <c r="A702" s="23">
        <v>225</v>
      </c>
      <c r="B702" s="291"/>
      <c r="C702" s="285">
        <v>3307</v>
      </c>
      <c r="D702" s="361" t="s">
        <v>2049</v>
      </c>
      <c r="E702" s="287">
        <f t="shared" si="154"/>
        <v>0</v>
      </c>
      <c r="F702" s="486">
        <v>0</v>
      </c>
      <c r="G702" s="487">
        <v>0</v>
      </c>
      <c r="H702" s="175">
        <v>0</v>
      </c>
      <c r="I702" s="486">
        <v>0</v>
      </c>
      <c r="J702" s="487">
        <v>0</v>
      </c>
      <c r="K702" s="175">
        <v>0</v>
      </c>
      <c r="L702" s="287">
        <f t="shared" si="155"/>
        <v>0</v>
      </c>
      <c r="M702" s="12" t="str">
        <f t="shared" si="153"/>
        <v/>
      </c>
      <c r="N702" s="13"/>
    </row>
    <row r="703" spans="1:14" hidden="1">
      <c r="A703" s="23">
        <v>230</v>
      </c>
      <c r="B703" s="272">
        <v>3900</v>
      </c>
      <c r="C703" s="1917" t="s">
        <v>227</v>
      </c>
      <c r="D703" s="1918"/>
      <c r="E703" s="310">
        <f t="shared" si="154"/>
        <v>0</v>
      </c>
      <c r="F703" s="1458">
        <v>0</v>
      </c>
      <c r="G703" s="1459">
        <v>0</v>
      </c>
      <c r="H703" s="1460">
        <v>0</v>
      </c>
      <c r="I703" s="1458">
        <v>0</v>
      </c>
      <c r="J703" s="1459">
        <v>0</v>
      </c>
      <c r="K703" s="1460">
        <v>0</v>
      </c>
      <c r="L703" s="310">
        <f t="shared" si="155"/>
        <v>0</v>
      </c>
      <c r="M703" s="12" t="str">
        <f t="shared" si="153"/>
        <v/>
      </c>
      <c r="N703" s="13"/>
    </row>
    <row r="704" spans="1:14" hidden="1">
      <c r="A704" s="23">
        <v>245</v>
      </c>
      <c r="B704" s="272">
        <v>4000</v>
      </c>
      <c r="C704" s="1917" t="s">
        <v>228</v>
      </c>
      <c r="D704" s="1918"/>
      <c r="E704" s="310">
        <f t="shared" si="154"/>
        <v>0</v>
      </c>
      <c r="F704" s="1410"/>
      <c r="G704" s="1411"/>
      <c r="H704" s="1412"/>
      <c r="I704" s="1410"/>
      <c r="J704" s="1411"/>
      <c r="K704" s="1412"/>
      <c r="L704" s="310">
        <f t="shared" si="155"/>
        <v>0</v>
      </c>
      <c r="M704" s="12" t="str">
        <f t="shared" si="153"/>
        <v/>
      </c>
      <c r="N704" s="13"/>
    </row>
    <row r="705" spans="1:14" hidden="1">
      <c r="A705" s="22">
        <v>350</v>
      </c>
      <c r="B705" s="272">
        <v>4100</v>
      </c>
      <c r="C705" s="1917" t="s">
        <v>229</v>
      </c>
      <c r="D705" s="1918"/>
      <c r="E705" s="310">
        <f t="shared" si="154"/>
        <v>0</v>
      </c>
      <c r="F705" s="1459">
        <v>0</v>
      </c>
      <c r="G705" s="1459">
        <v>0</v>
      </c>
      <c r="H705" s="1460">
        <v>0</v>
      </c>
      <c r="I705" s="1711">
        <v>0</v>
      </c>
      <c r="J705" s="1459">
        <v>0</v>
      </c>
      <c r="K705" s="1459">
        <v>0</v>
      </c>
      <c r="L705" s="310">
        <f t="shared" si="155"/>
        <v>0</v>
      </c>
      <c r="M705" s="12" t="str">
        <f t="shared" si="153"/>
        <v/>
      </c>
      <c r="N705" s="13"/>
    </row>
    <row r="706" spans="1:14" hidden="1">
      <c r="A706" s="23">
        <v>355</v>
      </c>
      <c r="B706" s="272">
        <v>4200</v>
      </c>
      <c r="C706" s="1917" t="s">
        <v>230</v>
      </c>
      <c r="D706" s="1918"/>
      <c r="E706" s="310">
        <f t="shared" ref="E706:L706" si="156">SUM(E707:E712)</f>
        <v>0</v>
      </c>
      <c r="F706" s="274">
        <f t="shared" si="156"/>
        <v>0</v>
      </c>
      <c r="G706" s="275">
        <f t="shared" si="156"/>
        <v>0</v>
      </c>
      <c r="H706" s="276">
        <f>SUM(H707:H712)</f>
        <v>0</v>
      </c>
      <c r="I706" s="274">
        <f t="shared" si="156"/>
        <v>0</v>
      </c>
      <c r="J706" s="275">
        <f t="shared" si="156"/>
        <v>0</v>
      </c>
      <c r="K706" s="276">
        <f t="shared" si="156"/>
        <v>0</v>
      </c>
      <c r="L706" s="310">
        <f t="shared" si="156"/>
        <v>0</v>
      </c>
      <c r="M706" s="12" t="str">
        <f t="shared" si="153"/>
        <v/>
      </c>
      <c r="N706" s="13"/>
    </row>
    <row r="707" spans="1:14" hidden="1">
      <c r="A707" s="23">
        <v>355</v>
      </c>
      <c r="B707" s="362"/>
      <c r="C707" s="279">
        <v>4201</v>
      </c>
      <c r="D707" s="280" t="s">
        <v>231</v>
      </c>
      <c r="E707" s="281">
        <f t="shared" ref="E707:E712" si="157">F707+G707+H707</f>
        <v>0</v>
      </c>
      <c r="F707" s="152"/>
      <c r="G707" s="153"/>
      <c r="H707" s="1406"/>
      <c r="I707" s="152"/>
      <c r="J707" s="153"/>
      <c r="K707" s="1406"/>
      <c r="L707" s="281">
        <f t="shared" ref="L707:L712" si="158">I707+J707+K707</f>
        <v>0</v>
      </c>
      <c r="M707" s="12" t="str">
        <f t="shared" si="153"/>
        <v/>
      </c>
      <c r="N707" s="13"/>
    </row>
    <row r="708" spans="1:14" hidden="1">
      <c r="A708" s="23">
        <v>375</v>
      </c>
      <c r="B708" s="362"/>
      <c r="C708" s="293">
        <v>4202</v>
      </c>
      <c r="D708" s="363" t="s">
        <v>232</v>
      </c>
      <c r="E708" s="295">
        <f t="shared" si="157"/>
        <v>0</v>
      </c>
      <c r="F708" s="158"/>
      <c r="G708" s="159"/>
      <c r="H708" s="1408"/>
      <c r="I708" s="158"/>
      <c r="J708" s="159"/>
      <c r="K708" s="1408"/>
      <c r="L708" s="295">
        <f t="shared" si="158"/>
        <v>0</v>
      </c>
      <c r="M708" s="12" t="str">
        <f t="shared" si="153"/>
        <v/>
      </c>
      <c r="N708" s="13"/>
    </row>
    <row r="709" spans="1:14" hidden="1">
      <c r="A709" s="23">
        <v>380</v>
      </c>
      <c r="B709" s="362"/>
      <c r="C709" s="293">
        <v>4214</v>
      </c>
      <c r="D709" s="363" t="s">
        <v>233</v>
      </c>
      <c r="E709" s="295">
        <f t="shared" si="157"/>
        <v>0</v>
      </c>
      <c r="F709" s="158"/>
      <c r="G709" s="159"/>
      <c r="H709" s="1408"/>
      <c r="I709" s="158"/>
      <c r="J709" s="159"/>
      <c r="K709" s="1408"/>
      <c r="L709" s="295">
        <f t="shared" si="158"/>
        <v>0</v>
      </c>
      <c r="M709" s="12" t="str">
        <f t="shared" si="153"/>
        <v/>
      </c>
      <c r="N709" s="13"/>
    </row>
    <row r="710" spans="1:14" hidden="1">
      <c r="A710" s="23">
        <v>385</v>
      </c>
      <c r="B710" s="362"/>
      <c r="C710" s="293">
        <v>4217</v>
      </c>
      <c r="D710" s="363" t="s">
        <v>234</v>
      </c>
      <c r="E710" s="295">
        <f t="shared" si="157"/>
        <v>0</v>
      </c>
      <c r="F710" s="158"/>
      <c r="G710" s="159"/>
      <c r="H710" s="1408"/>
      <c r="I710" s="158"/>
      <c r="J710" s="159"/>
      <c r="K710" s="1408"/>
      <c r="L710" s="295">
        <f t="shared" si="158"/>
        <v>0</v>
      </c>
      <c r="M710" s="12" t="str">
        <f t="shared" si="153"/>
        <v/>
      </c>
      <c r="N710" s="13"/>
    </row>
    <row r="711" spans="1:14" hidden="1">
      <c r="A711" s="23">
        <v>390</v>
      </c>
      <c r="B711" s="362"/>
      <c r="C711" s="293">
        <v>4218</v>
      </c>
      <c r="D711" s="294" t="s">
        <v>235</v>
      </c>
      <c r="E711" s="295">
        <f t="shared" si="157"/>
        <v>0</v>
      </c>
      <c r="F711" s="158"/>
      <c r="G711" s="159"/>
      <c r="H711" s="1408"/>
      <c r="I711" s="158"/>
      <c r="J711" s="159"/>
      <c r="K711" s="1408"/>
      <c r="L711" s="295">
        <f t="shared" si="158"/>
        <v>0</v>
      </c>
      <c r="M711" s="12" t="str">
        <f t="shared" si="153"/>
        <v/>
      </c>
      <c r="N711" s="13"/>
    </row>
    <row r="712" spans="1:14" hidden="1">
      <c r="A712" s="23">
        <v>390</v>
      </c>
      <c r="B712" s="362"/>
      <c r="C712" s="285">
        <v>4219</v>
      </c>
      <c r="D712" s="343" t="s">
        <v>236</v>
      </c>
      <c r="E712" s="287">
        <f t="shared" si="157"/>
        <v>0</v>
      </c>
      <c r="F712" s="173"/>
      <c r="G712" s="174"/>
      <c r="H712" s="1409"/>
      <c r="I712" s="173"/>
      <c r="J712" s="174"/>
      <c r="K712" s="1409"/>
      <c r="L712" s="287">
        <f t="shared" si="158"/>
        <v>0</v>
      </c>
      <c r="M712" s="12" t="str">
        <f t="shared" si="153"/>
        <v/>
      </c>
      <c r="N712" s="13"/>
    </row>
    <row r="713" spans="1:14" hidden="1">
      <c r="A713" s="23">
        <v>395</v>
      </c>
      <c r="B713" s="272">
        <v>4300</v>
      </c>
      <c r="C713" s="1917" t="s">
        <v>1645</v>
      </c>
      <c r="D713" s="1918"/>
      <c r="E713" s="310">
        <f t="shared" ref="E713:L713" si="159">SUM(E714:E716)</f>
        <v>0</v>
      </c>
      <c r="F713" s="274">
        <f t="shared" si="159"/>
        <v>0</v>
      </c>
      <c r="G713" s="275">
        <f t="shared" si="159"/>
        <v>0</v>
      </c>
      <c r="H713" s="276">
        <f>SUM(H714:H716)</f>
        <v>0</v>
      </c>
      <c r="I713" s="274">
        <f t="shared" si="159"/>
        <v>0</v>
      </c>
      <c r="J713" s="275">
        <f t="shared" si="159"/>
        <v>0</v>
      </c>
      <c r="K713" s="276">
        <f t="shared" si="159"/>
        <v>0</v>
      </c>
      <c r="L713" s="310">
        <f t="shared" si="159"/>
        <v>0</v>
      </c>
      <c r="M713" s="12" t="str">
        <f t="shared" si="153"/>
        <v/>
      </c>
      <c r="N713" s="13"/>
    </row>
    <row r="714" spans="1:14" hidden="1">
      <c r="A714" s="18">
        <v>397</v>
      </c>
      <c r="B714" s="362"/>
      <c r="C714" s="279">
        <v>4301</v>
      </c>
      <c r="D714" s="311" t="s">
        <v>237</v>
      </c>
      <c r="E714" s="281">
        <f t="shared" ref="E714:E719" si="160">F714+G714+H714</f>
        <v>0</v>
      </c>
      <c r="F714" s="152"/>
      <c r="G714" s="153"/>
      <c r="H714" s="1406"/>
      <c r="I714" s="152"/>
      <c r="J714" s="153"/>
      <c r="K714" s="1406"/>
      <c r="L714" s="281">
        <f t="shared" ref="L714:L719" si="161">I714+J714+K714</f>
        <v>0</v>
      </c>
      <c r="M714" s="12" t="str">
        <f t="shared" si="153"/>
        <v/>
      </c>
      <c r="N714" s="13"/>
    </row>
    <row r="715" spans="1:14" hidden="1">
      <c r="A715" s="14">
        <v>398</v>
      </c>
      <c r="B715" s="362"/>
      <c r="C715" s="293">
        <v>4302</v>
      </c>
      <c r="D715" s="363" t="s">
        <v>238</v>
      </c>
      <c r="E715" s="295">
        <f t="shared" si="160"/>
        <v>0</v>
      </c>
      <c r="F715" s="158"/>
      <c r="G715" s="159"/>
      <c r="H715" s="1408"/>
      <c r="I715" s="158"/>
      <c r="J715" s="159"/>
      <c r="K715" s="1408"/>
      <c r="L715" s="295">
        <f t="shared" si="161"/>
        <v>0</v>
      </c>
      <c r="M715" s="12" t="str">
        <f t="shared" si="153"/>
        <v/>
      </c>
      <c r="N715" s="13"/>
    </row>
    <row r="716" spans="1:14" hidden="1">
      <c r="A716" s="14">
        <v>399</v>
      </c>
      <c r="B716" s="362"/>
      <c r="C716" s="285">
        <v>4309</v>
      </c>
      <c r="D716" s="301" t="s">
        <v>239</v>
      </c>
      <c r="E716" s="287">
        <f t="shared" si="160"/>
        <v>0</v>
      </c>
      <c r="F716" s="173"/>
      <c r="G716" s="174"/>
      <c r="H716" s="1409"/>
      <c r="I716" s="173"/>
      <c r="J716" s="174"/>
      <c r="K716" s="1409"/>
      <c r="L716" s="287">
        <f t="shared" si="161"/>
        <v>0</v>
      </c>
      <c r="M716" s="12" t="str">
        <f t="shared" si="153"/>
        <v/>
      </c>
      <c r="N716" s="13"/>
    </row>
    <row r="717" spans="1:14" hidden="1">
      <c r="A717" s="14">
        <v>400</v>
      </c>
      <c r="B717" s="272">
        <v>4400</v>
      </c>
      <c r="C717" s="1917" t="s">
        <v>1642</v>
      </c>
      <c r="D717" s="1918"/>
      <c r="E717" s="310">
        <f t="shared" si="160"/>
        <v>0</v>
      </c>
      <c r="F717" s="1410"/>
      <c r="G717" s="1411"/>
      <c r="H717" s="1412"/>
      <c r="I717" s="1410"/>
      <c r="J717" s="1411"/>
      <c r="K717" s="1412"/>
      <c r="L717" s="310">
        <f t="shared" si="161"/>
        <v>0</v>
      </c>
      <c r="M717" s="12" t="str">
        <f t="shared" si="153"/>
        <v/>
      </c>
      <c r="N717" s="13"/>
    </row>
    <row r="718" spans="1:14" hidden="1">
      <c r="A718" s="14">
        <v>401</v>
      </c>
      <c r="B718" s="272">
        <v>4500</v>
      </c>
      <c r="C718" s="1917" t="s">
        <v>1643</v>
      </c>
      <c r="D718" s="1918"/>
      <c r="E718" s="310">
        <f t="shared" si="160"/>
        <v>0</v>
      </c>
      <c r="F718" s="1410"/>
      <c r="G718" s="1411"/>
      <c r="H718" s="1412"/>
      <c r="I718" s="1410"/>
      <c r="J718" s="1411"/>
      <c r="K718" s="1412"/>
      <c r="L718" s="310">
        <f t="shared" si="161"/>
        <v>0</v>
      </c>
      <c r="M718" s="12" t="str">
        <f t="shared" si="153"/>
        <v/>
      </c>
      <c r="N718" s="13"/>
    </row>
    <row r="719" spans="1:14" hidden="1">
      <c r="A719" s="40">
        <v>404</v>
      </c>
      <c r="B719" s="272">
        <v>4600</v>
      </c>
      <c r="C719" s="1923" t="s">
        <v>240</v>
      </c>
      <c r="D719" s="1924"/>
      <c r="E719" s="310">
        <f t="shared" si="160"/>
        <v>0</v>
      </c>
      <c r="F719" s="1410"/>
      <c r="G719" s="1411"/>
      <c r="H719" s="1412"/>
      <c r="I719" s="1410"/>
      <c r="J719" s="1411"/>
      <c r="K719" s="1412"/>
      <c r="L719" s="310">
        <f t="shared" si="161"/>
        <v>0</v>
      </c>
      <c r="M719" s="12" t="str">
        <f t="shared" si="153"/>
        <v/>
      </c>
      <c r="N719" s="13"/>
    </row>
    <row r="720" spans="1:14" hidden="1">
      <c r="A720" s="40">
        <v>404</v>
      </c>
      <c r="B720" s="272">
        <v>4900</v>
      </c>
      <c r="C720" s="1917" t="s">
        <v>267</v>
      </c>
      <c r="D720" s="1918"/>
      <c r="E720" s="310">
        <f t="shared" ref="E720:L720" si="162">+E721+E722</f>
        <v>0</v>
      </c>
      <c r="F720" s="274">
        <f t="shared" si="162"/>
        <v>0</v>
      </c>
      <c r="G720" s="275">
        <f t="shared" si="162"/>
        <v>0</v>
      </c>
      <c r="H720" s="276">
        <f>+H721+H722</f>
        <v>0</v>
      </c>
      <c r="I720" s="274">
        <f t="shared" si="162"/>
        <v>0</v>
      </c>
      <c r="J720" s="275">
        <f t="shared" si="162"/>
        <v>0</v>
      </c>
      <c r="K720" s="276">
        <f t="shared" si="162"/>
        <v>0</v>
      </c>
      <c r="L720" s="310">
        <f t="shared" si="162"/>
        <v>0</v>
      </c>
      <c r="M720" s="12" t="str">
        <f t="shared" si="153"/>
        <v/>
      </c>
      <c r="N720" s="13"/>
    </row>
    <row r="721" spans="1:14" hidden="1">
      <c r="A721" s="22">
        <v>440</v>
      </c>
      <c r="B721" s="362"/>
      <c r="C721" s="279">
        <v>4901</v>
      </c>
      <c r="D721" s="364" t="s">
        <v>268</v>
      </c>
      <c r="E721" s="281">
        <f>F721+G721+H721</f>
        <v>0</v>
      </c>
      <c r="F721" s="152"/>
      <c r="G721" s="153"/>
      <c r="H721" s="1406"/>
      <c r="I721" s="152"/>
      <c r="J721" s="153"/>
      <c r="K721" s="1406"/>
      <c r="L721" s="281">
        <f>I721+J721+K721</f>
        <v>0</v>
      </c>
      <c r="M721" s="12" t="str">
        <f t="shared" si="153"/>
        <v/>
      </c>
      <c r="N721" s="13"/>
    </row>
    <row r="722" spans="1:14" hidden="1">
      <c r="A722" s="22">
        <v>450</v>
      </c>
      <c r="B722" s="362"/>
      <c r="C722" s="285">
        <v>4902</v>
      </c>
      <c r="D722" s="301" t="s">
        <v>269</v>
      </c>
      <c r="E722" s="287">
        <f>F722+G722+H722</f>
        <v>0</v>
      </c>
      <c r="F722" s="173"/>
      <c r="G722" s="174"/>
      <c r="H722" s="1409"/>
      <c r="I722" s="173"/>
      <c r="J722" s="174"/>
      <c r="K722" s="1409"/>
      <c r="L722" s="287">
        <f>I722+J722+K722</f>
        <v>0</v>
      </c>
      <c r="M722" s="12" t="str">
        <f t="shared" si="153"/>
        <v/>
      </c>
      <c r="N722" s="13"/>
    </row>
    <row r="723" spans="1:14" hidden="1">
      <c r="A723" s="22">
        <v>495</v>
      </c>
      <c r="B723" s="365">
        <v>5100</v>
      </c>
      <c r="C723" s="1925" t="s">
        <v>241</v>
      </c>
      <c r="D723" s="1926"/>
      <c r="E723" s="310">
        <f>F723+G723+H723</f>
        <v>0</v>
      </c>
      <c r="F723" s="1410"/>
      <c r="G723" s="1411"/>
      <c r="H723" s="1412"/>
      <c r="I723" s="1410"/>
      <c r="J723" s="1411"/>
      <c r="K723" s="1412"/>
      <c r="L723" s="310">
        <f>I723+J723+K723</f>
        <v>0</v>
      </c>
      <c r="M723" s="12" t="str">
        <f t="shared" si="153"/>
        <v/>
      </c>
      <c r="N723" s="13"/>
    </row>
    <row r="724" spans="1:14" hidden="1">
      <c r="A724" s="23">
        <v>500</v>
      </c>
      <c r="B724" s="365">
        <v>5200</v>
      </c>
      <c r="C724" s="1925" t="s">
        <v>242</v>
      </c>
      <c r="D724" s="1926"/>
      <c r="E724" s="310">
        <f t="shared" ref="E724:L724" si="163">SUM(E725:E731)</f>
        <v>0</v>
      </c>
      <c r="F724" s="274">
        <f t="shared" si="163"/>
        <v>0</v>
      </c>
      <c r="G724" s="275">
        <f t="shared" si="163"/>
        <v>0</v>
      </c>
      <c r="H724" s="276">
        <f>SUM(H725:H731)</f>
        <v>0</v>
      </c>
      <c r="I724" s="274">
        <f t="shared" si="163"/>
        <v>0</v>
      </c>
      <c r="J724" s="275">
        <f t="shared" si="163"/>
        <v>0</v>
      </c>
      <c r="K724" s="276">
        <f t="shared" si="163"/>
        <v>0</v>
      </c>
      <c r="L724" s="310">
        <f t="shared" si="163"/>
        <v>0</v>
      </c>
      <c r="M724" s="12" t="str">
        <f t="shared" si="153"/>
        <v/>
      </c>
      <c r="N724" s="13"/>
    </row>
    <row r="725" spans="1:14" hidden="1">
      <c r="A725" s="23">
        <v>505</v>
      </c>
      <c r="B725" s="366"/>
      <c r="C725" s="367">
        <v>5201</v>
      </c>
      <c r="D725" s="368" t="s">
        <v>243</v>
      </c>
      <c r="E725" s="281">
        <f t="shared" ref="E725:E731" si="164">F725+G725+H725</f>
        <v>0</v>
      </c>
      <c r="F725" s="152"/>
      <c r="G725" s="153"/>
      <c r="H725" s="1406"/>
      <c r="I725" s="152"/>
      <c r="J725" s="153"/>
      <c r="K725" s="1406"/>
      <c r="L725" s="281">
        <f t="shared" ref="L725:L731" si="165">I725+J725+K725</f>
        <v>0</v>
      </c>
      <c r="M725" s="12" t="str">
        <f t="shared" si="153"/>
        <v/>
      </c>
      <c r="N725" s="13"/>
    </row>
    <row r="726" spans="1:14" hidden="1">
      <c r="A726" s="23">
        <v>510</v>
      </c>
      <c r="B726" s="366"/>
      <c r="C726" s="369">
        <v>5202</v>
      </c>
      <c r="D726" s="370" t="s">
        <v>244</v>
      </c>
      <c r="E726" s="295">
        <f t="shared" si="164"/>
        <v>0</v>
      </c>
      <c r="F726" s="158"/>
      <c r="G726" s="159"/>
      <c r="H726" s="1408"/>
      <c r="I726" s="158"/>
      <c r="J726" s="159"/>
      <c r="K726" s="1408"/>
      <c r="L726" s="295">
        <f t="shared" si="165"/>
        <v>0</v>
      </c>
      <c r="M726" s="12" t="str">
        <f t="shared" si="153"/>
        <v/>
      </c>
      <c r="N726" s="13"/>
    </row>
    <row r="727" spans="1:14" hidden="1">
      <c r="A727" s="23">
        <v>515</v>
      </c>
      <c r="B727" s="366"/>
      <c r="C727" s="369">
        <v>5203</v>
      </c>
      <c r="D727" s="370" t="s">
        <v>609</v>
      </c>
      <c r="E727" s="295">
        <f t="shared" si="164"/>
        <v>0</v>
      </c>
      <c r="F727" s="158"/>
      <c r="G727" s="159"/>
      <c r="H727" s="1408"/>
      <c r="I727" s="158"/>
      <c r="J727" s="159"/>
      <c r="K727" s="1408"/>
      <c r="L727" s="295">
        <f t="shared" si="165"/>
        <v>0</v>
      </c>
      <c r="M727" s="12" t="str">
        <f t="shared" si="153"/>
        <v/>
      </c>
      <c r="N727" s="13"/>
    </row>
    <row r="728" spans="1:14" hidden="1">
      <c r="A728" s="23">
        <v>520</v>
      </c>
      <c r="B728" s="366"/>
      <c r="C728" s="369">
        <v>5204</v>
      </c>
      <c r="D728" s="370" t="s">
        <v>610</v>
      </c>
      <c r="E728" s="295">
        <f t="shared" si="164"/>
        <v>0</v>
      </c>
      <c r="F728" s="158"/>
      <c r="G728" s="159"/>
      <c r="H728" s="1408"/>
      <c r="I728" s="158"/>
      <c r="J728" s="159"/>
      <c r="K728" s="1408"/>
      <c r="L728" s="295">
        <f t="shared" si="165"/>
        <v>0</v>
      </c>
      <c r="M728" s="12" t="str">
        <f t="shared" si="153"/>
        <v/>
      </c>
      <c r="N728" s="13"/>
    </row>
    <row r="729" spans="1:14" hidden="1">
      <c r="A729" s="23">
        <v>525</v>
      </c>
      <c r="B729" s="366"/>
      <c r="C729" s="369">
        <v>5205</v>
      </c>
      <c r="D729" s="370" t="s">
        <v>611</v>
      </c>
      <c r="E729" s="295">
        <f t="shared" si="164"/>
        <v>0</v>
      </c>
      <c r="F729" s="158"/>
      <c r="G729" s="159"/>
      <c r="H729" s="1408"/>
      <c r="I729" s="158"/>
      <c r="J729" s="159"/>
      <c r="K729" s="1408"/>
      <c r="L729" s="295">
        <f t="shared" si="165"/>
        <v>0</v>
      </c>
      <c r="M729" s="12" t="str">
        <f t="shared" si="153"/>
        <v/>
      </c>
      <c r="N729" s="13"/>
    </row>
    <row r="730" spans="1:14" hidden="1">
      <c r="A730" s="22">
        <v>635</v>
      </c>
      <c r="B730" s="366"/>
      <c r="C730" s="369">
        <v>5206</v>
      </c>
      <c r="D730" s="370" t="s">
        <v>612</v>
      </c>
      <c r="E730" s="295">
        <f t="shared" si="164"/>
        <v>0</v>
      </c>
      <c r="F730" s="158"/>
      <c r="G730" s="159"/>
      <c r="H730" s="1408"/>
      <c r="I730" s="158"/>
      <c r="J730" s="159"/>
      <c r="K730" s="1408"/>
      <c r="L730" s="295">
        <f t="shared" si="165"/>
        <v>0</v>
      </c>
      <c r="M730" s="12" t="str">
        <f t="shared" si="153"/>
        <v/>
      </c>
      <c r="N730" s="13"/>
    </row>
    <row r="731" spans="1:14" hidden="1">
      <c r="A731" s="23">
        <v>640</v>
      </c>
      <c r="B731" s="366"/>
      <c r="C731" s="371">
        <v>5219</v>
      </c>
      <c r="D731" s="372" t="s">
        <v>613</v>
      </c>
      <c r="E731" s="287">
        <f t="shared" si="164"/>
        <v>0</v>
      </c>
      <c r="F731" s="173"/>
      <c r="G731" s="174"/>
      <c r="H731" s="1409"/>
      <c r="I731" s="173"/>
      <c r="J731" s="174"/>
      <c r="K731" s="1409"/>
      <c r="L731" s="287">
        <f t="shared" si="165"/>
        <v>0</v>
      </c>
      <c r="M731" s="12" t="str">
        <f t="shared" si="153"/>
        <v/>
      </c>
      <c r="N731" s="13"/>
    </row>
    <row r="732" spans="1:14" hidden="1">
      <c r="A732" s="23">
        <v>645</v>
      </c>
      <c r="B732" s="365">
        <v>5300</v>
      </c>
      <c r="C732" s="1925" t="s">
        <v>614</v>
      </c>
      <c r="D732" s="1926"/>
      <c r="E732" s="310">
        <f t="shared" ref="E732:L732" si="166">SUM(E733:E734)</f>
        <v>0</v>
      </c>
      <c r="F732" s="274">
        <f t="shared" si="166"/>
        <v>0</v>
      </c>
      <c r="G732" s="275">
        <f t="shared" si="166"/>
        <v>0</v>
      </c>
      <c r="H732" s="276">
        <f>SUM(H733:H734)</f>
        <v>0</v>
      </c>
      <c r="I732" s="274">
        <f t="shared" si="166"/>
        <v>0</v>
      </c>
      <c r="J732" s="275">
        <f t="shared" si="166"/>
        <v>0</v>
      </c>
      <c r="K732" s="276">
        <f t="shared" si="166"/>
        <v>0</v>
      </c>
      <c r="L732" s="310">
        <f t="shared" si="166"/>
        <v>0</v>
      </c>
      <c r="M732" s="12" t="str">
        <f t="shared" si="153"/>
        <v/>
      </c>
      <c r="N732" s="13"/>
    </row>
    <row r="733" spans="1:14" hidden="1">
      <c r="A733" s="23">
        <v>650</v>
      </c>
      <c r="B733" s="366"/>
      <c r="C733" s="367">
        <v>5301</v>
      </c>
      <c r="D733" s="368" t="s">
        <v>301</v>
      </c>
      <c r="E733" s="281">
        <f>F733+G733+H733</f>
        <v>0</v>
      </c>
      <c r="F733" s="152"/>
      <c r="G733" s="153"/>
      <c r="H733" s="1406"/>
      <c r="I733" s="152"/>
      <c r="J733" s="153"/>
      <c r="K733" s="1406"/>
      <c r="L733" s="281">
        <f>I733+J733+K733</f>
        <v>0</v>
      </c>
      <c r="M733" s="12" t="str">
        <f t="shared" si="153"/>
        <v/>
      </c>
      <c r="N733" s="13"/>
    </row>
    <row r="734" spans="1:14" hidden="1">
      <c r="A734" s="22">
        <v>655</v>
      </c>
      <c r="B734" s="366"/>
      <c r="C734" s="371">
        <v>5309</v>
      </c>
      <c r="D734" s="372" t="s">
        <v>615</v>
      </c>
      <c r="E734" s="287">
        <f>F734+G734+H734</f>
        <v>0</v>
      </c>
      <c r="F734" s="173"/>
      <c r="G734" s="174"/>
      <c r="H734" s="1409"/>
      <c r="I734" s="173"/>
      <c r="J734" s="174"/>
      <c r="K734" s="1409"/>
      <c r="L734" s="287">
        <f>I734+J734+K734</f>
        <v>0</v>
      </c>
      <c r="M734" s="12" t="str">
        <f t="shared" si="153"/>
        <v/>
      </c>
      <c r="N734" s="13"/>
    </row>
    <row r="735" spans="1:14" hidden="1">
      <c r="A735" s="22">
        <v>665</v>
      </c>
      <c r="B735" s="365">
        <v>5400</v>
      </c>
      <c r="C735" s="1925" t="s">
        <v>672</v>
      </c>
      <c r="D735" s="1926"/>
      <c r="E735" s="310">
        <f>F735+G735+H735</f>
        <v>0</v>
      </c>
      <c r="F735" s="1410"/>
      <c r="G735" s="1411"/>
      <c r="H735" s="1412"/>
      <c r="I735" s="1410"/>
      <c r="J735" s="1411"/>
      <c r="K735" s="1412"/>
      <c r="L735" s="310">
        <f>I735+J735+K735</f>
        <v>0</v>
      </c>
      <c r="M735" s="12" t="str">
        <f t="shared" si="153"/>
        <v/>
      </c>
      <c r="N735" s="13"/>
    </row>
    <row r="736" spans="1:14" hidden="1">
      <c r="A736" s="22">
        <v>675</v>
      </c>
      <c r="B736" s="272">
        <v>5500</v>
      </c>
      <c r="C736" s="1917" t="s">
        <v>673</v>
      </c>
      <c r="D736" s="1918"/>
      <c r="E736" s="310">
        <f t="shared" ref="E736:L736" si="167">SUM(E737:E740)</f>
        <v>0</v>
      </c>
      <c r="F736" s="274">
        <f t="shared" si="167"/>
        <v>0</v>
      </c>
      <c r="G736" s="275">
        <f t="shared" si="167"/>
        <v>0</v>
      </c>
      <c r="H736" s="276">
        <f>SUM(H737:H740)</f>
        <v>0</v>
      </c>
      <c r="I736" s="274">
        <f t="shared" si="167"/>
        <v>0</v>
      </c>
      <c r="J736" s="275">
        <f t="shared" si="167"/>
        <v>0</v>
      </c>
      <c r="K736" s="276">
        <f t="shared" si="167"/>
        <v>0</v>
      </c>
      <c r="L736" s="310">
        <f t="shared" si="167"/>
        <v>0</v>
      </c>
      <c r="M736" s="12" t="str">
        <f t="shared" si="153"/>
        <v/>
      </c>
      <c r="N736" s="13"/>
    </row>
    <row r="737" spans="1:14" hidden="1">
      <c r="A737" s="22">
        <v>685</v>
      </c>
      <c r="B737" s="362"/>
      <c r="C737" s="279">
        <v>5501</v>
      </c>
      <c r="D737" s="311" t="s">
        <v>674</v>
      </c>
      <c r="E737" s="281">
        <f>F737+G737+H737</f>
        <v>0</v>
      </c>
      <c r="F737" s="152"/>
      <c r="G737" s="153"/>
      <c r="H737" s="1406"/>
      <c r="I737" s="152"/>
      <c r="J737" s="153"/>
      <c r="K737" s="1406"/>
      <c r="L737" s="281">
        <f>I737+J737+K737</f>
        <v>0</v>
      </c>
      <c r="M737" s="12" t="str">
        <f t="shared" si="153"/>
        <v/>
      </c>
      <c r="N737" s="13"/>
    </row>
    <row r="738" spans="1:14" hidden="1">
      <c r="A738" s="23">
        <v>690</v>
      </c>
      <c r="B738" s="362"/>
      <c r="C738" s="293">
        <v>5502</v>
      </c>
      <c r="D738" s="294" t="s">
        <v>675</v>
      </c>
      <c r="E738" s="295">
        <f>F738+G738+H738</f>
        <v>0</v>
      </c>
      <c r="F738" s="158"/>
      <c r="G738" s="159"/>
      <c r="H738" s="1408"/>
      <c r="I738" s="158"/>
      <c r="J738" s="159"/>
      <c r="K738" s="1408"/>
      <c r="L738" s="295">
        <f>I738+J738+K738</f>
        <v>0</v>
      </c>
      <c r="M738" s="12" t="str">
        <f t="shared" si="153"/>
        <v/>
      </c>
      <c r="N738" s="13"/>
    </row>
    <row r="739" spans="1:14" hidden="1">
      <c r="A739" s="23">
        <v>695</v>
      </c>
      <c r="B739" s="362"/>
      <c r="C739" s="293">
        <v>5503</v>
      </c>
      <c r="D739" s="363" t="s">
        <v>676</v>
      </c>
      <c r="E739" s="295">
        <f>F739+G739+H739</f>
        <v>0</v>
      </c>
      <c r="F739" s="158"/>
      <c r="G739" s="159"/>
      <c r="H739" s="1408"/>
      <c r="I739" s="158"/>
      <c r="J739" s="159"/>
      <c r="K739" s="1408"/>
      <c r="L739" s="295">
        <f>I739+J739+K739</f>
        <v>0</v>
      </c>
      <c r="M739" s="12" t="str">
        <f t="shared" si="153"/>
        <v/>
      </c>
      <c r="N739" s="13"/>
    </row>
    <row r="740" spans="1:14" hidden="1">
      <c r="A740" s="22">
        <v>700</v>
      </c>
      <c r="B740" s="362"/>
      <c r="C740" s="285">
        <v>5504</v>
      </c>
      <c r="D740" s="339" t="s">
        <v>677</v>
      </c>
      <c r="E740" s="287">
        <f>F740+G740+H740</f>
        <v>0</v>
      </c>
      <c r="F740" s="173"/>
      <c r="G740" s="174"/>
      <c r="H740" s="1409"/>
      <c r="I740" s="173"/>
      <c r="J740" s="174"/>
      <c r="K740" s="1409"/>
      <c r="L740" s="287">
        <f>I740+J740+K740</f>
        <v>0</v>
      </c>
      <c r="M740" s="12" t="str">
        <f t="shared" si="153"/>
        <v/>
      </c>
      <c r="N740" s="13"/>
    </row>
    <row r="741" spans="1:14" hidden="1">
      <c r="A741" s="22">
        <v>710</v>
      </c>
      <c r="B741" s="365">
        <v>5700</v>
      </c>
      <c r="C741" s="1919" t="s">
        <v>899</v>
      </c>
      <c r="D741" s="1920"/>
      <c r="E741" s="310">
        <f>SUM(E742:E744)</f>
        <v>0</v>
      </c>
      <c r="F741" s="1458">
        <v>0</v>
      </c>
      <c r="G741" s="1458">
        <v>0</v>
      </c>
      <c r="H741" s="1458">
        <v>0</v>
      </c>
      <c r="I741" s="1458">
        <v>0</v>
      </c>
      <c r="J741" s="1458">
        <v>0</v>
      </c>
      <c r="K741" s="1458">
        <v>0</v>
      </c>
      <c r="L741" s="310">
        <f>SUM(L742:L744)</f>
        <v>0</v>
      </c>
      <c r="M741" s="12" t="str">
        <f t="shared" si="153"/>
        <v/>
      </c>
      <c r="N741" s="13"/>
    </row>
    <row r="742" spans="1:14" hidden="1">
      <c r="A742" s="23">
        <v>715</v>
      </c>
      <c r="B742" s="366"/>
      <c r="C742" s="367">
        <v>5701</v>
      </c>
      <c r="D742" s="368" t="s">
        <v>678</v>
      </c>
      <c r="E742" s="281">
        <f>F742+G742+H742</f>
        <v>0</v>
      </c>
      <c r="F742" s="1459">
        <v>0</v>
      </c>
      <c r="G742" s="1459">
        <v>0</v>
      </c>
      <c r="H742" s="1460">
        <v>0</v>
      </c>
      <c r="I742" s="1711">
        <v>0</v>
      </c>
      <c r="J742" s="1459">
        <v>0</v>
      </c>
      <c r="K742" s="1459">
        <v>0</v>
      </c>
      <c r="L742" s="281">
        <f>I742+J742+K742</f>
        <v>0</v>
      </c>
      <c r="M742" s="12" t="str">
        <f t="shared" si="153"/>
        <v/>
      </c>
      <c r="N742" s="13"/>
    </row>
    <row r="743" spans="1:14" hidden="1">
      <c r="A743" s="23">
        <v>720</v>
      </c>
      <c r="B743" s="366"/>
      <c r="C743" s="373">
        <v>5702</v>
      </c>
      <c r="D743" s="374" t="s">
        <v>679</v>
      </c>
      <c r="E743" s="314">
        <f>F743+G743+H743</f>
        <v>0</v>
      </c>
      <c r="F743" s="1459">
        <v>0</v>
      </c>
      <c r="G743" s="1459">
        <v>0</v>
      </c>
      <c r="H743" s="1460">
        <v>0</v>
      </c>
      <c r="I743" s="1711">
        <v>0</v>
      </c>
      <c r="J743" s="1459">
        <v>0</v>
      </c>
      <c r="K743" s="1459">
        <v>0</v>
      </c>
      <c r="L743" s="314">
        <f>I743+J743+K743</f>
        <v>0</v>
      </c>
      <c r="M743" s="12" t="str">
        <f t="shared" si="153"/>
        <v/>
      </c>
      <c r="N743" s="13"/>
    </row>
    <row r="744" spans="1:14" hidden="1">
      <c r="A744" s="23">
        <v>725</v>
      </c>
      <c r="B744" s="292"/>
      <c r="C744" s="375">
        <v>4071</v>
      </c>
      <c r="D744" s="376" t="s">
        <v>680</v>
      </c>
      <c r="E744" s="377">
        <f>F744+G744+H744</f>
        <v>0</v>
      </c>
      <c r="F744" s="1459">
        <v>0</v>
      </c>
      <c r="G744" s="1459">
        <v>0</v>
      </c>
      <c r="H744" s="1460">
        <v>0</v>
      </c>
      <c r="I744" s="1711">
        <v>0</v>
      </c>
      <c r="J744" s="1459">
        <v>0</v>
      </c>
      <c r="K744" s="1459">
        <v>0</v>
      </c>
      <c r="L744" s="377">
        <f>I744+J744+K744</f>
        <v>0</v>
      </c>
      <c r="M744" s="12" t="str">
        <f t="shared" si="153"/>
        <v/>
      </c>
      <c r="N744" s="13"/>
    </row>
    <row r="745" spans="1:14" hidden="1">
      <c r="A745" s="23">
        <v>730</v>
      </c>
      <c r="B745" s="571"/>
      <c r="C745" s="1921" t="s">
        <v>681</v>
      </c>
      <c r="D745" s="1922"/>
      <c r="E745" s="1426"/>
      <c r="F745" s="1426"/>
      <c r="G745" s="1426"/>
      <c r="H745" s="1426"/>
      <c r="I745" s="1426"/>
      <c r="J745" s="1426"/>
      <c r="K745" s="1426"/>
      <c r="L745" s="1427"/>
      <c r="M745" s="12" t="str">
        <f t="shared" si="153"/>
        <v/>
      </c>
      <c r="N745" s="13"/>
    </row>
    <row r="746" spans="1:14" hidden="1">
      <c r="A746" s="23">
        <v>735</v>
      </c>
      <c r="B746" s="381">
        <v>98</v>
      </c>
      <c r="C746" s="1921" t="s">
        <v>681</v>
      </c>
      <c r="D746" s="1922"/>
      <c r="E746" s="382">
        <f>F746+G746+H746</f>
        <v>0</v>
      </c>
      <c r="F746" s="1417"/>
      <c r="G746" s="1418"/>
      <c r="H746" s="1419"/>
      <c r="I746" s="1448">
        <v>0</v>
      </c>
      <c r="J746" s="1449">
        <v>0</v>
      </c>
      <c r="K746" s="1450">
        <v>0</v>
      </c>
      <c r="L746" s="382">
        <f>I746+J746+K746</f>
        <v>0</v>
      </c>
      <c r="M746" s="12" t="str">
        <f t="shared" si="153"/>
        <v/>
      </c>
      <c r="N746" s="13"/>
    </row>
    <row r="747" spans="1:14" hidden="1">
      <c r="A747" s="23">
        <v>740</v>
      </c>
      <c r="B747" s="1421"/>
      <c r="C747" s="1422"/>
      <c r="D747" s="1423"/>
      <c r="E747" s="269"/>
      <c r="F747" s="269"/>
      <c r="G747" s="269"/>
      <c r="H747" s="269"/>
      <c r="I747" s="269"/>
      <c r="J747" s="269"/>
      <c r="K747" s="269"/>
      <c r="L747" s="270"/>
      <c r="M747" s="12" t="str">
        <f t="shared" si="153"/>
        <v/>
      </c>
      <c r="N747" s="73" t="str">
        <f>LEFT(C629,1)</f>
        <v>1</v>
      </c>
    </row>
    <row r="748" spans="1:14" hidden="1">
      <c r="A748" s="23">
        <v>745</v>
      </c>
      <c r="B748" s="1424"/>
      <c r="C748" s="111"/>
      <c r="D748" s="1425"/>
      <c r="E748" s="218"/>
      <c r="F748" s="218"/>
      <c r="G748" s="218"/>
      <c r="H748" s="218"/>
      <c r="I748" s="218"/>
      <c r="J748" s="218"/>
      <c r="K748" s="218"/>
      <c r="L748" s="389"/>
      <c r="M748" s="7" t="str">
        <f t="shared" si="153"/>
        <v/>
      </c>
    </row>
    <row r="749" spans="1:14" hidden="1">
      <c r="A749" s="22">
        <v>750</v>
      </c>
      <c r="B749" s="1424"/>
      <c r="C749" s="111"/>
      <c r="D749" s="1425"/>
      <c r="E749" s="218"/>
      <c r="F749" s="218"/>
      <c r="G749" s="218"/>
      <c r="H749" s="218"/>
      <c r="I749" s="218"/>
      <c r="J749" s="218"/>
      <c r="K749" s="218"/>
      <c r="L749" s="389"/>
      <c r="M749" s="7" t="str">
        <f t="shared" si="153"/>
        <v/>
      </c>
    </row>
    <row r="750" spans="1:14" ht="19.5" hidden="1" thickBot="1">
      <c r="A750" s="23">
        <v>755</v>
      </c>
      <c r="B750" s="1451"/>
      <c r="C750" s="393" t="s">
        <v>727</v>
      </c>
      <c r="D750" s="1420">
        <f>+B750</f>
        <v>0</v>
      </c>
      <c r="E750" s="395">
        <f t="shared" ref="E750:L750" si="168">SUM(E632,E635,E641,E649,E650,E668,E672,E678,E681,E682,E683,E684,E688,E697,E703,E704,E705,E706,E713,E717,E718,E719,E720,E723,E724,E732,E735,E736,E741)+E746</f>
        <v>0</v>
      </c>
      <c r="F750" s="396">
        <f t="shared" si="168"/>
        <v>0</v>
      </c>
      <c r="G750" s="397">
        <f t="shared" si="168"/>
        <v>0</v>
      </c>
      <c r="H750" s="398">
        <f t="shared" si="168"/>
        <v>0</v>
      </c>
      <c r="I750" s="396">
        <f t="shared" si="168"/>
        <v>0</v>
      </c>
      <c r="J750" s="397">
        <f t="shared" si="168"/>
        <v>0</v>
      </c>
      <c r="K750" s="398">
        <f t="shared" si="168"/>
        <v>0</v>
      </c>
      <c r="L750" s="395">
        <f t="shared" si="168"/>
        <v>0</v>
      </c>
      <c r="M750" s="1820" t="str">
        <f t="shared" si="153"/>
        <v/>
      </c>
      <c r="N750" s="65"/>
    </row>
    <row r="751" spans="1:14" ht="18.75" hidden="1">
      <c r="A751" s="23">
        <v>760</v>
      </c>
      <c r="B751" s="79" t="s">
        <v>120</v>
      </c>
      <c r="C751" s="1"/>
      <c r="L751" s="6"/>
      <c r="M751" s="1820" t="str">
        <f>(IF($E750&lt;&gt;0,$M$2,IF($L750&lt;&gt;0,$M$2,"")))</f>
        <v/>
      </c>
      <c r="N751" s="65"/>
    </row>
    <row r="752" spans="1:14" ht="18.75" hidden="1">
      <c r="A752" s="22">
        <v>765</v>
      </c>
      <c r="B752" s="1355"/>
      <c r="C752" s="1355"/>
      <c r="D752" s="1356"/>
      <c r="E752" s="1355"/>
      <c r="F752" s="1355"/>
      <c r="G752" s="1355"/>
      <c r="H752" s="1355"/>
      <c r="I752" s="1355"/>
      <c r="J752" s="1355"/>
      <c r="K752" s="1355"/>
      <c r="L752" s="1357"/>
      <c r="M752" s="1820" t="str">
        <f>(IF($E750&lt;&gt;0,$M$2,IF($L750&lt;&gt;0,$M$2,"")))</f>
        <v/>
      </c>
      <c r="N752" s="65"/>
    </row>
    <row r="753" spans="1:14" ht="18.75" hidden="1">
      <c r="A753" s="22">
        <v>775</v>
      </c>
      <c r="B753" s="65"/>
      <c r="C753" s="65"/>
      <c r="D753" s="65"/>
      <c r="E753" s="65"/>
      <c r="F753" s="65"/>
      <c r="G753" s="65"/>
      <c r="H753" s="65"/>
      <c r="I753" s="65"/>
      <c r="J753" s="65"/>
      <c r="K753" s="65"/>
      <c r="L753" s="77"/>
      <c r="M753" s="74" t="str">
        <f>(IF(E750&lt;&gt;0,$G$2,IF(L750&lt;&gt;0,$G$2,"")))</f>
        <v/>
      </c>
      <c r="N753" s="65"/>
    </row>
    <row r="754" spans="1:14">
      <c r="A754" s="23">
        <v>780</v>
      </c>
      <c r="B754" s="6"/>
      <c r="C754" s="6"/>
      <c r="D754" s="517"/>
      <c r="E754" s="38"/>
      <c r="F754" s="38"/>
      <c r="G754" s="38"/>
      <c r="H754" s="38"/>
      <c r="I754" s="38"/>
      <c r="J754" s="38"/>
      <c r="K754" s="38"/>
      <c r="L754" s="38"/>
      <c r="M754" s="7">
        <f>(IF($E890&lt;&gt;0,$M$2,IF($L890&lt;&gt;0,$M$2,"")))</f>
        <v>1</v>
      </c>
    </row>
    <row r="755" spans="1:14">
      <c r="A755" s="23">
        <v>785</v>
      </c>
      <c r="B755" s="6"/>
      <c r="C755" s="1353"/>
      <c r="D755" s="1354"/>
      <c r="E755" s="38"/>
      <c r="F755" s="38"/>
      <c r="G755" s="38"/>
      <c r="H755" s="38"/>
      <c r="I755" s="38"/>
      <c r="J755" s="38"/>
      <c r="K755" s="38"/>
      <c r="L755" s="38"/>
      <c r="M755" s="7">
        <f>(IF($E890&lt;&gt;0,$M$2,IF($L890&lt;&gt;0,$M$2,"")))</f>
        <v>1</v>
      </c>
    </row>
    <row r="756" spans="1:14">
      <c r="A756" s="23">
        <v>790</v>
      </c>
      <c r="B756" s="1938" t="str">
        <f>$B$7</f>
        <v>ОТЧЕТНИ ДАННИ ПО ЕБК ЗА ИЗПЪЛНЕНИЕТО НА БЮДЖЕТА</v>
      </c>
      <c r="C756" s="1939"/>
      <c r="D756" s="1939"/>
      <c r="E756" s="242"/>
      <c r="F756" s="242"/>
      <c r="G756" s="237"/>
      <c r="H756" s="237"/>
      <c r="I756" s="237"/>
      <c r="J756" s="237"/>
      <c r="K756" s="237"/>
      <c r="L756" s="237"/>
      <c r="M756" s="7">
        <f>(IF($E890&lt;&gt;0,$M$2,IF($L890&lt;&gt;0,$M$2,"")))</f>
        <v>1</v>
      </c>
    </row>
    <row r="757" spans="1:14">
      <c r="A757" s="23">
        <v>795</v>
      </c>
      <c r="B757" s="228"/>
      <c r="C757" s="391"/>
      <c r="D757" s="400"/>
      <c r="E757" s="406" t="s">
        <v>458</v>
      </c>
      <c r="F757" s="406" t="s">
        <v>820</v>
      </c>
      <c r="G757" s="237"/>
      <c r="H757" s="1350" t="s">
        <v>1235</v>
      </c>
      <c r="I757" s="1351"/>
      <c r="J757" s="1352"/>
      <c r="K757" s="237"/>
      <c r="L757" s="237"/>
      <c r="M757" s="7">
        <f>(IF($E890&lt;&gt;0,$M$2,IF($L890&lt;&gt;0,$M$2,"")))</f>
        <v>1</v>
      </c>
    </row>
    <row r="758" spans="1:14" ht="18.75">
      <c r="A758" s="22">
        <v>805</v>
      </c>
      <c r="B758" s="1940" t="str">
        <f>$B$9</f>
        <v>Община Правец</v>
      </c>
      <c r="C758" s="1941"/>
      <c r="D758" s="1942"/>
      <c r="E758" s="115">
        <f>$E$9</f>
        <v>45658</v>
      </c>
      <c r="F758" s="226">
        <f>$F$9</f>
        <v>45900</v>
      </c>
      <c r="G758" s="237"/>
      <c r="H758" s="237"/>
      <c r="I758" s="237"/>
      <c r="J758" s="237"/>
      <c r="K758" s="237"/>
      <c r="L758" s="237"/>
      <c r="M758" s="7">
        <f>(IF($E890&lt;&gt;0,$M$2,IF($L890&lt;&gt;0,$M$2,"")))</f>
        <v>1</v>
      </c>
    </row>
    <row r="759" spans="1:14">
      <c r="A759" s="23">
        <v>810</v>
      </c>
      <c r="B759" s="227" t="str">
        <f>$B$10</f>
        <v>(наименование на разпоредителя с бюджет)</v>
      </c>
      <c r="C759" s="228"/>
      <c r="D759" s="229"/>
      <c r="E759" s="237"/>
      <c r="F759" s="237"/>
      <c r="G759" s="237"/>
      <c r="H759" s="237"/>
      <c r="I759" s="237"/>
      <c r="J759" s="237"/>
      <c r="K759" s="237"/>
      <c r="L759" s="237"/>
      <c r="M759" s="7">
        <f>(IF($E890&lt;&gt;0,$M$2,IF($L890&lt;&gt;0,$M$2,"")))</f>
        <v>1</v>
      </c>
    </row>
    <row r="760" spans="1:14">
      <c r="A760" s="23">
        <v>815</v>
      </c>
      <c r="B760" s="227"/>
      <c r="C760" s="228"/>
      <c r="D760" s="229"/>
      <c r="E760" s="237"/>
      <c r="F760" s="237"/>
      <c r="G760" s="237"/>
      <c r="H760" s="237"/>
      <c r="I760" s="237"/>
      <c r="J760" s="237"/>
      <c r="K760" s="237"/>
      <c r="L760" s="237"/>
      <c r="M760" s="7">
        <f>(IF($E890&lt;&gt;0,$M$2,IF($L890&lt;&gt;0,$M$2,"")))</f>
        <v>1</v>
      </c>
    </row>
    <row r="761" spans="1:14" ht="19.5">
      <c r="A761" s="28">
        <v>525</v>
      </c>
      <c r="B761" s="1943" t="str">
        <f>$B$12</f>
        <v>Правец</v>
      </c>
      <c r="C761" s="1944"/>
      <c r="D761" s="1945"/>
      <c r="E761" s="410" t="s">
        <v>875</v>
      </c>
      <c r="F761" s="1348" t="str">
        <f>$F$12</f>
        <v>7317</v>
      </c>
      <c r="G761" s="237"/>
      <c r="H761" s="237"/>
      <c r="I761" s="237"/>
      <c r="J761" s="237"/>
      <c r="K761" s="237"/>
      <c r="L761" s="237"/>
      <c r="M761" s="7">
        <f>(IF($E890&lt;&gt;0,$M$2,IF($L890&lt;&gt;0,$M$2,"")))</f>
        <v>1</v>
      </c>
    </row>
    <row r="762" spans="1:14">
      <c r="A762" s="22">
        <v>820</v>
      </c>
      <c r="B762" s="233" t="str">
        <f>$B$13</f>
        <v>(наименование на първостепенния разпоредител с бюджет)</v>
      </c>
      <c r="C762" s="228"/>
      <c r="D762" s="229"/>
      <c r="E762" s="1349"/>
      <c r="F762" s="242"/>
      <c r="G762" s="237"/>
      <c r="H762" s="237"/>
      <c r="I762" s="237"/>
      <c r="J762" s="237"/>
      <c r="K762" s="237"/>
      <c r="L762" s="237"/>
      <c r="M762" s="7">
        <f>(IF($E890&lt;&gt;0,$M$2,IF($L890&lt;&gt;0,$M$2,"")))</f>
        <v>1</v>
      </c>
    </row>
    <row r="763" spans="1:14" ht="19.5">
      <c r="A763" s="23">
        <v>821</v>
      </c>
      <c r="B763" s="236"/>
      <c r="C763" s="237"/>
      <c r="D763" s="124" t="s">
        <v>876</v>
      </c>
      <c r="E763" s="238">
        <f>$E$15</f>
        <v>0</v>
      </c>
      <c r="F763" s="414" t="str">
        <f>$F$15</f>
        <v>БЮДЖЕТ</v>
      </c>
      <c r="G763" s="218"/>
      <c r="H763" s="218"/>
      <c r="I763" s="218"/>
      <c r="J763" s="218"/>
      <c r="K763" s="218"/>
      <c r="L763" s="218"/>
      <c r="M763" s="7">
        <f>(IF($E890&lt;&gt;0,$M$2,IF($L890&lt;&gt;0,$M$2,"")))</f>
        <v>1</v>
      </c>
    </row>
    <row r="764" spans="1:14" ht="16.5" thickBot="1">
      <c r="A764" s="23">
        <v>822</v>
      </c>
      <c r="B764" s="228"/>
      <c r="C764" s="391"/>
      <c r="D764" s="400"/>
      <c r="E764" s="237"/>
      <c r="F764" s="409"/>
      <c r="G764" s="409"/>
      <c r="H764" s="409"/>
      <c r="I764" s="409"/>
      <c r="J764" s="409"/>
      <c r="K764" s="409"/>
      <c r="L764" s="1365" t="s">
        <v>459</v>
      </c>
      <c r="M764" s="7">
        <f>(IF($E890&lt;&gt;0,$M$2,IF($L890&lt;&gt;0,$M$2,"")))</f>
        <v>1</v>
      </c>
    </row>
    <row r="765" spans="1:14" ht="25.15" customHeight="1">
      <c r="A765" s="23">
        <v>823</v>
      </c>
      <c r="B765" s="247"/>
      <c r="C765" s="248"/>
      <c r="D765" s="249" t="s">
        <v>699</v>
      </c>
      <c r="E765" s="1946" t="str">
        <f>CONCATENATE("Уточнен план ",$C$3)</f>
        <v>Уточнен план 2025</v>
      </c>
      <c r="F765" s="1947"/>
      <c r="G765" s="1947"/>
      <c r="H765" s="1948"/>
      <c r="I765" s="1927" t="str">
        <f>CONCATENATE("Отчет ",$C$3)</f>
        <v>Отчет 2025</v>
      </c>
      <c r="J765" s="1928"/>
      <c r="K765" s="1928"/>
      <c r="L765" s="1929"/>
      <c r="M765" s="7">
        <f>(IF($E890&lt;&gt;0,$M$2,IF($L890&lt;&gt;0,$M$2,"")))</f>
        <v>1</v>
      </c>
    </row>
    <row r="766" spans="1:14" ht="55.15" customHeight="1" thickBot="1">
      <c r="A766" s="23">
        <v>825</v>
      </c>
      <c r="B766" s="250" t="s">
        <v>62</v>
      </c>
      <c r="C766" s="251" t="s">
        <v>460</v>
      </c>
      <c r="D766" s="252" t="s">
        <v>700</v>
      </c>
      <c r="E766" s="1391" t="str">
        <f>$E$20</f>
        <v>Уточнен план                Общо</v>
      </c>
      <c r="F766" s="1395" t="str">
        <f>$F$20</f>
        <v>държавни дейности</v>
      </c>
      <c r="G766" s="1396" t="str">
        <f>$G$20</f>
        <v>местни дейности</v>
      </c>
      <c r="H766" s="1397" t="str">
        <f>$H$20</f>
        <v>дофинансиране</v>
      </c>
      <c r="I766" s="253" t="str">
        <f>$I$20</f>
        <v>държавни дейности -ОТЧЕТ</v>
      </c>
      <c r="J766" s="254" t="str">
        <f>$J$20</f>
        <v>местни дейности - ОТЧЕТ</v>
      </c>
      <c r="K766" s="255" t="str">
        <f>$K$20</f>
        <v>дофинансиране - ОТЧЕТ</v>
      </c>
      <c r="L766" s="1675" t="str">
        <f>$L$20</f>
        <v>ОТЧЕТ                                    ОБЩО</v>
      </c>
      <c r="M766" s="7">
        <f>(IF($E890&lt;&gt;0,$M$2,IF($L890&lt;&gt;0,$M$2,"")))</f>
        <v>1</v>
      </c>
    </row>
    <row r="767" spans="1:14" ht="18.75">
      <c r="A767" s="23"/>
      <c r="B767" s="258"/>
      <c r="C767" s="259"/>
      <c r="D767" s="260" t="s">
        <v>729</v>
      </c>
      <c r="E767" s="1442" t="str">
        <f>$E$21</f>
        <v>(1)</v>
      </c>
      <c r="F767" s="143" t="str">
        <f>$F$21</f>
        <v>(2)</v>
      </c>
      <c r="G767" s="144" t="str">
        <f>$G$21</f>
        <v>(3)</v>
      </c>
      <c r="H767" s="145" t="str">
        <f>$H$21</f>
        <v>(4)</v>
      </c>
      <c r="I767" s="261" t="str">
        <f>$I$21</f>
        <v>(5)</v>
      </c>
      <c r="J767" s="262" t="str">
        <f>$J$21</f>
        <v>(6)</v>
      </c>
      <c r="K767" s="263" t="str">
        <f>$K$21</f>
        <v>(7)</v>
      </c>
      <c r="L767" s="264" t="str">
        <f>$L$21</f>
        <v>(8)</v>
      </c>
      <c r="M767" s="7">
        <f>(IF($E890&lt;&gt;0,$M$2,IF($L890&lt;&gt;0,$M$2,"")))</f>
        <v>1</v>
      </c>
    </row>
    <row r="768" spans="1:14">
      <c r="A768" s="23"/>
      <c r="B768" s="1439"/>
      <c r="C768" s="1540" t="e">
        <f>VLOOKUP(D768,OP_LIST2,2,FALSE)</f>
        <v>#N/A</v>
      </c>
      <c r="D768" s="1445"/>
      <c r="E768" s="389"/>
      <c r="F768" s="1429"/>
      <c r="G768" s="1430"/>
      <c r="H768" s="1431"/>
      <c r="I768" s="1429"/>
      <c r="J768" s="1430"/>
      <c r="K768" s="1431"/>
      <c r="L768" s="1428"/>
      <c r="M768" s="7">
        <f>(IF($E890&lt;&gt;0,$M$2,IF($L890&lt;&gt;0,$M$2,"")))</f>
        <v>1</v>
      </c>
    </row>
    <row r="769" spans="1:14">
      <c r="A769" s="23"/>
      <c r="B769" s="1713" t="s">
        <v>2056</v>
      </c>
      <c r="C769" s="1446">
        <f>VLOOKUP(D770,EBK_DEIN2,2,FALSE)</f>
        <v>1122</v>
      </c>
      <c r="D769" s="1445" t="s">
        <v>778</v>
      </c>
      <c r="E769" s="389"/>
      <c r="F769" s="1432"/>
      <c r="G769" s="1433"/>
      <c r="H769" s="1434"/>
      <c r="I769" s="1432"/>
      <c r="J769" s="1433"/>
      <c r="K769" s="1434"/>
      <c r="L769" s="1428"/>
      <c r="M769" s="7">
        <f>(IF($E890&lt;&gt;0,$M$2,IF($L890&lt;&gt;0,$M$2,"")))</f>
        <v>1</v>
      </c>
    </row>
    <row r="770" spans="1:14">
      <c r="A770" s="23"/>
      <c r="B770" s="1438"/>
      <c r="C770" s="1531">
        <f>+C769</f>
        <v>1122</v>
      </c>
      <c r="D770" s="1440" t="s">
        <v>383</v>
      </c>
      <c r="E770" s="389"/>
      <c r="F770" s="1432"/>
      <c r="G770" s="1433"/>
      <c r="H770" s="1434"/>
      <c r="I770" s="1432"/>
      <c r="J770" s="1433"/>
      <c r="K770" s="1434"/>
      <c r="L770" s="1428"/>
      <c r="M770" s="7">
        <f>(IF($E890&lt;&gt;0,$M$2,IF($L890&lt;&gt;0,$M$2,"")))</f>
        <v>1</v>
      </c>
    </row>
    <row r="771" spans="1:14">
      <c r="A771" s="23"/>
      <c r="B771" s="1443"/>
      <c r="C771" s="1441"/>
      <c r="D771" s="1444" t="s">
        <v>701</v>
      </c>
      <c r="E771" s="389"/>
      <c r="F771" s="1435"/>
      <c r="G771" s="1436"/>
      <c r="H771" s="1437"/>
      <c r="I771" s="1435"/>
      <c r="J771" s="1436"/>
      <c r="K771" s="1437"/>
      <c r="L771" s="1428"/>
      <c r="M771" s="7">
        <f>(IF($E890&lt;&gt;0,$M$2,IF($L890&lt;&gt;0,$M$2,"")))</f>
        <v>1</v>
      </c>
    </row>
    <row r="772" spans="1:14">
      <c r="A772" s="23"/>
      <c r="B772" s="272">
        <v>100</v>
      </c>
      <c r="C772" s="1930" t="s">
        <v>730</v>
      </c>
      <c r="D772" s="1931"/>
      <c r="E772" s="273">
        <f t="shared" ref="E772:L772" si="169">SUM(E773:E774)</f>
        <v>1356802</v>
      </c>
      <c r="F772" s="274">
        <f t="shared" si="169"/>
        <v>1256628</v>
      </c>
      <c r="G772" s="275">
        <f t="shared" si="169"/>
        <v>0</v>
      </c>
      <c r="H772" s="276">
        <f>SUM(H773:H774)</f>
        <v>100174</v>
      </c>
      <c r="I772" s="274">
        <f t="shared" si="169"/>
        <v>708848</v>
      </c>
      <c r="J772" s="275">
        <f t="shared" si="169"/>
        <v>0</v>
      </c>
      <c r="K772" s="276">
        <f t="shared" si="169"/>
        <v>60441</v>
      </c>
      <c r="L772" s="273">
        <f t="shared" si="169"/>
        <v>769289</v>
      </c>
      <c r="M772" s="12">
        <f>(IF($E772&lt;&gt;0,$M$2,IF($L772&lt;&gt;0,$M$2,"")))</f>
        <v>1</v>
      </c>
      <c r="N772" s="13"/>
    </row>
    <row r="773" spans="1:14">
      <c r="A773" s="23"/>
      <c r="B773" s="278"/>
      <c r="C773" s="279">
        <v>101</v>
      </c>
      <c r="D773" s="280" t="s">
        <v>731</v>
      </c>
      <c r="E773" s="281">
        <f>F773+G773+H773</f>
        <v>1146909</v>
      </c>
      <c r="F773" s="152">
        <v>1046735</v>
      </c>
      <c r="G773" s="153">
        <v>0</v>
      </c>
      <c r="H773" s="1406">
        <v>100174</v>
      </c>
      <c r="I773" s="152">
        <v>582831</v>
      </c>
      <c r="J773" s="153">
        <v>0</v>
      </c>
      <c r="K773" s="1406">
        <v>60441</v>
      </c>
      <c r="L773" s="281">
        <f>I773+J773+K773</f>
        <v>643272</v>
      </c>
      <c r="M773" s="12">
        <f t="shared" ref="M773:M836" si="170">(IF($E773&lt;&gt;0,$M$2,IF($L773&lt;&gt;0,$M$2,"")))</f>
        <v>1</v>
      </c>
      <c r="N773" s="13"/>
    </row>
    <row r="774" spans="1:14">
      <c r="A774" s="10"/>
      <c r="B774" s="278"/>
      <c r="C774" s="285">
        <v>102</v>
      </c>
      <c r="D774" s="286" t="s">
        <v>732</v>
      </c>
      <c r="E774" s="287">
        <f>F774+G774+H774</f>
        <v>209893</v>
      </c>
      <c r="F774" s="173">
        <v>209893</v>
      </c>
      <c r="G774" s="174">
        <v>0</v>
      </c>
      <c r="H774" s="1409">
        <v>0</v>
      </c>
      <c r="I774" s="173">
        <v>126017</v>
      </c>
      <c r="J774" s="174">
        <v>0</v>
      </c>
      <c r="K774" s="1409">
        <v>0</v>
      </c>
      <c r="L774" s="287">
        <f>I774+J774+K774</f>
        <v>126017</v>
      </c>
      <c r="M774" s="12">
        <f t="shared" si="170"/>
        <v>1</v>
      </c>
      <c r="N774" s="13"/>
    </row>
    <row r="775" spans="1:14">
      <c r="A775" s="10"/>
      <c r="B775" s="272">
        <v>200</v>
      </c>
      <c r="C775" s="1932" t="s">
        <v>733</v>
      </c>
      <c r="D775" s="1933"/>
      <c r="E775" s="273">
        <f t="shared" ref="E775:L775" si="171">SUM(E776:E780)</f>
        <v>126850</v>
      </c>
      <c r="F775" s="274">
        <f t="shared" si="171"/>
        <v>51100</v>
      </c>
      <c r="G775" s="275">
        <f t="shared" si="171"/>
        <v>0</v>
      </c>
      <c r="H775" s="276">
        <f>SUM(H776:H780)</f>
        <v>75750</v>
      </c>
      <c r="I775" s="274">
        <f t="shared" si="171"/>
        <v>20670</v>
      </c>
      <c r="J775" s="275">
        <f t="shared" si="171"/>
        <v>0</v>
      </c>
      <c r="K775" s="276">
        <f t="shared" si="171"/>
        <v>39619</v>
      </c>
      <c r="L775" s="273">
        <f t="shared" si="171"/>
        <v>60289</v>
      </c>
      <c r="M775" s="12">
        <f t="shared" si="170"/>
        <v>1</v>
      </c>
      <c r="N775" s="13"/>
    </row>
    <row r="776" spans="1:14">
      <c r="A776" s="10"/>
      <c r="B776" s="291"/>
      <c r="C776" s="279">
        <v>201</v>
      </c>
      <c r="D776" s="280" t="s">
        <v>734</v>
      </c>
      <c r="E776" s="281">
        <f>F776+G776+H776</f>
        <v>7000</v>
      </c>
      <c r="F776" s="152">
        <v>7000</v>
      </c>
      <c r="G776" s="153">
        <v>0</v>
      </c>
      <c r="H776" s="1406">
        <v>0</v>
      </c>
      <c r="I776" s="152">
        <v>2699</v>
      </c>
      <c r="J776" s="153">
        <v>0</v>
      </c>
      <c r="K776" s="1406">
        <v>0</v>
      </c>
      <c r="L776" s="281">
        <f>I776+J776+K776</f>
        <v>2699</v>
      </c>
      <c r="M776" s="12">
        <f t="shared" si="170"/>
        <v>1</v>
      </c>
      <c r="N776" s="13"/>
    </row>
    <row r="777" spans="1:14">
      <c r="A777" s="10"/>
      <c r="B777" s="292"/>
      <c r="C777" s="293">
        <v>202</v>
      </c>
      <c r="D777" s="294" t="s">
        <v>735</v>
      </c>
      <c r="E777" s="295">
        <f>F777+G777+H777</f>
        <v>68900</v>
      </c>
      <c r="F777" s="158">
        <v>0</v>
      </c>
      <c r="G777" s="159">
        <v>0</v>
      </c>
      <c r="H777" s="1408">
        <v>68900</v>
      </c>
      <c r="I777" s="158">
        <v>0</v>
      </c>
      <c r="J777" s="159">
        <v>0</v>
      </c>
      <c r="K777" s="1408">
        <v>37910</v>
      </c>
      <c r="L777" s="295">
        <f>I777+J777+K777</f>
        <v>37910</v>
      </c>
      <c r="M777" s="12">
        <f t="shared" si="170"/>
        <v>1</v>
      </c>
      <c r="N777" s="13"/>
    </row>
    <row r="778" spans="1:14" ht="31.5">
      <c r="A778" s="10"/>
      <c r="B778" s="299"/>
      <c r="C778" s="293">
        <v>205</v>
      </c>
      <c r="D778" s="294" t="s">
        <v>586</v>
      </c>
      <c r="E778" s="295">
        <f>F778+G778+H778</f>
        <v>31950</v>
      </c>
      <c r="F778" s="158">
        <v>29100</v>
      </c>
      <c r="G778" s="159">
        <v>0</v>
      </c>
      <c r="H778" s="1408">
        <v>2850</v>
      </c>
      <c r="I778" s="158">
        <v>9886</v>
      </c>
      <c r="J778" s="159">
        <v>0</v>
      </c>
      <c r="K778" s="1408">
        <v>1586</v>
      </c>
      <c r="L778" s="295">
        <f>I778+J778+K778</f>
        <v>11472</v>
      </c>
      <c r="M778" s="12">
        <f t="shared" si="170"/>
        <v>1</v>
      </c>
      <c r="N778" s="13"/>
    </row>
    <row r="779" spans="1:14">
      <c r="A779" s="10"/>
      <c r="B779" s="299"/>
      <c r="C779" s="293">
        <v>208</v>
      </c>
      <c r="D779" s="300" t="s">
        <v>587</v>
      </c>
      <c r="E779" s="295">
        <f>F779+G779+H779</f>
        <v>12000</v>
      </c>
      <c r="F779" s="158">
        <v>10000</v>
      </c>
      <c r="G779" s="159">
        <v>0</v>
      </c>
      <c r="H779" s="1408">
        <v>2000</v>
      </c>
      <c r="I779" s="158">
        <v>2644</v>
      </c>
      <c r="J779" s="159">
        <v>0</v>
      </c>
      <c r="K779" s="1408">
        <v>0</v>
      </c>
      <c r="L779" s="295">
        <f>I779+J779+K779</f>
        <v>2644</v>
      </c>
      <c r="M779" s="12">
        <f t="shared" si="170"/>
        <v>1</v>
      </c>
      <c r="N779" s="13"/>
    </row>
    <row r="780" spans="1:14">
      <c r="A780" s="10"/>
      <c r="B780" s="291"/>
      <c r="C780" s="285">
        <v>209</v>
      </c>
      <c r="D780" s="301" t="s">
        <v>588</v>
      </c>
      <c r="E780" s="287">
        <f>F780+G780+H780</f>
        <v>7000</v>
      </c>
      <c r="F780" s="173">
        <v>5000</v>
      </c>
      <c r="G780" s="174">
        <v>0</v>
      </c>
      <c r="H780" s="1409">
        <v>2000</v>
      </c>
      <c r="I780" s="173">
        <v>5441</v>
      </c>
      <c r="J780" s="174">
        <v>0</v>
      </c>
      <c r="K780" s="1409">
        <v>123</v>
      </c>
      <c r="L780" s="287">
        <f>I780+J780+K780</f>
        <v>5564</v>
      </c>
      <c r="M780" s="12">
        <f t="shared" si="170"/>
        <v>1</v>
      </c>
      <c r="N780" s="13"/>
    </row>
    <row r="781" spans="1:14">
      <c r="A781" s="10"/>
      <c r="B781" s="272">
        <v>500</v>
      </c>
      <c r="C781" s="1934" t="s">
        <v>188</v>
      </c>
      <c r="D781" s="1935"/>
      <c r="E781" s="273">
        <f t="shared" ref="E781:L781" si="172">SUM(E782:E788)</f>
        <v>263325</v>
      </c>
      <c r="F781" s="274">
        <f t="shared" si="172"/>
        <v>230981</v>
      </c>
      <c r="G781" s="275">
        <f t="shared" si="172"/>
        <v>0</v>
      </c>
      <c r="H781" s="276">
        <f>SUM(H782:H788)</f>
        <v>32344</v>
      </c>
      <c r="I781" s="274">
        <f t="shared" si="172"/>
        <v>143156</v>
      </c>
      <c r="J781" s="275">
        <f t="shared" si="172"/>
        <v>0</v>
      </c>
      <c r="K781" s="276">
        <f t="shared" si="172"/>
        <v>14519</v>
      </c>
      <c r="L781" s="273">
        <f t="shared" si="172"/>
        <v>157675</v>
      </c>
      <c r="M781" s="12">
        <f t="shared" si="170"/>
        <v>1</v>
      </c>
      <c r="N781" s="13"/>
    </row>
    <row r="782" spans="1:14" ht="18" customHeight="1">
      <c r="A782" s="10"/>
      <c r="B782" s="291"/>
      <c r="C782" s="302">
        <v>551</v>
      </c>
      <c r="D782" s="303" t="s">
        <v>189</v>
      </c>
      <c r="E782" s="281">
        <f t="shared" ref="E782:E789" si="173">F782+G782+H782</f>
        <v>165587</v>
      </c>
      <c r="F782" s="152">
        <v>144164</v>
      </c>
      <c r="G782" s="153">
        <v>0</v>
      </c>
      <c r="H782" s="1406">
        <v>21423</v>
      </c>
      <c r="I782" s="152">
        <v>89117</v>
      </c>
      <c r="J782" s="153">
        <v>0</v>
      </c>
      <c r="K782" s="1406">
        <v>8041</v>
      </c>
      <c r="L782" s="281">
        <f t="shared" ref="L782:L789" si="174">I782+J782+K782</f>
        <v>97158</v>
      </c>
      <c r="M782" s="12">
        <f t="shared" si="170"/>
        <v>1</v>
      </c>
      <c r="N782" s="13"/>
    </row>
    <row r="783" spans="1:14" hidden="1">
      <c r="A783" s="10"/>
      <c r="B783" s="291"/>
      <c r="C783" s="304">
        <v>552</v>
      </c>
      <c r="D783" s="305" t="s">
        <v>894</v>
      </c>
      <c r="E783" s="295">
        <f t="shared" si="173"/>
        <v>0</v>
      </c>
      <c r="F783" s="158"/>
      <c r="G783" s="159"/>
      <c r="H783" s="1408"/>
      <c r="I783" s="158"/>
      <c r="J783" s="159"/>
      <c r="K783" s="1408"/>
      <c r="L783" s="295">
        <f t="shared" si="174"/>
        <v>0</v>
      </c>
      <c r="M783" s="12" t="str">
        <f t="shared" si="170"/>
        <v/>
      </c>
      <c r="N783" s="13"/>
    </row>
    <row r="784" spans="1:14" hidden="1">
      <c r="A784" s="10"/>
      <c r="B784" s="306"/>
      <c r="C784" s="304">
        <v>558</v>
      </c>
      <c r="D784" s="307" t="s">
        <v>856</v>
      </c>
      <c r="E784" s="295">
        <f>F784+G784+H784</f>
        <v>0</v>
      </c>
      <c r="F784" s="484">
        <v>0</v>
      </c>
      <c r="G784" s="485">
        <v>0</v>
      </c>
      <c r="H784" s="160">
        <v>0</v>
      </c>
      <c r="I784" s="484">
        <v>0</v>
      </c>
      <c r="J784" s="485">
        <v>0</v>
      </c>
      <c r="K784" s="160">
        <v>0</v>
      </c>
      <c r="L784" s="295">
        <f>I784+J784+K784</f>
        <v>0</v>
      </c>
      <c r="M784" s="12" t="str">
        <f t="shared" si="170"/>
        <v/>
      </c>
      <c r="N784" s="13"/>
    </row>
    <row r="785" spans="1:14">
      <c r="A785" s="10"/>
      <c r="B785" s="306"/>
      <c r="C785" s="304">
        <v>560</v>
      </c>
      <c r="D785" s="307" t="s">
        <v>190</v>
      </c>
      <c r="E785" s="295">
        <f t="shared" si="173"/>
        <v>66245</v>
      </c>
      <c r="F785" s="158">
        <v>58421</v>
      </c>
      <c r="G785" s="159">
        <v>0</v>
      </c>
      <c r="H785" s="1408">
        <v>7824</v>
      </c>
      <c r="I785" s="158">
        <v>36435</v>
      </c>
      <c r="J785" s="159">
        <v>0</v>
      </c>
      <c r="K785" s="1408">
        <v>4400</v>
      </c>
      <c r="L785" s="295">
        <f t="shared" si="174"/>
        <v>40835</v>
      </c>
      <c r="M785" s="12">
        <f t="shared" si="170"/>
        <v>1</v>
      </c>
      <c r="N785" s="13"/>
    </row>
    <row r="786" spans="1:14">
      <c r="A786" s="10"/>
      <c r="B786" s="306"/>
      <c r="C786" s="304">
        <v>580</v>
      </c>
      <c r="D786" s="305" t="s">
        <v>191</v>
      </c>
      <c r="E786" s="295">
        <f t="shared" si="173"/>
        <v>31493</v>
      </c>
      <c r="F786" s="158">
        <v>28396</v>
      </c>
      <c r="G786" s="159">
        <v>0</v>
      </c>
      <c r="H786" s="1408">
        <v>3097</v>
      </c>
      <c r="I786" s="158">
        <v>17604</v>
      </c>
      <c r="J786" s="159">
        <v>0</v>
      </c>
      <c r="K786" s="1408">
        <v>2078</v>
      </c>
      <c r="L786" s="295">
        <f t="shared" si="174"/>
        <v>19682</v>
      </c>
      <c r="M786" s="12">
        <f t="shared" si="170"/>
        <v>1</v>
      </c>
      <c r="N786" s="13"/>
    </row>
    <row r="787" spans="1:14" hidden="1">
      <c r="A787" s="10"/>
      <c r="B787" s="291"/>
      <c r="C787" s="304">
        <v>588</v>
      </c>
      <c r="D787" s="305" t="s">
        <v>858</v>
      </c>
      <c r="E787" s="295">
        <f>F787+G787+H787</f>
        <v>0</v>
      </c>
      <c r="F787" s="484">
        <v>0</v>
      </c>
      <c r="G787" s="485">
        <v>0</v>
      </c>
      <c r="H787" s="160">
        <v>0</v>
      </c>
      <c r="I787" s="484">
        <v>0</v>
      </c>
      <c r="J787" s="485">
        <v>0</v>
      </c>
      <c r="K787" s="160">
        <v>0</v>
      </c>
      <c r="L787" s="295">
        <f>I787+J787+K787</f>
        <v>0</v>
      </c>
      <c r="M787" s="12" t="str">
        <f t="shared" si="170"/>
        <v/>
      </c>
      <c r="N787" s="13"/>
    </row>
    <row r="788" spans="1:14" ht="31.5" hidden="1">
      <c r="A788" s="10"/>
      <c r="B788" s="291"/>
      <c r="C788" s="308">
        <v>590</v>
      </c>
      <c r="D788" s="309" t="s">
        <v>192</v>
      </c>
      <c r="E788" s="287">
        <f t="shared" si="173"/>
        <v>0</v>
      </c>
      <c r="F788" s="173"/>
      <c r="G788" s="174"/>
      <c r="H788" s="1409"/>
      <c r="I788" s="173"/>
      <c r="J788" s="174"/>
      <c r="K788" s="1409"/>
      <c r="L788" s="287">
        <f t="shared" si="174"/>
        <v>0</v>
      </c>
      <c r="M788" s="12" t="str">
        <f t="shared" si="170"/>
        <v/>
      </c>
      <c r="N788" s="13"/>
    </row>
    <row r="789" spans="1:14" hidden="1">
      <c r="A789" s="22">
        <v>5</v>
      </c>
      <c r="B789" s="272">
        <v>800</v>
      </c>
      <c r="C789" s="1936" t="s">
        <v>193</v>
      </c>
      <c r="D789" s="1937"/>
      <c r="E789" s="310">
        <f t="shared" si="173"/>
        <v>0</v>
      </c>
      <c r="F789" s="1410"/>
      <c r="G789" s="1411"/>
      <c r="H789" s="1412"/>
      <c r="I789" s="1410"/>
      <c r="J789" s="1411"/>
      <c r="K789" s="1412"/>
      <c r="L789" s="310">
        <f t="shared" si="174"/>
        <v>0</v>
      </c>
      <c r="M789" s="12" t="str">
        <f t="shared" si="170"/>
        <v/>
      </c>
      <c r="N789" s="13"/>
    </row>
    <row r="790" spans="1:14">
      <c r="A790" s="23">
        <v>10</v>
      </c>
      <c r="B790" s="272">
        <v>1000</v>
      </c>
      <c r="C790" s="1932" t="s">
        <v>194</v>
      </c>
      <c r="D790" s="1933"/>
      <c r="E790" s="310">
        <f t="shared" ref="E790:L790" si="175">SUM(E791:E807)</f>
        <v>939455</v>
      </c>
      <c r="F790" s="274">
        <f t="shared" si="175"/>
        <v>0</v>
      </c>
      <c r="G790" s="275">
        <f t="shared" si="175"/>
        <v>939455</v>
      </c>
      <c r="H790" s="276">
        <f>SUM(H791:H807)</f>
        <v>0</v>
      </c>
      <c r="I790" s="274">
        <f t="shared" si="175"/>
        <v>0</v>
      </c>
      <c r="J790" s="275">
        <f t="shared" si="175"/>
        <v>425322</v>
      </c>
      <c r="K790" s="276">
        <f t="shared" si="175"/>
        <v>0</v>
      </c>
      <c r="L790" s="310">
        <f t="shared" si="175"/>
        <v>425322</v>
      </c>
      <c r="M790" s="12">
        <f t="shared" si="170"/>
        <v>1</v>
      </c>
      <c r="N790" s="13"/>
    </row>
    <row r="791" spans="1:14">
      <c r="A791" s="23">
        <v>15</v>
      </c>
      <c r="B791" s="292"/>
      <c r="C791" s="279">
        <v>1011</v>
      </c>
      <c r="D791" s="311" t="s">
        <v>195</v>
      </c>
      <c r="E791" s="281">
        <f t="shared" ref="E791:E807" si="176">F791+G791+H791</f>
        <v>8000</v>
      </c>
      <c r="F791" s="152">
        <v>0</v>
      </c>
      <c r="G791" s="153">
        <v>8000</v>
      </c>
      <c r="H791" s="1406">
        <v>0</v>
      </c>
      <c r="I791" s="152">
        <v>0</v>
      </c>
      <c r="J791" s="153">
        <v>1367</v>
      </c>
      <c r="K791" s="1406">
        <v>0</v>
      </c>
      <c r="L791" s="281">
        <f t="shared" ref="L791:L807" si="177">I791+J791+K791</f>
        <v>1367</v>
      </c>
      <c r="M791" s="12">
        <f t="shared" si="170"/>
        <v>1</v>
      </c>
      <c r="N791" s="13"/>
    </row>
    <row r="792" spans="1:14" hidden="1">
      <c r="A792" s="22">
        <v>35</v>
      </c>
      <c r="B792" s="292"/>
      <c r="C792" s="293">
        <v>1012</v>
      </c>
      <c r="D792" s="294" t="s">
        <v>196</v>
      </c>
      <c r="E792" s="295">
        <f t="shared" si="176"/>
        <v>0</v>
      </c>
      <c r="F792" s="158"/>
      <c r="G792" s="159"/>
      <c r="H792" s="1408"/>
      <c r="I792" s="158"/>
      <c r="J792" s="159"/>
      <c r="K792" s="1408"/>
      <c r="L792" s="295">
        <f t="shared" si="177"/>
        <v>0</v>
      </c>
      <c r="M792" s="12" t="str">
        <f t="shared" si="170"/>
        <v/>
      </c>
      <c r="N792" s="13"/>
    </row>
    <row r="793" spans="1:14">
      <c r="A793" s="23">
        <v>40</v>
      </c>
      <c r="B793" s="292"/>
      <c r="C793" s="293">
        <v>1013</v>
      </c>
      <c r="D793" s="294" t="s">
        <v>197</v>
      </c>
      <c r="E793" s="295">
        <f t="shared" si="176"/>
        <v>2500</v>
      </c>
      <c r="F793" s="158">
        <v>0</v>
      </c>
      <c r="G793" s="159">
        <v>2500</v>
      </c>
      <c r="H793" s="1408">
        <v>0</v>
      </c>
      <c r="I793" s="158">
        <v>0</v>
      </c>
      <c r="J793" s="159">
        <v>159</v>
      </c>
      <c r="K793" s="1408">
        <v>0</v>
      </c>
      <c r="L793" s="295">
        <f t="shared" si="177"/>
        <v>159</v>
      </c>
      <c r="M793" s="12">
        <f t="shared" si="170"/>
        <v>1</v>
      </c>
      <c r="N793" s="13"/>
    </row>
    <row r="794" spans="1:14" hidden="1">
      <c r="A794" s="23">
        <v>45</v>
      </c>
      <c r="B794" s="292"/>
      <c r="C794" s="293">
        <v>1014</v>
      </c>
      <c r="D794" s="294" t="s">
        <v>198</v>
      </c>
      <c r="E794" s="295">
        <f t="shared" si="176"/>
        <v>0</v>
      </c>
      <c r="F794" s="158"/>
      <c r="G794" s="159"/>
      <c r="H794" s="1408"/>
      <c r="I794" s="158"/>
      <c r="J794" s="159"/>
      <c r="K794" s="1408"/>
      <c r="L794" s="295">
        <f t="shared" si="177"/>
        <v>0</v>
      </c>
      <c r="M794" s="12" t="str">
        <f t="shared" si="170"/>
        <v/>
      </c>
      <c r="N794" s="13"/>
    </row>
    <row r="795" spans="1:14">
      <c r="A795" s="23">
        <v>50</v>
      </c>
      <c r="B795" s="292"/>
      <c r="C795" s="293">
        <v>1015</v>
      </c>
      <c r="D795" s="294" t="s">
        <v>199</v>
      </c>
      <c r="E795" s="295">
        <f t="shared" si="176"/>
        <v>156000</v>
      </c>
      <c r="F795" s="158">
        <v>0</v>
      </c>
      <c r="G795" s="159">
        <v>156000</v>
      </c>
      <c r="H795" s="1408">
        <v>0</v>
      </c>
      <c r="I795" s="158">
        <v>0</v>
      </c>
      <c r="J795" s="159">
        <v>93526</v>
      </c>
      <c r="K795" s="1408">
        <v>0</v>
      </c>
      <c r="L795" s="295">
        <f t="shared" si="177"/>
        <v>93526</v>
      </c>
      <c r="M795" s="12">
        <f t="shared" si="170"/>
        <v>1</v>
      </c>
      <c r="N795" s="13"/>
    </row>
    <row r="796" spans="1:14">
      <c r="A796" s="23">
        <v>55</v>
      </c>
      <c r="B796" s="292"/>
      <c r="C796" s="312">
        <v>1016</v>
      </c>
      <c r="D796" s="313" t="s">
        <v>200</v>
      </c>
      <c r="E796" s="314">
        <f t="shared" si="176"/>
        <v>140000</v>
      </c>
      <c r="F796" s="164">
        <v>0</v>
      </c>
      <c r="G796" s="165">
        <v>140000</v>
      </c>
      <c r="H796" s="1407">
        <v>0</v>
      </c>
      <c r="I796" s="164">
        <v>0</v>
      </c>
      <c r="J796" s="165">
        <v>81261</v>
      </c>
      <c r="K796" s="1407">
        <v>0</v>
      </c>
      <c r="L796" s="314">
        <f t="shared" si="177"/>
        <v>81261</v>
      </c>
      <c r="M796" s="12">
        <f t="shared" si="170"/>
        <v>1</v>
      </c>
      <c r="N796" s="13"/>
    </row>
    <row r="797" spans="1:14">
      <c r="A797" s="23">
        <v>60</v>
      </c>
      <c r="B797" s="278"/>
      <c r="C797" s="318">
        <v>1020</v>
      </c>
      <c r="D797" s="319" t="s">
        <v>201</v>
      </c>
      <c r="E797" s="320">
        <f t="shared" si="176"/>
        <v>386600</v>
      </c>
      <c r="F797" s="450">
        <v>0</v>
      </c>
      <c r="G797" s="451">
        <v>386600</v>
      </c>
      <c r="H797" s="1416">
        <v>0</v>
      </c>
      <c r="I797" s="450">
        <v>0</v>
      </c>
      <c r="J797" s="451">
        <v>207784</v>
      </c>
      <c r="K797" s="1416">
        <v>0</v>
      </c>
      <c r="L797" s="320">
        <f t="shared" si="177"/>
        <v>207784</v>
      </c>
      <c r="M797" s="12">
        <f t="shared" si="170"/>
        <v>1</v>
      </c>
      <c r="N797" s="13"/>
    </row>
    <row r="798" spans="1:14">
      <c r="A798" s="22">
        <v>65</v>
      </c>
      <c r="B798" s="292"/>
      <c r="C798" s="324">
        <v>1030</v>
      </c>
      <c r="D798" s="325" t="s">
        <v>202</v>
      </c>
      <c r="E798" s="326">
        <f t="shared" si="176"/>
        <v>172000</v>
      </c>
      <c r="F798" s="445">
        <v>0</v>
      </c>
      <c r="G798" s="446">
        <v>172000</v>
      </c>
      <c r="H798" s="1413">
        <v>0</v>
      </c>
      <c r="I798" s="445">
        <v>0</v>
      </c>
      <c r="J798" s="446">
        <v>8494</v>
      </c>
      <c r="K798" s="1413">
        <v>0</v>
      </c>
      <c r="L798" s="326">
        <f t="shared" si="177"/>
        <v>8494</v>
      </c>
      <c r="M798" s="12">
        <f t="shared" si="170"/>
        <v>1</v>
      </c>
      <c r="N798" s="13"/>
    </row>
    <row r="799" spans="1:14">
      <c r="A799" s="23">
        <v>70</v>
      </c>
      <c r="B799" s="292"/>
      <c r="C799" s="318">
        <v>1051</v>
      </c>
      <c r="D799" s="331" t="s">
        <v>203</v>
      </c>
      <c r="E799" s="320">
        <f t="shared" si="176"/>
        <v>2900</v>
      </c>
      <c r="F799" s="450">
        <v>0</v>
      </c>
      <c r="G799" s="451">
        <v>2900</v>
      </c>
      <c r="H799" s="1416">
        <v>0</v>
      </c>
      <c r="I799" s="450">
        <v>0</v>
      </c>
      <c r="J799" s="451">
        <v>1418</v>
      </c>
      <c r="K799" s="1416">
        <v>0</v>
      </c>
      <c r="L799" s="320">
        <f t="shared" si="177"/>
        <v>1418</v>
      </c>
      <c r="M799" s="12">
        <f t="shared" si="170"/>
        <v>1</v>
      </c>
      <c r="N799" s="13"/>
    </row>
    <row r="800" spans="1:14">
      <c r="A800" s="23">
        <v>75</v>
      </c>
      <c r="B800" s="292"/>
      <c r="C800" s="293">
        <v>1052</v>
      </c>
      <c r="D800" s="294" t="s">
        <v>204</v>
      </c>
      <c r="E800" s="295">
        <f t="shared" si="176"/>
        <v>3500</v>
      </c>
      <c r="F800" s="158">
        <v>0</v>
      </c>
      <c r="G800" s="159">
        <v>3500</v>
      </c>
      <c r="H800" s="1408">
        <v>0</v>
      </c>
      <c r="I800" s="158">
        <v>0</v>
      </c>
      <c r="J800" s="159">
        <v>1588</v>
      </c>
      <c r="K800" s="1408">
        <v>0</v>
      </c>
      <c r="L800" s="295">
        <f t="shared" si="177"/>
        <v>1588</v>
      </c>
      <c r="M800" s="12">
        <f t="shared" si="170"/>
        <v>1</v>
      </c>
      <c r="N800" s="13"/>
    </row>
    <row r="801" spans="1:14" hidden="1">
      <c r="A801" s="23">
        <v>80</v>
      </c>
      <c r="B801" s="292"/>
      <c r="C801" s="324">
        <v>1053</v>
      </c>
      <c r="D801" s="325" t="s">
        <v>859</v>
      </c>
      <c r="E801" s="326">
        <f t="shared" si="176"/>
        <v>0</v>
      </c>
      <c r="F801" s="445"/>
      <c r="G801" s="446"/>
      <c r="H801" s="1413"/>
      <c r="I801" s="445"/>
      <c r="J801" s="446"/>
      <c r="K801" s="1413"/>
      <c r="L801" s="326">
        <f t="shared" si="177"/>
        <v>0</v>
      </c>
      <c r="M801" s="12" t="str">
        <f t="shared" si="170"/>
        <v/>
      </c>
      <c r="N801" s="13"/>
    </row>
    <row r="802" spans="1:14">
      <c r="A802" s="23">
        <v>80</v>
      </c>
      <c r="B802" s="292"/>
      <c r="C802" s="318">
        <v>1062</v>
      </c>
      <c r="D802" s="319" t="s">
        <v>205</v>
      </c>
      <c r="E802" s="320">
        <f t="shared" si="176"/>
        <v>40000</v>
      </c>
      <c r="F802" s="450">
        <v>0</v>
      </c>
      <c r="G802" s="451">
        <v>40000</v>
      </c>
      <c r="H802" s="1416">
        <v>0</v>
      </c>
      <c r="I802" s="450">
        <v>0</v>
      </c>
      <c r="J802" s="451">
        <v>19932</v>
      </c>
      <c r="K802" s="1416">
        <v>0</v>
      </c>
      <c r="L802" s="320">
        <f t="shared" si="177"/>
        <v>19932</v>
      </c>
      <c r="M802" s="12">
        <f t="shared" si="170"/>
        <v>1</v>
      </c>
      <c r="N802" s="13"/>
    </row>
    <row r="803" spans="1:14" hidden="1">
      <c r="A803" s="23">
        <v>85</v>
      </c>
      <c r="B803" s="292"/>
      <c r="C803" s="324">
        <v>1063</v>
      </c>
      <c r="D803" s="332" t="s">
        <v>787</v>
      </c>
      <c r="E803" s="326">
        <f t="shared" si="176"/>
        <v>0</v>
      </c>
      <c r="F803" s="445"/>
      <c r="G803" s="446"/>
      <c r="H803" s="1413"/>
      <c r="I803" s="445"/>
      <c r="J803" s="446"/>
      <c r="K803" s="1413"/>
      <c r="L803" s="326">
        <f t="shared" si="177"/>
        <v>0</v>
      </c>
      <c r="M803" s="12" t="str">
        <f t="shared" si="170"/>
        <v/>
      </c>
      <c r="N803" s="13"/>
    </row>
    <row r="804" spans="1:14">
      <c r="A804" s="23">
        <v>90</v>
      </c>
      <c r="B804" s="292"/>
      <c r="C804" s="333">
        <v>1069</v>
      </c>
      <c r="D804" s="334" t="s">
        <v>206</v>
      </c>
      <c r="E804" s="335">
        <f t="shared" si="176"/>
        <v>3500</v>
      </c>
      <c r="F804" s="589">
        <v>0</v>
      </c>
      <c r="G804" s="590">
        <v>3500</v>
      </c>
      <c r="H804" s="1415">
        <v>0</v>
      </c>
      <c r="I804" s="589">
        <v>0</v>
      </c>
      <c r="J804" s="590">
        <v>1860</v>
      </c>
      <c r="K804" s="1415">
        <v>0</v>
      </c>
      <c r="L804" s="335">
        <f t="shared" si="177"/>
        <v>1860</v>
      </c>
      <c r="M804" s="12">
        <f t="shared" si="170"/>
        <v>1</v>
      </c>
      <c r="N804" s="13"/>
    </row>
    <row r="805" spans="1:14" hidden="1">
      <c r="A805" s="23">
        <v>90</v>
      </c>
      <c r="B805" s="278"/>
      <c r="C805" s="318">
        <v>1091</v>
      </c>
      <c r="D805" s="331" t="s">
        <v>895</v>
      </c>
      <c r="E805" s="320">
        <f t="shared" si="176"/>
        <v>0</v>
      </c>
      <c r="F805" s="450"/>
      <c r="G805" s="451"/>
      <c r="H805" s="1416"/>
      <c r="I805" s="450"/>
      <c r="J805" s="451"/>
      <c r="K805" s="1416"/>
      <c r="L805" s="320">
        <f t="shared" si="177"/>
        <v>0</v>
      </c>
      <c r="M805" s="12" t="str">
        <f t="shared" si="170"/>
        <v/>
      </c>
      <c r="N805" s="13"/>
    </row>
    <row r="806" spans="1:14" hidden="1">
      <c r="A806" s="22">
        <v>115</v>
      </c>
      <c r="B806" s="292"/>
      <c r="C806" s="293">
        <v>1092</v>
      </c>
      <c r="D806" s="294" t="s">
        <v>299</v>
      </c>
      <c r="E806" s="295">
        <f t="shared" si="176"/>
        <v>0</v>
      </c>
      <c r="F806" s="158"/>
      <c r="G806" s="159"/>
      <c r="H806" s="1408"/>
      <c r="I806" s="158"/>
      <c r="J806" s="159"/>
      <c r="K806" s="1408"/>
      <c r="L806" s="295">
        <f t="shared" si="177"/>
        <v>0</v>
      </c>
      <c r="M806" s="12" t="str">
        <f t="shared" si="170"/>
        <v/>
      </c>
      <c r="N806" s="13"/>
    </row>
    <row r="807" spans="1:14">
      <c r="A807" s="22">
        <v>125</v>
      </c>
      <c r="B807" s="292"/>
      <c r="C807" s="285">
        <v>1098</v>
      </c>
      <c r="D807" s="339" t="s">
        <v>207</v>
      </c>
      <c r="E807" s="287">
        <f t="shared" si="176"/>
        <v>24455</v>
      </c>
      <c r="F807" s="173">
        <v>0</v>
      </c>
      <c r="G807" s="174">
        <v>24455</v>
      </c>
      <c r="H807" s="1409">
        <v>0</v>
      </c>
      <c r="I807" s="173">
        <v>0</v>
      </c>
      <c r="J807" s="174">
        <v>7933</v>
      </c>
      <c r="K807" s="1409">
        <v>0</v>
      </c>
      <c r="L807" s="287">
        <f t="shared" si="177"/>
        <v>7933</v>
      </c>
      <c r="M807" s="12">
        <f t="shared" si="170"/>
        <v>1</v>
      </c>
      <c r="N807" s="13"/>
    </row>
    <row r="808" spans="1:14">
      <c r="A808" s="23">
        <v>130</v>
      </c>
      <c r="B808" s="272">
        <v>1900</v>
      </c>
      <c r="C808" s="1917" t="s">
        <v>266</v>
      </c>
      <c r="D808" s="1918"/>
      <c r="E808" s="310">
        <f t="shared" ref="E808:L808" si="178">SUM(E809:E811)</f>
        <v>23000</v>
      </c>
      <c r="F808" s="274">
        <f t="shared" si="178"/>
        <v>0</v>
      </c>
      <c r="G808" s="275">
        <f t="shared" si="178"/>
        <v>23000</v>
      </c>
      <c r="H808" s="276">
        <f>SUM(H809:H811)</f>
        <v>0</v>
      </c>
      <c r="I808" s="274">
        <f t="shared" si="178"/>
        <v>0</v>
      </c>
      <c r="J808" s="275">
        <f t="shared" si="178"/>
        <v>29934</v>
      </c>
      <c r="K808" s="276">
        <f t="shared" si="178"/>
        <v>0</v>
      </c>
      <c r="L808" s="310">
        <f t="shared" si="178"/>
        <v>29934</v>
      </c>
      <c r="M808" s="12">
        <f t="shared" si="170"/>
        <v>1</v>
      </c>
      <c r="N808" s="13"/>
    </row>
    <row r="809" spans="1:14">
      <c r="A809" s="23">
        <v>135</v>
      </c>
      <c r="B809" s="292"/>
      <c r="C809" s="279">
        <v>1901</v>
      </c>
      <c r="D809" s="340" t="s">
        <v>896</v>
      </c>
      <c r="E809" s="281">
        <f>F809+G809+H809</f>
        <v>20000</v>
      </c>
      <c r="F809" s="152">
        <v>0</v>
      </c>
      <c r="G809" s="153">
        <v>20000</v>
      </c>
      <c r="H809" s="1406">
        <v>0</v>
      </c>
      <c r="I809" s="152">
        <v>0</v>
      </c>
      <c r="J809" s="153">
        <v>28586</v>
      </c>
      <c r="K809" s="1406">
        <v>0</v>
      </c>
      <c r="L809" s="281">
        <f>I809+J809+K809</f>
        <v>28586</v>
      </c>
      <c r="M809" s="12">
        <f t="shared" si="170"/>
        <v>1</v>
      </c>
      <c r="N809" s="13"/>
    </row>
    <row r="810" spans="1:14">
      <c r="A810" s="23">
        <v>140</v>
      </c>
      <c r="B810" s="341"/>
      <c r="C810" s="293">
        <v>1981</v>
      </c>
      <c r="D810" s="342" t="s">
        <v>897</v>
      </c>
      <c r="E810" s="295">
        <f>F810+G810+H810</f>
        <v>3000</v>
      </c>
      <c r="F810" s="158">
        <v>0</v>
      </c>
      <c r="G810" s="159">
        <v>3000</v>
      </c>
      <c r="H810" s="1408">
        <v>0</v>
      </c>
      <c r="I810" s="158">
        <v>0</v>
      </c>
      <c r="J810" s="159">
        <v>1348</v>
      </c>
      <c r="K810" s="1408">
        <v>0</v>
      </c>
      <c r="L810" s="295">
        <f>I810+J810+K810</f>
        <v>1348</v>
      </c>
      <c r="M810" s="12">
        <f t="shared" si="170"/>
        <v>1</v>
      </c>
      <c r="N810" s="13"/>
    </row>
    <row r="811" spans="1:14" hidden="1">
      <c r="A811" s="23">
        <v>145</v>
      </c>
      <c r="B811" s="292"/>
      <c r="C811" s="285">
        <v>1991</v>
      </c>
      <c r="D811" s="343" t="s">
        <v>898</v>
      </c>
      <c r="E811" s="287">
        <f>F811+G811+H811</f>
        <v>0</v>
      </c>
      <c r="F811" s="173"/>
      <c r="G811" s="174"/>
      <c r="H811" s="1409"/>
      <c r="I811" s="173"/>
      <c r="J811" s="174"/>
      <c r="K811" s="1409"/>
      <c r="L811" s="287">
        <f>I811+J811+K811</f>
        <v>0</v>
      </c>
      <c r="M811" s="12" t="str">
        <f t="shared" si="170"/>
        <v/>
      </c>
      <c r="N811" s="13"/>
    </row>
    <row r="812" spans="1:14" hidden="1">
      <c r="A812" s="23">
        <v>150</v>
      </c>
      <c r="B812" s="272">
        <v>2100</v>
      </c>
      <c r="C812" s="1917" t="s">
        <v>708</v>
      </c>
      <c r="D812" s="1918"/>
      <c r="E812" s="310">
        <f t="shared" ref="E812:L812" si="179">SUM(E813:E817)</f>
        <v>0</v>
      </c>
      <c r="F812" s="274">
        <f t="shared" si="179"/>
        <v>0</v>
      </c>
      <c r="G812" s="275">
        <f t="shared" si="179"/>
        <v>0</v>
      </c>
      <c r="H812" s="276">
        <f>SUM(H813:H817)</f>
        <v>0</v>
      </c>
      <c r="I812" s="274">
        <f t="shared" si="179"/>
        <v>0</v>
      </c>
      <c r="J812" s="275">
        <f t="shared" si="179"/>
        <v>0</v>
      </c>
      <c r="K812" s="276">
        <f t="shared" si="179"/>
        <v>0</v>
      </c>
      <c r="L812" s="310">
        <f t="shared" si="179"/>
        <v>0</v>
      </c>
      <c r="M812" s="12" t="str">
        <f t="shared" si="170"/>
        <v/>
      </c>
      <c r="N812" s="13"/>
    </row>
    <row r="813" spans="1:14" hidden="1">
      <c r="A813" s="23">
        <v>155</v>
      </c>
      <c r="B813" s="292"/>
      <c r="C813" s="279">
        <v>2110</v>
      </c>
      <c r="D813" s="344" t="s">
        <v>208</v>
      </c>
      <c r="E813" s="281">
        <f>F813+G813+H813</f>
        <v>0</v>
      </c>
      <c r="F813" s="152"/>
      <c r="G813" s="153"/>
      <c r="H813" s="1406"/>
      <c r="I813" s="152"/>
      <c r="J813" s="153"/>
      <c r="K813" s="1406"/>
      <c r="L813" s="281">
        <f>I813+J813+K813</f>
        <v>0</v>
      </c>
      <c r="M813" s="12" t="str">
        <f t="shared" si="170"/>
        <v/>
      </c>
      <c r="N813" s="13"/>
    </row>
    <row r="814" spans="1:14" hidden="1">
      <c r="A814" s="23">
        <v>160</v>
      </c>
      <c r="B814" s="341"/>
      <c r="C814" s="293">
        <v>2120</v>
      </c>
      <c r="D814" s="300" t="s">
        <v>209</v>
      </c>
      <c r="E814" s="295">
        <f>F814+G814+H814</f>
        <v>0</v>
      </c>
      <c r="F814" s="158"/>
      <c r="G814" s="159"/>
      <c r="H814" s="1408"/>
      <c r="I814" s="158"/>
      <c r="J814" s="159"/>
      <c r="K814" s="1408"/>
      <c r="L814" s="295">
        <f>I814+J814+K814</f>
        <v>0</v>
      </c>
      <c r="M814" s="12" t="str">
        <f t="shared" si="170"/>
        <v/>
      </c>
      <c r="N814" s="13"/>
    </row>
    <row r="815" spans="1:14" hidden="1">
      <c r="A815" s="23">
        <v>165</v>
      </c>
      <c r="B815" s="341"/>
      <c r="C815" s="293">
        <v>2125</v>
      </c>
      <c r="D815" s="300" t="s">
        <v>210</v>
      </c>
      <c r="E815" s="295">
        <f>F815+G815+H815</f>
        <v>0</v>
      </c>
      <c r="F815" s="484">
        <v>0</v>
      </c>
      <c r="G815" s="485">
        <v>0</v>
      </c>
      <c r="H815" s="160">
        <v>0</v>
      </c>
      <c r="I815" s="484">
        <v>0</v>
      </c>
      <c r="J815" s="485">
        <v>0</v>
      </c>
      <c r="K815" s="160">
        <v>0</v>
      </c>
      <c r="L815" s="295">
        <f>I815+J815+K815</f>
        <v>0</v>
      </c>
      <c r="M815" s="12" t="str">
        <f t="shared" si="170"/>
        <v/>
      </c>
      <c r="N815" s="13"/>
    </row>
    <row r="816" spans="1:14" hidden="1">
      <c r="A816" s="23">
        <v>175</v>
      </c>
      <c r="B816" s="291"/>
      <c r="C816" s="293">
        <v>2140</v>
      </c>
      <c r="D816" s="300" t="s">
        <v>211</v>
      </c>
      <c r="E816" s="295">
        <f>F816+G816+H816</f>
        <v>0</v>
      </c>
      <c r="F816" s="484">
        <v>0</v>
      </c>
      <c r="G816" s="485">
        <v>0</v>
      </c>
      <c r="H816" s="160">
        <v>0</v>
      </c>
      <c r="I816" s="484">
        <v>0</v>
      </c>
      <c r="J816" s="485">
        <v>0</v>
      </c>
      <c r="K816" s="160">
        <v>0</v>
      </c>
      <c r="L816" s="295">
        <f>I816+J816+K816</f>
        <v>0</v>
      </c>
      <c r="M816" s="12" t="str">
        <f t="shared" si="170"/>
        <v/>
      </c>
      <c r="N816" s="13"/>
    </row>
    <row r="817" spans="1:14" hidden="1">
      <c r="A817" s="23">
        <v>180</v>
      </c>
      <c r="B817" s="292"/>
      <c r="C817" s="285">
        <v>2190</v>
      </c>
      <c r="D817" s="345" t="s">
        <v>212</v>
      </c>
      <c r="E817" s="287">
        <f>F817+G817+H817</f>
        <v>0</v>
      </c>
      <c r="F817" s="173"/>
      <c r="G817" s="174"/>
      <c r="H817" s="1409"/>
      <c r="I817" s="173"/>
      <c r="J817" s="174"/>
      <c r="K817" s="1409"/>
      <c r="L817" s="287">
        <f>I817+J817+K817</f>
        <v>0</v>
      </c>
      <c r="M817" s="12" t="str">
        <f t="shared" si="170"/>
        <v/>
      </c>
      <c r="N817" s="13"/>
    </row>
    <row r="818" spans="1:14" hidden="1">
      <c r="A818" s="23">
        <v>185</v>
      </c>
      <c r="B818" s="272">
        <v>2200</v>
      </c>
      <c r="C818" s="1917" t="s">
        <v>213</v>
      </c>
      <c r="D818" s="1918"/>
      <c r="E818" s="310">
        <f t="shared" ref="E818:L818" si="180">SUM(E819:E820)</f>
        <v>0</v>
      </c>
      <c r="F818" s="274">
        <f t="shared" si="180"/>
        <v>0</v>
      </c>
      <c r="G818" s="275">
        <f t="shared" si="180"/>
        <v>0</v>
      </c>
      <c r="H818" s="276">
        <f>SUM(H819:H820)</f>
        <v>0</v>
      </c>
      <c r="I818" s="274">
        <f t="shared" si="180"/>
        <v>0</v>
      </c>
      <c r="J818" s="275">
        <f t="shared" si="180"/>
        <v>0</v>
      </c>
      <c r="K818" s="276">
        <f t="shared" si="180"/>
        <v>0</v>
      </c>
      <c r="L818" s="310">
        <f t="shared" si="180"/>
        <v>0</v>
      </c>
      <c r="M818" s="12" t="str">
        <f t="shared" si="170"/>
        <v/>
      </c>
      <c r="N818" s="13"/>
    </row>
    <row r="819" spans="1:14" hidden="1">
      <c r="A819" s="23">
        <v>190</v>
      </c>
      <c r="B819" s="292"/>
      <c r="C819" s="279">
        <v>2221</v>
      </c>
      <c r="D819" s="280" t="s">
        <v>300</v>
      </c>
      <c r="E819" s="281">
        <f>F819+G819+H819</f>
        <v>0</v>
      </c>
      <c r="F819" s="152"/>
      <c r="G819" s="153"/>
      <c r="H819" s="1406"/>
      <c r="I819" s="152"/>
      <c r="J819" s="153"/>
      <c r="K819" s="1406"/>
      <c r="L819" s="281">
        <f>I819+J819+K819</f>
        <v>0</v>
      </c>
      <c r="M819" s="12" t="str">
        <f t="shared" si="170"/>
        <v/>
      </c>
      <c r="N819" s="13"/>
    </row>
    <row r="820" spans="1:14" hidden="1">
      <c r="A820" s="23">
        <v>200</v>
      </c>
      <c r="B820" s="292"/>
      <c r="C820" s="285">
        <v>2224</v>
      </c>
      <c r="D820" s="286" t="s">
        <v>214</v>
      </c>
      <c r="E820" s="287">
        <f>F820+G820+H820</f>
        <v>0</v>
      </c>
      <c r="F820" s="173"/>
      <c r="G820" s="174"/>
      <c r="H820" s="1409"/>
      <c r="I820" s="173"/>
      <c r="J820" s="174"/>
      <c r="K820" s="1409"/>
      <c r="L820" s="287">
        <f>I820+J820+K820</f>
        <v>0</v>
      </c>
      <c r="M820" s="12" t="str">
        <f t="shared" si="170"/>
        <v/>
      </c>
      <c r="N820" s="13"/>
    </row>
    <row r="821" spans="1:14" hidden="1">
      <c r="A821" s="23">
        <v>200</v>
      </c>
      <c r="B821" s="272">
        <v>2500</v>
      </c>
      <c r="C821" s="1917" t="s">
        <v>215</v>
      </c>
      <c r="D821" s="1918"/>
      <c r="E821" s="310">
        <f>F821+G821+H821</f>
        <v>0</v>
      </c>
      <c r="F821" s="1410"/>
      <c r="G821" s="1411"/>
      <c r="H821" s="1412"/>
      <c r="I821" s="1410"/>
      <c r="J821" s="1411"/>
      <c r="K821" s="1412"/>
      <c r="L821" s="310">
        <f>I821+J821+K821</f>
        <v>0</v>
      </c>
      <c r="M821" s="12" t="str">
        <f t="shared" si="170"/>
        <v/>
      </c>
      <c r="N821" s="13"/>
    </row>
    <row r="822" spans="1:14" hidden="1">
      <c r="A822" s="23">
        <v>205</v>
      </c>
      <c r="B822" s="272">
        <v>2600</v>
      </c>
      <c r="C822" s="1923" t="s">
        <v>216</v>
      </c>
      <c r="D822" s="1924"/>
      <c r="E822" s="310">
        <f>F822+G822+H822</f>
        <v>0</v>
      </c>
      <c r="F822" s="1410"/>
      <c r="G822" s="1411"/>
      <c r="H822" s="1412"/>
      <c r="I822" s="1410"/>
      <c r="J822" s="1411"/>
      <c r="K822" s="1412"/>
      <c r="L822" s="310">
        <f>I822+J822+K822</f>
        <v>0</v>
      </c>
      <c r="M822" s="12" t="str">
        <f t="shared" si="170"/>
        <v/>
      </c>
      <c r="N822" s="13"/>
    </row>
    <row r="823" spans="1:14" hidden="1">
      <c r="A823" s="23">
        <v>210</v>
      </c>
      <c r="B823" s="272">
        <v>2700</v>
      </c>
      <c r="C823" s="1923" t="s">
        <v>217</v>
      </c>
      <c r="D823" s="1924"/>
      <c r="E823" s="310">
        <f>F823+G823+H823</f>
        <v>0</v>
      </c>
      <c r="F823" s="1410"/>
      <c r="G823" s="1411"/>
      <c r="H823" s="1412"/>
      <c r="I823" s="1410"/>
      <c r="J823" s="1411"/>
      <c r="K823" s="1412"/>
      <c r="L823" s="310">
        <f>I823+J823+K823</f>
        <v>0</v>
      </c>
      <c r="M823" s="12" t="str">
        <f t="shared" si="170"/>
        <v/>
      </c>
      <c r="N823" s="13"/>
    </row>
    <row r="824" spans="1:14" ht="36" hidden="1" customHeight="1">
      <c r="A824" s="23">
        <v>215</v>
      </c>
      <c r="B824" s="272">
        <v>2800</v>
      </c>
      <c r="C824" s="1923" t="s">
        <v>1644</v>
      </c>
      <c r="D824" s="1924"/>
      <c r="E824" s="310">
        <f t="shared" ref="E824:L824" si="181">SUM(E825:E827)</f>
        <v>0</v>
      </c>
      <c r="F824" s="274">
        <f t="shared" si="181"/>
        <v>0</v>
      </c>
      <c r="G824" s="275">
        <f t="shared" si="181"/>
        <v>0</v>
      </c>
      <c r="H824" s="276">
        <f>SUM(H825:H827)</f>
        <v>0</v>
      </c>
      <c r="I824" s="274">
        <f t="shared" si="181"/>
        <v>0</v>
      </c>
      <c r="J824" s="275">
        <f t="shared" si="181"/>
        <v>0</v>
      </c>
      <c r="K824" s="276">
        <f t="shared" si="181"/>
        <v>0</v>
      </c>
      <c r="L824" s="310">
        <f t="shared" si="181"/>
        <v>0</v>
      </c>
      <c r="M824" s="12" t="str">
        <f t="shared" si="170"/>
        <v/>
      </c>
      <c r="N824" s="13"/>
    </row>
    <row r="825" spans="1:14" hidden="1">
      <c r="A825" s="22">
        <v>220</v>
      </c>
      <c r="B825" s="292"/>
      <c r="C825" s="279">
        <v>2810</v>
      </c>
      <c r="D825" s="340" t="s">
        <v>2169</v>
      </c>
      <c r="E825" s="281">
        <f>F825+G825+H825</f>
        <v>0</v>
      </c>
      <c r="F825" s="152"/>
      <c r="G825" s="153"/>
      <c r="H825" s="1406"/>
      <c r="I825" s="152"/>
      <c r="J825" s="153"/>
      <c r="K825" s="1406"/>
      <c r="L825" s="281">
        <f>I825+J825+K825</f>
        <v>0</v>
      </c>
      <c r="M825" s="12" t="str">
        <f t="shared" si="170"/>
        <v/>
      </c>
      <c r="N825" s="13"/>
    </row>
    <row r="826" spans="1:14" hidden="1">
      <c r="A826" s="23">
        <v>225</v>
      </c>
      <c r="B826" s="341"/>
      <c r="C826" s="293">
        <v>2820</v>
      </c>
      <c r="D826" s="342" t="s">
        <v>2170</v>
      </c>
      <c r="E826" s="295">
        <f>F826+G826+H826</f>
        <v>0</v>
      </c>
      <c r="F826" s="158"/>
      <c r="G826" s="159"/>
      <c r="H826" s="1408"/>
      <c r="I826" s="158"/>
      <c r="J826" s="159"/>
      <c r="K826" s="1408"/>
      <c r="L826" s="295">
        <f>I826+J826+K826</f>
        <v>0</v>
      </c>
      <c r="M826" s="12" t="str">
        <f t="shared" si="170"/>
        <v/>
      </c>
      <c r="N826" s="13"/>
    </row>
    <row r="827" spans="1:14" ht="31.5" hidden="1">
      <c r="A827" s="23">
        <v>230</v>
      </c>
      <c r="B827" s="292"/>
      <c r="C827" s="285">
        <v>2890</v>
      </c>
      <c r="D827" s="343" t="s">
        <v>2171</v>
      </c>
      <c r="E827" s="287">
        <f>F827+G827+H827</f>
        <v>0</v>
      </c>
      <c r="F827" s="173"/>
      <c r="G827" s="174"/>
      <c r="H827" s="1409"/>
      <c r="I827" s="173"/>
      <c r="J827" s="174"/>
      <c r="K827" s="1409"/>
      <c r="L827" s="287">
        <f>I827+J827+K827</f>
        <v>0</v>
      </c>
      <c r="M827" s="12" t="str">
        <f t="shared" si="170"/>
        <v/>
      </c>
      <c r="N827" s="13"/>
    </row>
    <row r="828" spans="1:14" hidden="1">
      <c r="A828" s="23">
        <v>245</v>
      </c>
      <c r="B828" s="272">
        <v>2900</v>
      </c>
      <c r="C828" s="1917" t="s">
        <v>218</v>
      </c>
      <c r="D828" s="1918"/>
      <c r="E828" s="310">
        <f>SUM(E829:E836)</f>
        <v>0</v>
      </c>
      <c r="F828" s="274">
        <f>SUM(F829:F836)</f>
        <v>0</v>
      </c>
      <c r="G828" s="274">
        <f t="shared" ref="G828:L828" si="182">SUM(G829:G836)</f>
        <v>0</v>
      </c>
      <c r="H828" s="274">
        <f t="shared" si="182"/>
        <v>0</v>
      </c>
      <c r="I828" s="274">
        <f t="shared" si="182"/>
        <v>0</v>
      </c>
      <c r="J828" s="274">
        <f t="shared" si="182"/>
        <v>0</v>
      </c>
      <c r="K828" s="274">
        <f t="shared" si="182"/>
        <v>0</v>
      </c>
      <c r="L828" s="274">
        <f t="shared" si="182"/>
        <v>0</v>
      </c>
      <c r="M828" s="12" t="str">
        <f t="shared" si="170"/>
        <v/>
      </c>
      <c r="N828" s="13"/>
    </row>
    <row r="829" spans="1:14" hidden="1">
      <c r="A829" s="22">
        <v>220</v>
      </c>
      <c r="B829" s="346"/>
      <c r="C829" s="279">
        <v>2910</v>
      </c>
      <c r="D829" s="347" t="s">
        <v>1988</v>
      </c>
      <c r="E829" s="281">
        <f>F829+G829+H829</f>
        <v>0</v>
      </c>
      <c r="F829" s="152"/>
      <c r="G829" s="153"/>
      <c r="H829" s="1406"/>
      <c r="I829" s="152"/>
      <c r="J829" s="153"/>
      <c r="K829" s="1406"/>
      <c r="L829" s="281">
        <f>I829+J829+K829</f>
        <v>0</v>
      </c>
      <c r="M829" s="12" t="str">
        <f t="shared" si="170"/>
        <v/>
      </c>
      <c r="N829" s="13"/>
    </row>
    <row r="830" spans="1:14" hidden="1">
      <c r="A830" s="23">
        <v>225</v>
      </c>
      <c r="B830" s="346"/>
      <c r="C830" s="279">
        <v>2920</v>
      </c>
      <c r="D830" s="347" t="s">
        <v>219</v>
      </c>
      <c r="E830" s="281">
        <f t="shared" ref="E830:E836" si="183">F830+G830+H830</f>
        <v>0</v>
      </c>
      <c r="F830" s="152"/>
      <c r="G830" s="153"/>
      <c r="H830" s="1406"/>
      <c r="I830" s="152"/>
      <c r="J830" s="153"/>
      <c r="K830" s="1406"/>
      <c r="L830" s="281">
        <f t="shared" ref="L830:L836" si="184">I830+J830+K830</f>
        <v>0</v>
      </c>
      <c r="M830" s="12" t="str">
        <f t="shared" si="170"/>
        <v/>
      </c>
      <c r="N830" s="13"/>
    </row>
    <row r="831" spans="1:14" ht="31.5" hidden="1">
      <c r="A831" s="23">
        <v>230</v>
      </c>
      <c r="B831" s="346"/>
      <c r="C831" s="324">
        <v>2969</v>
      </c>
      <c r="D831" s="348" t="s">
        <v>220</v>
      </c>
      <c r="E831" s="326">
        <f t="shared" si="183"/>
        <v>0</v>
      </c>
      <c r="F831" s="445"/>
      <c r="G831" s="446"/>
      <c r="H831" s="1413"/>
      <c r="I831" s="445"/>
      <c r="J831" s="446"/>
      <c r="K831" s="1413"/>
      <c r="L831" s="326">
        <f t="shared" si="184"/>
        <v>0</v>
      </c>
      <c r="M831" s="12" t="str">
        <f t="shared" si="170"/>
        <v/>
      </c>
      <c r="N831" s="13"/>
    </row>
    <row r="832" spans="1:14" ht="31.5" hidden="1">
      <c r="A832" s="23">
        <v>235</v>
      </c>
      <c r="B832" s="346"/>
      <c r="C832" s="349">
        <v>2970</v>
      </c>
      <c r="D832" s="350" t="s">
        <v>221</v>
      </c>
      <c r="E832" s="351">
        <f t="shared" si="183"/>
        <v>0</v>
      </c>
      <c r="F832" s="624"/>
      <c r="G832" s="625"/>
      <c r="H832" s="1414"/>
      <c r="I832" s="624"/>
      <c r="J832" s="625"/>
      <c r="K832" s="1414"/>
      <c r="L832" s="351">
        <f t="shared" si="184"/>
        <v>0</v>
      </c>
      <c r="M832" s="12" t="str">
        <f t="shared" si="170"/>
        <v/>
      </c>
      <c r="N832" s="13"/>
    </row>
    <row r="833" spans="1:14" hidden="1">
      <c r="A833" s="23">
        <v>240</v>
      </c>
      <c r="B833" s="346"/>
      <c r="C833" s="333">
        <v>2989</v>
      </c>
      <c r="D833" s="355" t="s">
        <v>222</v>
      </c>
      <c r="E833" s="335">
        <f t="shared" si="183"/>
        <v>0</v>
      </c>
      <c r="F833" s="589"/>
      <c r="G833" s="590"/>
      <c r="H833" s="1415"/>
      <c r="I833" s="589"/>
      <c r="J833" s="590"/>
      <c r="K833" s="1415"/>
      <c r="L833" s="335">
        <f t="shared" si="184"/>
        <v>0</v>
      </c>
      <c r="M833" s="12" t="str">
        <f t="shared" si="170"/>
        <v/>
      </c>
      <c r="N833" s="13"/>
    </row>
    <row r="834" spans="1:14" hidden="1">
      <c r="A834" s="23">
        <v>245</v>
      </c>
      <c r="B834" s="292"/>
      <c r="C834" s="318">
        <v>2990</v>
      </c>
      <c r="D834" s="356" t="s">
        <v>2007</v>
      </c>
      <c r="E834" s="320">
        <f>F834+G834+H834</f>
        <v>0</v>
      </c>
      <c r="F834" s="450"/>
      <c r="G834" s="451"/>
      <c r="H834" s="1416"/>
      <c r="I834" s="450"/>
      <c r="J834" s="451"/>
      <c r="K834" s="1416"/>
      <c r="L834" s="320">
        <f>I834+J834+K834</f>
        <v>0</v>
      </c>
      <c r="M834" s="12" t="str">
        <f t="shared" si="170"/>
        <v/>
      </c>
      <c r="N834" s="13"/>
    </row>
    <row r="835" spans="1:14" hidden="1">
      <c r="A835" s="22">
        <v>250</v>
      </c>
      <c r="B835" s="292"/>
      <c r="C835" s="318">
        <v>2991</v>
      </c>
      <c r="D835" s="356" t="s">
        <v>223</v>
      </c>
      <c r="E835" s="320">
        <f t="shared" si="183"/>
        <v>0</v>
      </c>
      <c r="F835" s="450"/>
      <c r="G835" s="451"/>
      <c r="H835" s="1416"/>
      <c r="I835" s="450"/>
      <c r="J835" s="451"/>
      <c r="K835" s="1416"/>
      <c r="L835" s="320">
        <f t="shared" si="184"/>
        <v>0</v>
      </c>
      <c r="M835" s="12" t="str">
        <f t="shared" si="170"/>
        <v/>
      </c>
      <c r="N835" s="13"/>
    </row>
    <row r="836" spans="1:14" hidden="1">
      <c r="A836" s="23">
        <v>255</v>
      </c>
      <c r="B836" s="292"/>
      <c r="C836" s="285">
        <v>2992</v>
      </c>
      <c r="D836" s="357" t="s">
        <v>224</v>
      </c>
      <c r="E836" s="287">
        <f t="shared" si="183"/>
        <v>0</v>
      </c>
      <c r="F836" s="173"/>
      <c r="G836" s="174"/>
      <c r="H836" s="1409"/>
      <c r="I836" s="173"/>
      <c r="J836" s="174"/>
      <c r="K836" s="1409"/>
      <c r="L836" s="287">
        <f t="shared" si="184"/>
        <v>0</v>
      </c>
      <c r="M836" s="12" t="str">
        <f t="shared" si="170"/>
        <v/>
      </c>
      <c r="N836" s="13"/>
    </row>
    <row r="837" spans="1:14" hidden="1">
      <c r="A837" s="23">
        <v>265</v>
      </c>
      <c r="B837" s="272">
        <v>3300</v>
      </c>
      <c r="C837" s="358" t="s">
        <v>2038</v>
      </c>
      <c r="D837" s="1834"/>
      <c r="E837" s="310">
        <f t="shared" ref="E837:L837" si="185">SUM(E838:E842)</f>
        <v>0</v>
      </c>
      <c r="F837" s="274">
        <f t="shared" si="185"/>
        <v>0</v>
      </c>
      <c r="G837" s="275">
        <f t="shared" si="185"/>
        <v>0</v>
      </c>
      <c r="H837" s="276">
        <f t="shared" si="185"/>
        <v>0</v>
      </c>
      <c r="I837" s="274">
        <f t="shared" si="185"/>
        <v>0</v>
      </c>
      <c r="J837" s="275">
        <f t="shared" si="185"/>
        <v>0</v>
      </c>
      <c r="K837" s="276">
        <f t="shared" si="185"/>
        <v>0</v>
      </c>
      <c r="L837" s="310">
        <f t="shared" si="185"/>
        <v>0</v>
      </c>
      <c r="M837" s="12" t="str">
        <f t="shared" ref="M837:M890" si="186">(IF($E837&lt;&gt;0,$M$2,IF($L837&lt;&gt;0,$M$2,"")))</f>
        <v/>
      </c>
      <c r="N837" s="13"/>
    </row>
    <row r="838" spans="1:14" hidden="1">
      <c r="A838" s="22">
        <v>270</v>
      </c>
      <c r="B838" s="291"/>
      <c r="C838" s="279">
        <v>3301</v>
      </c>
      <c r="D838" s="359" t="s">
        <v>225</v>
      </c>
      <c r="E838" s="281">
        <f t="shared" ref="E838:E845" si="187">F838+G838+H838</f>
        <v>0</v>
      </c>
      <c r="F838" s="482">
        <v>0</v>
      </c>
      <c r="G838" s="483">
        <v>0</v>
      </c>
      <c r="H838" s="154">
        <v>0</v>
      </c>
      <c r="I838" s="482">
        <v>0</v>
      </c>
      <c r="J838" s="483">
        <v>0</v>
      </c>
      <c r="K838" s="154">
        <v>0</v>
      </c>
      <c r="L838" s="281">
        <f t="shared" ref="L838:L845" si="188">I838+J838+K838</f>
        <v>0</v>
      </c>
      <c r="M838" s="12" t="str">
        <f t="shared" si="186"/>
        <v/>
      </c>
      <c r="N838" s="13"/>
    </row>
    <row r="839" spans="1:14" hidden="1">
      <c r="A839" s="22">
        <v>290</v>
      </c>
      <c r="B839" s="291"/>
      <c r="C839" s="293">
        <v>3302</v>
      </c>
      <c r="D839" s="360" t="s">
        <v>702</v>
      </c>
      <c r="E839" s="295">
        <f t="shared" si="187"/>
        <v>0</v>
      </c>
      <c r="F839" s="484">
        <v>0</v>
      </c>
      <c r="G839" s="485">
        <v>0</v>
      </c>
      <c r="H839" s="160">
        <v>0</v>
      </c>
      <c r="I839" s="484">
        <v>0</v>
      </c>
      <c r="J839" s="485">
        <v>0</v>
      </c>
      <c r="K839" s="160">
        <v>0</v>
      </c>
      <c r="L839" s="295">
        <f t="shared" si="188"/>
        <v>0</v>
      </c>
      <c r="M839" s="12" t="str">
        <f t="shared" si="186"/>
        <v/>
      </c>
      <c r="N839" s="13"/>
    </row>
    <row r="840" spans="1:14" hidden="1">
      <c r="A840" s="39">
        <v>320</v>
      </c>
      <c r="B840" s="291"/>
      <c r="C840" s="293">
        <v>3304</v>
      </c>
      <c r="D840" s="360" t="s">
        <v>226</v>
      </c>
      <c r="E840" s="295">
        <f t="shared" si="187"/>
        <v>0</v>
      </c>
      <c r="F840" s="484">
        <v>0</v>
      </c>
      <c r="G840" s="485">
        <v>0</v>
      </c>
      <c r="H840" s="160">
        <v>0</v>
      </c>
      <c r="I840" s="484">
        <v>0</v>
      </c>
      <c r="J840" s="485">
        <v>0</v>
      </c>
      <c r="K840" s="160">
        <v>0</v>
      </c>
      <c r="L840" s="295">
        <f t="shared" si="188"/>
        <v>0</v>
      </c>
      <c r="M840" s="12" t="str">
        <f t="shared" si="186"/>
        <v/>
      </c>
      <c r="N840" s="13"/>
    </row>
    <row r="841" spans="1:14" ht="47.25" hidden="1">
      <c r="A841" s="22">
        <v>330</v>
      </c>
      <c r="B841" s="291"/>
      <c r="C841" s="285">
        <v>3306</v>
      </c>
      <c r="D841" s="361" t="s">
        <v>2172</v>
      </c>
      <c r="E841" s="295">
        <f t="shared" si="187"/>
        <v>0</v>
      </c>
      <c r="F841" s="484">
        <v>0</v>
      </c>
      <c r="G841" s="485">
        <v>0</v>
      </c>
      <c r="H841" s="160">
        <v>0</v>
      </c>
      <c r="I841" s="484">
        <v>0</v>
      </c>
      <c r="J841" s="485">
        <v>0</v>
      </c>
      <c r="K841" s="160">
        <v>0</v>
      </c>
      <c r="L841" s="295">
        <f t="shared" si="188"/>
        <v>0</v>
      </c>
      <c r="M841" s="12" t="str">
        <f t="shared" si="186"/>
        <v/>
      </c>
      <c r="N841" s="13"/>
    </row>
    <row r="842" spans="1:14" hidden="1">
      <c r="A842" s="23">
        <v>225</v>
      </c>
      <c r="B842" s="291"/>
      <c r="C842" s="285">
        <v>3307</v>
      </c>
      <c r="D842" s="361" t="s">
        <v>2049</v>
      </c>
      <c r="E842" s="287">
        <f t="shared" si="187"/>
        <v>0</v>
      </c>
      <c r="F842" s="486">
        <v>0</v>
      </c>
      <c r="G842" s="487">
        <v>0</v>
      </c>
      <c r="H842" s="175">
        <v>0</v>
      </c>
      <c r="I842" s="486">
        <v>0</v>
      </c>
      <c r="J842" s="487">
        <v>0</v>
      </c>
      <c r="K842" s="175">
        <v>0</v>
      </c>
      <c r="L842" s="287">
        <f t="shared" si="188"/>
        <v>0</v>
      </c>
      <c r="M842" s="12" t="str">
        <f t="shared" si="186"/>
        <v/>
      </c>
      <c r="N842" s="13"/>
    </row>
    <row r="843" spans="1:14" hidden="1">
      <c r="A843" s="23">
        <v>230</v>
      </c>
      <c r="B843" s="272">
        <v>3900</v>
      </c>
      <c r="C843" s="1917" t="s">
        <v>227</v>
      </c>
      <c r="D843" s="1918"/>
      <c r="E843" s="310">
        <f t="shared" si="187"/>
        <v>0</v>
      </c>
      <c r="F843" s="1458">
        <v>0</v>
      </c>
      <c r="G843" s="1459">
        <v>0</v>
      </c>
      <c r="H843" s="1460">
        <v>0</v>
      </c>
      <c r="I843" s="1458">
        <v>0</v>
      </c>
      <c r="J843" s="1459">
        <v>0</v>
      </c>
      <c r="K843" s="1460">
        <v>0</v>
      </c>
      <c r="L843" s="310">
        <f t="shared" si="188"/>
        <v>0</v>
      </c>
      <c r="M843" s="12" t="str">
        <f t="shared" si="186"/>
        <v/>
      </c>
      <c r="N843" s="13"/>
    </row>
    <row r="844" spans="1:14" hidden="1">
      <c r="A844" s="23">
        <v>245</v>
      </c>
      <c r="B844" s="272">
        <v>4000</v>
      </c>
      <c r="C844" s="1917" t="s">
        <v>228</v>
      </c>
      <c r="D844" s="1918"/>
      <c r="E844" s="310">
        <f t="shared" si="187"/>
        <v>0</v>
      </c>
      <c r="F844" s="1410"/>
      <c r="G844" s="1411"/>
      <c r="H844" s="1412"/>
      <c r="I844" s="1410"/>
      <c r="J844" s="1411"/>
      <c r="K844" s="1412"/>
      <c r="L844" s="310">
        <f t="shared" si="188"/>
        <v>0</v>
      </c>
      <c r="M844" s="12" t="str">
        <f t="shared" si="186"/>
        <v/>
      </c>
      <c r="N844" s="13"/>
    </row>
    <row r="845" spans="1:14" hidden="1">
      <c r="A845" s="22">
        <v>350</v>
      </c>
      <c r="B845" s="272">
        <v>4100</v>
      </c>
      <c r="C845" s="1917" t="s">
        <v>229</v>
      </c>
      <c r="D845" s="1918"/>
      <c r="E845" s="310">
        <f t="shared" si="187"/>
        <v>0</v>
      </c>
      <c r="F845" s="1459">
        <v>0</v>
      </c>
      <c r="G845" s="1459">
        <v>0</v>
      </c>
      <c r="H845" s="1460">
        <v>0</v>
      </c>
      <c r="I845" s="1711">
        <v>0</v>
      </c>
      <c r="J845" s="1459">
        <v>0</v>
      </c>
      <c r="K845" s="1459">
        <v>0</v>
      </c>
      <c r="L845" s="310">
        <f t="shared" si="188"/>
        <v>0</v>
      </c>
      <c r="M845" s="12" t="str">
        <f t="shared" si="186"/>
        <v/>
      </c>
      <c r="N845" s="13"/>
    </row>
    <row r="846" spans="1:14">
      <c r="A846" s="23">
        <v>355</v>
      </c>
      <c r="B846" s="272">
        <v>4200</v>
      </c>
      <c r="C846" s="1917" t="s">
        <v>230</v>
      </c>
      <c r="D846" s="1918"/>
      <c r="E846" s="310">
        <f t="shared" ref="E846:L846" si="189">SUM(E847:E852)</f>
        <v>9000</v>
      </c>
      <c r="F846" s="274">
        <f t="shared" si="189"/>
        <v>0</v>
      </c>
      <c r="G846" s="275">
        <f t="shared" si="189"/>
        <v>9000</v>
      </c>
      <c r="H846" s="276">
        <f>SUM(H847:H852)</f>
        <v>0</v>
      </c>
      <c r="I846" s="274">
        <f t="shared" si="189"/>
        <v>0</v>
      </c>
      <c r="J846" s="275">
        <f t="shared" si="189"/>
        <v>7105</v>
      </c>
      <c r="K846" s="276">
        <f t="shared" si="189"/>
        <v>0</v>
      </c>
      <c r="L846" s="310">
        <f t="shared" si="189"/>
        <v>7105</v>
      </c>
      <c r="M846" s="12">
        <f t="shared" si="186"/>
        <v>1</v>
      </c>
      <c r="N846" s="13"/>
    </row>
    <row r="847" spans="1:14" hidden="1">
      <c r="A847" s="23">
        <v>355</v>
      </c>
      <c r="B847" s="362"/>
      <c r="C847" s="279">
        <v>4201</v>
      </c>
      <c r="D847" s="280" t="s">
        <v>231</v>
      </c>
      <c r="E847" s="281">
        <f t="shared" ref="E847:E852" si="190">F847+G847+H847</f>
        <v>0</v>
      </c>
      <c r="F847" s="152"/>
      <c r="G847" s="153"/>
      <c r="H847" s="1406"/>
      <c r="I847" s="152"/>
      <c r="J847" s="153"/>
      <c r="K847" s="1406"/>
      <c r="L847" s="281">
        <f t="shared" ref="L847:L852" si="191">I847+J847+K847</f>
        <v>0</v>
      </c>
      <c r="M847" s="12" t="str">
        <f t="shared" si="186"/>
        <v/>
      </c>
      <c r="N847" s="13"/>
    </row>
    <row r="848" spans="1:14" hidden="1">
      <c r="A848" s="23">
        <v>375</v>
      </c>
      <c r="B848" s="362"/>
      <c r="C848" s="293">
        <v>4202</v>
      </c>
      <c r="D848" s="363" t="s">
        <v>232</v>
      </c>
      <c r="E848" s="295">
        <f t="shared" si="190"/>
        <v>0</v>
      </c>
      <c r="F848" s="158"/>
      <c r="G848" s="159"/>
      <c r="H848" s="1408"/>
      <c r="I848" s="158"/>
      <c r="J848" s="159"/>
      <c r="K848" s="1408"/>
      <c r="L848" s="295">
        <f t="shared" si="191"/>
        <v>0</v>
      </c>
      <c r="M848" s="12" t="str">
        <f t="shared" si="186"/>
        <v/>
      </c>
      <c r="N848" s="13"/>
    </row>
    <row r="849" spans="1:14">
      <c r="A849" s="23">
        <v>380</v>
      </c>
      <c r="B849" s="362"/>
      <c r="C849" s="293">
        <v>4214</v>
      </c>
      <c r="D849" s="363" t="s">
        <v>233</v>
      </c>
      <c r="E849" s="295">
        <f t="shared" si="190"/>
        <v>9000</v>
      </c>
      <c r="F849" s="158">
        <v>0</v>
      </c>
      <c r="G849" s="159">
        <v>9000</v>
      </c>
      <c r="H849" s="1408">
        <v>0</v>
      </c>
      <c r="I849" s="158">
        <v>0</v>
      </c>
      <c r="J849" s="159">
        <v>1700</v>
      </c>
      <c r="K849" s="1408">
        <v>0</v>
      </c>
      <c r="L849" s="295">
        <f t="shared" si="191"/>
        <v>1700</v>
      </c>
      <c r="M849" s="12">
        <f t="shared" si="186"/>
        <v>1</v>
      </c>
      <c r="N849" s="13"/>
    </row>
    <row r="850" spans="1:14" hidden="1">
      <c r="A850" s="23">
        <v>385</v>
      </c>
      <c r="B850" s="362"/>
      <c r="C850" s="293">
        <v>4217</v>
      </c>
      <c r="D850" s="363" t="s">
        <v>234</v>
      </c>
      <c r="E850" s="295">
        <f t="shared" si="190"/>
        <v>0</v>
      </c>
      <c r="F850" s="158"/>
      <c r="G850" s="159"/>
      <c r="H850" s="1408"/>
      <c r="I850" s="158"/>
      <c r="J850" s="159"/>
      <c r="K850" s="1408"/>
      <c r="L850" s="295">
        <f t="shared" si="191"/>
        <v>0</v>
      </c>
      <c r="M850" s="12" t="str">
        <f t="shared" si="186"/>
        <v/>
      </c>
      <c r="N850" s="13"/>
    </row>
    <row r="851" spans="1:14" hidden="1">
      <c r="A851" s="23">
        <v>390</v>
      </c>
      <c r="B851" s="362"/>
      <c r="C851" s="293">
        <v>4218</v>
      </c>
      <c r="D851" s="294" t="s">
        <v>235</v>
      </c>
      <c r="E851" s="295">
        <f t="shared" si="190"/>
        <v>0</v>
      </c>
      <c r="F851" s="158"/>
      <c r="G851" s="159"/>
      <c r="H851" s="1408"/>
      <c r="I851" s="158"/>
      <c r="J851" s="159"/>
      <c r="K851" s="1408"/>
      <c r="L851" s="295">
        <f t="shared" si="191"/>
        <v>0</v>
      </c>
      <c r="M851" s="12" t="str">
        <f t="shared" si="186"/>
        <v/>
      </c>
      <c r="N851" s="13"/>
    </row>
    <row r="852" spans="1:14">
      <c r="A852" s="23">
        <v>390</v>
      </c>
      <c r="B852" s="362"/>
      <c r="C852" s="285">
        <v>4219</v>
      </c>
      <c r="D852" s="343" t="s">
        <v>236</v>
      </c>
      <c r="E852" s="287">
        <f t="shared" si="190"/>
        <v>0</v>
      </c>
      <c r="F852" s="173">
        <v>0</v>
      </c>
      <c r="G852" s="174">
        <v>0</v>
      </c>
      <c r="H852" s="1409">
        <v>0</v>
      </c>
      <c r="I852" s="173">
        <v>0</v>
      </c>
      <c r="J852" s="174">
        <v>5405</v>
      </c>
      <c r="K852" s="1409">
        <v>0</v>
      </c>
      <c r="L852" s="287">
        <f t="shared" si="191"/>
        <v>5405</v>
      </c>
      <c r="M852" s="12">
        <f t="shared" si="186"/>
        <v>1</v>
      </c>
      <c r="N852" s="13"/>
    </row>
    <row r="853" spans="1:14" hidden="1">
      <c r="A853" s="23">
        <v>395</v>
      </c>
      <c r="B853" s="272">
        <v>4300</v>
      </c>
      <c r="C853" s="1917" t="s">
        <v>1645</v>
      </c>
      <c r="D853" s="1918"/>
      <c r="E853" s="310">
        <f t="shared" ref="E853:L853" si="192">SUM(E854:E856)</f>
        <v>0</v>
      </c>
      <c r="F853" s="274">
        <f t="shared" si="192"/>
        <v>0</v>
      </c>
      <c r="G853" s="275">
        <f t="shared" si="192"/>
        <v>0</v>
      </c>
      <c r="H853" s="276">
        <f>SUM(H854:H856)</f>
        <v>0</v>
      </c>
      <c r="I853" s="274">
        <f t="shared" si="192"/>
        <v>0</v>
      </c>
      <c r="J853" s="275">
        <f t="shared" si="192"/>
        <v>0</v>
      </c>
      <c r="K853" s="276">
        <f t="shared" si="192"/>
        <v>0</v>
      </c>
      <c r="L853" s="310">
        <f t="shared" si="192"/>
        <v>0</v>
      </c>
      <c r="M853" s="12" t="str">
        <f t="shared" si="186"/>
        <v/>
      </c>
      <c r="N853" s="13"/>
    </row>
    <row r="854" spans="1:14" hidden="1">
      <c r="A854" s="18">
        <v>397</v>
      </c>
      <c r="B854" s="362"/>
      <c r="C854" s="279">
        <v>4301</v>
      </c>
      <c r="D854" s="311" t="s">
        <v>237</v>
      </c>
      <c r="E854" s="281">
        <f t="shared" ref="E854:E859" si="193">F854+G854+H854</f>
        <v>0</v>
      </c>
      <c r="F854" s="152"/>
      <c r="G854" s="153"/>
      <c r="H854" s="1406"/>
      <c r="I854" s="152"/>
      <c r="J854" s="153"/>
      <c r="K854" s="1406"/>
      <c r="L854" s="281">
        <f t="shared" ref="L854:L859" si="194">I854+J854+K854</f>
        <v>0</v>
      </c>
      <c r="M854" s="12" t="str">
        <f t="shared" si="186"/>
        <v/>
      </c>
      <c r="N854" s="13"/>
    </row>
    <row r="855" spans="1:14" hidden="1">
      <c r="A855" s="14">
        <v>398</v>
      </c>
      <c r="B855" s="362"/>
      <c r="C855" s="293">
        <v>4302</v>
      </c>
      <c r="D855" s="363" t="s">
        <v>238</v>
      </c>
      <c r="E855" s="295">
        <f t="shared" si="193"/>
        <v>0</v>
      </c>
      <c r="F855" s="158"/>
      <c r="G855" s="159"/>
      <c r="H855" s="1408"/>
      <c r="I855" s="158"/>
      <c r="J855" s="159"/>
      <c r="K855" s="1408"/>
      <c r="L855" s="295">
        <f t="shared" si="194"/>
        <v>0</v>
      </c>
      <c r="M855" s="12" t="str">
        <f t="shared" si="186"/>
        <v/>
      </c>
      <c r="N855" s="13"/>
    </row>
    <row r="856" spans="1:14" hidden="1">
      <c r="A856" s="14">
        <v>399</v>
      </c>
      <c r="B856" s="362"/>
      <c r="C856" s="285">
        <v>4309</v>
      </c>
      <c r="D856" s="301" t="s">
        <v>239</v>
      </c>
      <c r="E856" s="287">
        <f t="shared" si="193"/>
        <v>0</v>
      </c>
      <c r="F856" s="173"/>
      <c r="G856" s="174"/>
      <c r="H856" s="1409"/>
      <c r="I856" s="173"/>
      <c r="J856" s="174"/>
      <c r="K856" s="1409"/>
      <c r="L856" s="287">
        <f t="shared" si="194"/>
        <v>0</v>
      </c>
      <c r="M856" s="12" t="str">
        <f t="shared" si="186"/>
        <v/>
      </c>
      <c r="N856" s="13"/>
    </row>
    <row r="857" spans="1:14" hidden="1">
      <c r="A857" s="14">
        <v>400</v>
      </c>
      <c r="B857" s="272">
        <v>4400</v>
      </c>
      <c r="C857" s="1917" t="s">
        <v>1642</v>
      </c>
      <c r="D857" s="1918"/>
      <c r="E857" s="310">
        <f t="shared" si="193"/>
        <v>0</v>
      </c>
      <c r="F857" s="1410"/>
      <c r="G857" s="1411"/>
      <c r="H857" s="1412"/>
      <c r="I857" s="1410"/>
      <c r="J857" s="1411"/>
      <c r="K857" s="1412"/>
      <c r="L857" s="310">
        <f t="shared" si="194"/>
        <v>0</v>
      </c>
      <c r="M857" s="12" t="str">
        <f t="shared" si="186"/>
        <v/>
      </c>
      <c r="N857" s="13"/>
    </row>
    <row r="858" spans="1:14" hidden="1">
      <c r="A858" s="14">
        <v>401</v>
      </c>
      <c r="B858" s="272">
        <v>4500</v>
      </c>
      <c r="C858" s="1917" t="s">
        <v>1643</v>
      </c>
      <c r="D858" s="1918"/>
      <c r="E858" s="310">
        <f t="shared" si="193"/>
        <v>0</v>
      </c>
      <c r="F858" s="1410"/>
      <c r="G858" s="1411"/>
      <c r="H858" s="1412"/>
      <c r="I858" s="1410"/>
      <c r="J858" s="1411"/>
      <c r="K858" s="1412"/>
      <c r="L858" s="310">
        <f t="shared" si="194"/>
        <v>0</v>
      </c>
      <c r="M858" s="12" t="str">
        <f t="shared" si="186"/>
        <v/>
      </c>
      <c r="N858" s="13"/>
    </row>
    <row r="859" spans="1:14">
      <c r="A859" s="40">
        <v>404</v>
      </c>
      <c r="B859" s="272">
        <v>4600</v>
      </c>
      <c r="C859" s="1923" t="s">
        <v>240</v>
      </c>
      <c r="D859" s="1924"/>
      <c r="E859" s="310">
        <f t="shared" si="193"/>
        <v>10000</v>
      </c>
      <c r="F859" s="1410">
        <v>0</v>
      </c>
      <c r="G859" s="1411">
        <v>10000</v>
      </c>
      <c r="H859" s="1412">
        <v>0</v>
      </c>
      <c r="I859" s="1410">
        <v>0</v>
      </c>
      <c r="J859" s="1411">
        <v>7403</v>
      </c>
      <c r="K859" s="1412">
        <v>0</v>
      </c>
      <c r="L859" s="310">
        <f t="shared" si="194"/>
        <v>7403</v>
      </c>
      <c r="M859" s="12">
        <f t="shared" si="186"/>
        <v>1</v>
      </c>
      <c r="N859" s="13"/>
    </row>
    <row r="860" spans="1:14" hidden="1">
      <c r="A860" s="40">
        <v>404</v>
      </c>
      <c r="B860" s="272">
        <v>4900</v>
      </c>
      <c r="C860" s="1917" t="s">
        <v>267</v>
      </c>
      <c r="D860" s="1918"/>
      <c r="E860" s="310">
        <f t="shared" ref="E860:L860" si="195">+E861+E862</f>
        <v>0</v>
      </c>
      <c r="F860" s="274">
        <f t="shared" si="195"/>
        <v>0</v>
      </c>
      <c r="G860" s="275">
        <f t="shared" si="195"/>
        <v>0</v>
      </c>
      <c r="H860" s="276">
        <f>+H861+H862</f>
        <v>0</v>
      </c>
      <c r="I860" s="274">
        <f t="shared" si="195"/>
        <v>0</v>
      </c>
      <c r="J860" s="275">
        <f t="shared" si="195"/>
        <v>0</v>
      </c>
      <c r="K860" s="276">
        <f t="shared" si="195"/>
        <v>0</v>
      </c>
      <c r="L860" s="310">
        <f t="shared" si="195"/>
        <v>0</v>
      </c>
      <c r="M860" s="12" t="str">
        <f t="shared" si="186"/>
        <v/>
      </c>
      <c r="N860" s="13"/>
    </row>
    <row r="861" spans="1:14" hidden="1">
      <c r="A861" s="22">
        <v>440</v>
      </c>
      <c r="B861" s="362"/>
      <c r="C861" s="279">
        <v>4901</v>
      </c>
      <c r="D861" s="364" t="s">
        <v>268</v>
      </c>
      <c r="E861" s="281">
        <f>F861+G861+H861</f>
        <v>0</v>
      </c>
      <c r="F861" s="152"/>
      <c r="G861" s="153"/>
      <c r="H861" s="1406"/>
      <c r="I861" s="152"/>
      <c r="J861" s="153"/>
      <c r="K861" s="1406"/>
      <c r="L861" s="281">
        <f>I861+J861+K861</f>
        <v>0</v>
      </c>
      <c r="M861" s="12" t="str">
        <f t="shared" si="186"/>
        <v/>
      </c>
      <c r="N861" s="13"/>
    </row>
    <row r="862" spans="1:14" hidden="1">
      <c r="A862" s="22">
        <v>450</v>
      </c>
      <c r="B862" s="362"/>
      <c r="C862" s="285">
        <v>4902</v>
      </c>
      <c r="D862" s="301" t="s">
        <v>269</v>
      </c>
      <c r="E862" s="287">
        <f>F862+G862+H862</f>
        <v>0</v>
      </c>
      <c r="F862" s="173"/>
      <c r="G862" s="174"/>
      <c r="H862" s="1409"/>
      <c r="I862" s="173"/>
      <c r="J862" s="174"/>
      <c r="K862" s="1409"/>
      <c r="L862" s="287">
        <f>I862+J862+K862</f>
        <v>0</v>
      </c>
      <c r="M862" s="12" t="str">
        <f t="shared" si="186"/>
        <v/>
      </c>
      <c r="N862" s="13"/>
    </row>
    <row r="863" spans="1:14">
      <c r="A863" s="22">
        <v>495</v>
      </c>
      <c r="B863" s="365">
        <v>5100</v>
      </c>
      <c r="C863" s="1925" t="s">
        <v>241</v>
      </c>
      <c r="D863" s="1926"/>
      <c r="E863" s="310">
        <f>F863+G863+H863</f>
        <v>20000</v>
      </c>
      <c r="F863" s="1410">
        <v>0</v>
      </c>
      <c r="G863" s="1411">
        <v>20000</v>
      </c>
      <c r="H863" s="1412">
        <v>0</v>
      </c>
      <c r="I863" s="1410"/>
      <c r="J863" s="1411"/>
      <c r="K863" s="1412"/>
      <c r="L863" s="310">
        <f>I863+J863+K863</f>
        <v>0</v>
      </c>
      <c r="M863" s="12">
        <f t="shared" si="186"/>
        <v>1</v>
      </c>
      <c r="N863" s="13"/>
    </row>
    <row r="864" spans="1:14">
      <c r="A864" s="23">
        <v>500</v>
      </c>
      <c r="B864" s="365">
        <v>5200</v>
      </c>
      <c r="C864" s="1925" t="s">
        <v>242</v>
      </c>
      <c r="D864" s="1926"/>
      <c r="E864" s="310">
        <f t="shared" ref="E864:L864" si="196">SUM(E865:E871)</f>
        <v>93500</v>
      </c>
      <c r="F864" s="274">
        <f t="shared" si="196"/>
        <v>0</v>
      </c>
      <c r="G864" s="275">
        <f t="shared" si="196"/>
        <v>93500</v>
      </c>
      <c r="H864" s="276">
        <f>SUM(H865:H871)</f>
        <v>0</v>
      </c>
      <c r="I864" s="274">
        <f t="shared" si="196"/>
        <v>0</v>
      </c>
      <c r="J864" s="275">
        <f t="shared" si="196"/>
        <v>8445</v>
      </c>
      <c r="K864" s="276">
        <f t="shared" si="196"/>
        <v>0</v>
      </c>
      <c r="L864" s="310">
        <f t="shared" si="196"/>
        <v>8445</v>
      </c>
      <c r="M864" s="12">
        <f t="shared" si="186"/>
        <v>1</v>
      </c>
      <c r="N864" s="13"/>
    </row>
    <row r="865" spans="1:14">
      <c r="A865" s="23">
        <v>505</v>
      </c>
      <c r="B865" s="366"/>
      <c r="C865" s="367">
        <v>5201</v>
      </c>
      <c r="D865" s="368" t="s">
        <v>243</v>
      </c>
      <c r="E865" s="281">
        <f t="shared" ref="E865:E871" si="197">F865+G865+H865</f>
        <v>20000</v>
      </c>
      <c r="F865" s="152">
        <v>0</v>
      </c>
      <c r="G865" s="153">
        <v>20000</v>
      </c>
      <c r="H865" s="1406">
        <v>0</v>
      </c>
      <c r="I865" s="152">
        <v>0</v>
      </c>
      <c r="J865" s="153">
        <v>5085</v>
      </c>
      <c r="K865" s="1406">
        <v>0</v>
      </c>
      <c r="L865" s="281">
        <f t="shared" ref="L865:L871" si="198">I865+J865+K865</f>
        <v>5085</v>
      </c>
      <c r="M865" s="12">
        <f t="shared" si="186"/>
        <v>1</v>
      </c>
      <c r="N865" s="13"/>
    </row>
    <row r="866" spans="1:14" hidden="1">
      <c r="A866" s="23">
        <v>510</v>
      </c>
      <c r="B866" s="366"/>
      <c r="C866" s="369">
        <v>5202</v>
      </c>
      <c r="D866" s="370" t="s">
        <v>244</v>
      </c>
      <c r="E866" s="295">
        <f t="shared" si="197"/>
        <v>0</v>
      </c>
      <c r="F866" s="158"/>
      <c r="G866" s="159"/>
      <c r="H866" s="1408"/>
      <c r="I866" s="158"/>
      <c r="J866" s="159"/>
      <c r="K866" s="1408"/>
      <c r="L866" s="295">
        <f t="shared" si="198"/>
        <v>0</v>
      </c>
      <c r="M866" s="12" t="str">
        <f t="shared" si="186"/>
        <v/>
      </c>
      <c r="N866" s="13"/>
    </row>
    <row r="867" spans="1:14">
      <c r="A867" s="23">
        <v>515</v>
      </c>
      <c r="B867" s="366"/>
      <c r="C867" s="369">
        <v>5203</v>
      </c>
      <c r="D867" s="370" t="s">
        <v>609</v>
      </c>
      <c r="E867" s="295">
        <f t="shared" si="197"/>
        <v>73500</v>
      </c>
      <c r="F867" s="158">
        <v>0</v>
      </c>
      <c r="G867" s="159">
        <v>73500</v>
      </c>
      <c r="H867" s="1408">
        <v>0</v>
      </c>
      <c r="I867" s="158">
        <v>0</v>
      </c>
      <c r="J867" s="159">
        <v>3360</v>
      </c>
      <c r="K867" s="1408">
        <v>0</v>
      </c>
      <c r="L867" s="295">
        <f t="shared" si="198"/>
        <v>3360</v>
      </c>
      <c r="M867" s="12">
        <f t="shared" si="186"/>
        <v>1</v>
      </c>
      <c r="N867" s="13"/>
    </row>
    <row r="868" spans="1:14" hidden="1">
      <c r="A868" s="23">
        <v>520</v>
      </c>
      <c r="B868" s="366"/>
      <c r="C868" s="369">
        <v>5204</v>
      </c>
      <c r="D868" s="370" t="s">
        <v>610</v>
      </c>
      <c r="E868" s="295">
        <f t="shared" si="197"/>
        <v>0</v>
      </c>
      <c r="F868" s="158"/>
      <c r="G868" s="159"/>
      <c r="H868" s="1408"/>
      <c r="I868" s="158"/>
      <c r="J868" s="159"/>
      <c r="K868" s="1408"/>
      <c r="L868" s="295">
        <f t="shared" si="198"/>
        <v>0</v>
      </c>
      <c r="M868" s="12" t="str">
        <f t="shared" si="186"/>
        <v/>
      </c>
      <c r="N868" s="13"/>
    </row>
    <row r="869" spans="1:14" hidden="1">
      <c r="A869" s="23">
        <v>525</v>
      </c>
      <c r="B869" s="366"/>
      <c r="C869" s="369">
        <v>5205</v>
      </c>
      <c r="D869" s="370" t="s">
        <v>611</v>
      </c>
      <c r="E869" s="295">
        <f t="shared" si="197"/>
        <v>0</v>
      </c>
      <c r="F869" s="158"/>
      <c r="G869" s="159"/>
      <c r="H869" s="1408"/>
      <c r="I869" s="158"/>
      <c r="J869" s="159"/>
      <c r="K869" s="1408"/>
      <c r="L869" s="295">
        <f t="shared" si="198"/>
        <v>0</v>
      </c>
      <c r="M869" s="12" t="str">
        <f t="shared" si="186"/>
        <v/>
      </c>
      <c r="N869" s="13"/>
    </row>
    <row r="870" spans="1:14" hidden="1">
      <c r="A870" s="22">
        <v>635</v>
      </c>
      <c r="B870" s="366"/>
      <c r="C870" s="369">
        <v>5206</v>
      </c>
      <c r="D870" s="370" t="s">
        <v>612</v>
      </c>
      <c r="E870" s="295">
        <f t="shared" si="197"/>
        <v>0</v>
      </c>
      <c r="F870" s="158"/>
      <c r="G870" s="159"/>
      <c r="H870" s="1408"/>
      <c r="I870" s="158"/>
      <c r="J870" s="159"/>
      <c r="K870" s="1408"/>
      <c r="L870" s="295">
        <f t="shared" si="198"/>
        <v>0</v>
      </c>
      <c r="M870" s="12" t="str">
        <f t="shared" si="186"/>
        <v/>
      </c>
      <c r="N870" s="13"/>
    </row>
    <row r="871" spans="1:14" hidden="1">
      <c r="A871" s="23">
        <v>640</v>
      </c>
      <c r="B871" s="366"/>
      <c r="C871" s="371">
        <v>5219</v>
      </c>
      <c r="D871" s="372" t="s">
        <v>613</v>
      </c>
      <c r="E871" s="287">
        <f t="shared" si="197"/>
        <v>0</v>
      </c>
      <c r="F871" s="173"/>
      <c r="G871" s="174"/>
      <c r="H871" s="1409"/>
      <c r="I871" s="173"/>
      <c r="J871" s="174"/>
      <c r="K871" s="1409"/>
      <c r="L871" s="287">
        <f t="shared" si="198"/>
        <v>0</v>
      </c>
      <c r="M871" s="12" t="str">
        <f t="shared" si="186"/>
        <v/>
      </c>
      <c r="N871" s="13"/>
    </row>
    <row r="872" spans="1:14" hidden="1">
      <c r="A872" s="23">
        <v>645</v>
      </c>
      <c r="B872" s="365">
        <v>5300</v>
      </c>
      <c r="C872" s="1925" t="s">
        <v>614</v>
      </c>
      <c r="D872" s="1926"/>
      <c r="E872" s="310">
        <f t="shared" ref="E872:L872" si="199">SUM(E873:E874)</f>
        <v>0</v>
      </c>
      <c r="F872" s="274">
        <f t="shared" si="199"/>
        <v>0</v>
      </c>
      <c r="G872" s="275">
        <f t="shared" si="199"/>
        <v>0</v>
      </c>
      <c r="H872" s="276">
        <f>SUM(H873:H874)</f>
        <v>0</v>
      </c>
      <c r="I872" s="274">
        <f t="shared" si="199"/>
        <v>0</v>
      </c>
      <c r="J872" s="275">
        <f t="shared" si="199"/>
        <v>0</v>
      </c>
      <c r="K872" s="276">
        <f t="shared" si="199"/>
        <v>0</v>
      </c>
      <c r="L872" s="310">
        <f t="shared" si="199"/>
        <v>0</v>
      </c>
      <c r="M872" s="12" t="str">
        <f t="shared" si="186"/>
        <v/>
      </c>
      <c r="N872" s="13"/>
    </row>
    <row r="873" spans="1:14" hidden="1">
      <c r="A873" s="23">
        <v>650</v>
      </c>
      <c r="B873" s="366"/>
      <c r="C873" s="367">
        <v>5301</v>
      </c>
      <c r="D873" s="368" t="s">
        <v>301</v>
      </c>
      <c r="E873" s="281">
        <f>F873+G873+H873</f>
        <v>0</v>
      </c>
      <c r="F873" s="152"/>
      <c r="G873" s="153"/>
      <c r="H873" s="1406"/>
      <c r="I873" s="152"/>
      <c r="J873" s="153"/>
      <c r="K873" s="1406"/>
      <c r="L873" s="281">
        <f>I873+J873+K873</f>
        <v>0</v>
      </c>
      <c r="M873" s="12" t="str">
        <f t="shared" si="186"/>
        <v/>
      </c>
      <c r="N873" s="13"/>
    </row>
    <row r="874" spans="1:14" hidden="1">
      <c r="A874" s="22">
        <v>655</v>
      </c>
      <c r="B874" s="366"/>
      <c r="C874" s="371">
        <v>5309</v>
      </c>
      <c r="D874" s="372" t="s">
        <v>615</v>
      </c>
      <c r="E874" s="287">
        <f>F874+G874+H874</f>
        <v>0</v>
      </c>
      <c r="F874" s="173"/>
      <c r="G874" s="174"/>
      <c r="H874" s="1409"/>
      <c r="I874" s="173"/>
      <c r="J874" s="174"/>
      <c r="K874" s="1409"/>
      <c r="L874" s="287">
        <f>I874+J874+K874</f>
        <v>0</v>
      </c>
      <c r="M874" s="12" t="str">
        <f t="shared" si="186"/>
        <v/>
      </c>
      <c r="N874" s="13"/>
    </row>
    <row r="875" spans="1:14" hidden="1">
      <c r="A875" s="22">
        <v>665</v>
      </c>
      <c r="B875" s="365">
        <v>5400</v>
      </c>
      <c r="C875" s="1925" t="s">
        <v>672</v>
      </c>
      <c r="D875" s="1926"/>
      <c r="E875" s="310">
        <f>F875+G875+H875</f>
        <v>0</v>
      </c>
      <c r="F875" s="1410"/>
      <c r="G875" s="1411"/>
      <c r="H875" s="1412"/>
      <c r="I875" s="1410"/>
      <c r="J875" s="1411"/>
      <c r="K875" s="1412"/>
      <c r="L875" s="310">
        <f>I875+J875+K875</f>
        <v>0</v>
      </c>
      <c r="M875" s="12" t="str">
        <f t="shared" si="186"/>
        <v/>
      </c>
      <c r="N875" s="13"/>
    </row>
    <row r="876" spans="1:14" hidden="1">
      <c r="A876" s="22">
        <v>675</v>
      </c>
      <c r="B876" s="272">
        <v>5500</v>
      </c>
      <c r="C876" s="1917" t="s">
        <v>673</v>
      </c>
      <c r="D876" s="1918"/>
      <c r="E876" s="310">
        <f t="shared" ref="E876:L876" si="200">SUM(E877:E880)</f>
        <v>0</v>
      </c>
      <c r="F876" s="274">
        <f t="shared" si="200"/>
        <v>0</v>
      </c>
      <c r="G876" s="275">
        <f t="shared" si="200"/>
        <v>0</v>
      </c>
      <c r="H876" s="276">
        <f>SUM(H877:H880)</f>
        <v>0</v>
      </c>
      <c r="I876" s="274">
        <f t="shared" si="200"/>
        <v>0</v>
      </c>
      <c r="J876" s="275">
        <f t="shared" si="200"/>
        <v>0</v>
      </c>
      <c r="K876" s="276">
        <f t="shared" si="200"/>
        <v>0</v>
      </c>
      <c r="L876" s="310">
        <f t="shared" si="200"/>
        <v>0</v>
      </c>
      <c r="M876" s="12" t="str">
        <f t="shared" si="186"/>
        <v/>
      </c>
      <c r="N876" s="13"/>
    </row>
    <row r="877" spans="1:14" hidden="1">
      <c r="A877" s="22">
        <v>685</v>
      </c>
      <c r="B877" s="362"/>
      <c r="C877" s="279">
        <v>5501</v>
      </c>
      <c r="D877" s="311" t="s">
        <v>674</v>
      </c>
      <c r="E877" s="281">
        <f>F877+G877+H877</f>
        <v>0</v>
      </c>
      <c r="F877" s="152"/>
      <c r="G877" s="153"/>
      <c r="H877" s="1406"/>
      <c r="I877" s="152"/>
      <c r="J877" s="153"/>
      <c r="K877" s="1406"/>
      <c r="L877" s="281">
        <f>I877+J877+K877</f>
        <v>0</v>
      </c>
      <c r="M877" s="12" t="str">
        <f t="shared" si="186"/>
        <v/>
      </c>
      <c r="N877" s="13"/>
    </row>
    <row r="878" spans="1:14" hidden="1">
      <c r="A878" s="23">
        <v>690</v>
      </c>
      <c r="B878" s="362"/>
      <c r="C878" s="293">
        <v>5502</v>
      </c>
      <c r="D878" s="294" t="s">
        <v>675</v>
      </c>
      <c r="E878" s="295">
        <f>F878+G878+H878</f>
        <v>0</v>
      </c>
      <c r="F878" s="158"/>
      <c r="G878" s="159"/>
      <c r="H878" s="1408"/>
      <c r="I878" s="158"/>
      <c r="J878" s="159"/>
      <c r="K878" s="1408"/>
      <c r="L878" s="295">
        <f>I878+J878+K878</f>
        <v>0</v>
      </c>
      <c r="M878" s="12" t="str">
        <f t="shared" si="186"/>
        <v/>
      </c>
      <c r="N878" s="13"/>
    </row>
    <row r="879" spans="1:14" hidden="1">
      <c r="A879" s="23">
        <v>695</v>
      </c>
      <c r="B879" s="362"/>
      <c r="C879" s="293">
        <v>5503</v>
      </c>
      <c r="D879" s="363" t="s">
        <v>676</v>
      </c>
      <c r="E879" s="295">
        <f>F879+G879+H879</f>
        <v>0</v>
      </c>
      <c r="F879" s="158"/>
      <c r="G879" s="159"/>
      <c r="H879" s="1408"/>
      <c r="I879" s="158"/>
      <c r="J879" s="159"/>
      <c r="K879" s="1408"/>
      <c r="L879" s="295">
        <f>I879+J879+K879</f>
        <v>0</v>
      </c>
      <c r="M879" s="12" t="str">
        <f t="shared" si="186"/>
        <v/>
      </c>
      <c r="N879" s="13"/>
    </row>
    <row r="880" spans="1:14" hidden="1">
      <c r="A880" s="22">
        <v>700</v>
      </c>
      <c r="B880" s="362"/>
      <c r="C880" s="285">
        <v>5504</v>
      </c>
      <c r="D880" s="339" t="s">
        <v>677</v>
      </c>
      <c r="E880" s="287">
        <f>F880+G880+H880</f>
        <v>0</v>
      </c>
      <c r="F880" s="173"/>
      <c r="G880" s="174"/>
      <c r="H880" s="1409"/>
      <c r="I880" s="173"/>
      <c r="J880" s="174"/>
      <c r="K880" s="1409"/>
      <c r="L880" s="287">
        <f>I880+J880+K880</f>
        <v>0</v>
      </c>
      <c r="M880" s="12" t="str">
        <f t="shared" si="186"/>
        <v/>
      </c>
      <c r="N880" s="13"/>
    </row>
    <row r="881" spans="1:14" hidden="1">
      <c r="A881" s="22">
        <v>710</v>
      </c>
      <c r="B881" s="365">
        <v>5700</v>
      </c>
      <c r="C881" s="1919" t="s">
        <v>899</v>
      </c>
      <c r="D881" s="1920"/>
      <c r="E881" s="310">
        <f>SUM(E882:E884)</f>
        <v>0</v>
      </c>
      <c r="F881" s="1458">
        <v>0</v>
      </c>
      <c r="G881" s="1458">
        <v>0</v>
      </c>
      <c r="H881" s="1458">
        <v>0</v>
      </c>
      <c r="I881" s="1458">
        <v>0</v>
      </c>
      <c r="J881" s="1458">
        <v>0</v>
      </c>
      <c r="K881" s="1458">
        <v>0</v>
      </c>
      <c r="L881" s="310">
        <f>SUM(L882:L884)</f>
        <v>0</v>
      </c>
      <c r="M881" s="12" t="str">
        <f t="shared" si="186"/>
        <v/>
      </c>
      <c r="N881" s="13"/>
    </row>
    <row r="882" spans="1:14" hidden="1">
      <c r="A882" s="23">
        <v>715</v>
      </c>
      <c r="B882" s="366"/>
      <c r="C882" s="367">
        <v>5701</v>
      </c>
      <c r="D882" s="368" t="s">
        <v>678</v>
      </c>
      <c r="E882" s="281">
        <f>F882+G882+H882</f>
        <v>0</v>
      </c>
      <c r="F882" s="1459">
        <v>0</v>
      </c>
      <c r="G882" s="1459">
        <v>0</v>
      </c>
      <c r="H882" s="1460">
        <v>0</v>
      </c>
      <c r="I882" s="1711">
        <v>0</v>
      </c>
      <c r="J882" s="1459">
        <v>0</v>
      </c>
      <c r="K882" s="1459">
        <v>0</v>
      </c>
      <c r="L882" s="281">
        <f>I882+J882+K882</f>
        <v>0</v>
      </c>
      <c r="M882" s="12" t="str">
        <f t="shared" si="186"/>
        <v/>
      </c>
      <c r="N882" s="13"/>
    </row>
    <row r="883" spans="1:14" hidden="1">
      <c r="A883" s="23">
        <v>720</v>
      </c>
      <c r="B883" s="366"/>
      <c r="C883" s="373">
        <v>5702</v>
      </c>
      <c r="D883" s="374" t="s">
        <v>679</v>
      </c>
      <c r="E883" s="314">
        <f>F883+G883+H883</f>
        <v>0</v>
      </c>
      <c r="F883" s="1459">
        <v>0</v>
      </c>
      <c r="G883" s="1459">
        <v>0</v>
      </c>
      <c r="H883" s="1460">
        <v>0</v>
      </c>
      <c r="I883" s="1711">
        <v>0</v>
      </c>
      <c r="J883" s="1459">
        <v>0</v>
      </c>
      <c r="K883" s="1459">
        <v>0</v>
      </c>
      <c r="L883" s="314">
        <f>I883+J883+K883</f>
        <v>0</v>
      </c>
      <c r="M883" s="12" t="str">
        <f t="shared" si="186"/>
        <v/>
      </c>
      <c r="N883" s="13"/>
    </row>
    <row r="884" spans="1:14" hidden="1">
      <c r="A884" s="23">
        <v>725</v>
      </c>
      <c r="B884" s="292"/>
      <c r="C884" s="375">
        <v>4071</v>
      </c>
      <c r="D884" s="376" t="s">
        <v>680</v>
      </c>
      <c r="E884" s="377">
        <f>F884+G884+H884</f>
        <v>0</v>
      </c>
      <c r="F884" s="1459">
        <v>0</v>
      </c>
      <c r="G884" s="1459">
        <v>0</v>
      </c>
      <c r="H884" s="1460">
        <v>0</v>
      </c>
      <c r="I884" s="1711">
        <v>0</v>
      </c>
      <c r="J884" s="1459">
        <v>0</v>
      </c>
      <c r="K884" s="1459">
        <v>0</v>
      </c>
      <c r="L884" s="377">
        <f>I884+J884+K884</f>
        <v>0</v>
      </c>
      <c r="M884" s="12" t="str">
        <f t="shared" si="186"/>
        <v/>
      </c>
      <c r="N884" s="13"/>
    </row>
    <row r="885" spans="1:14" hidden="1">
      <c r="A885" s="23">
        <v>730</v>
      </c>
      <c r="B885" s="571"/>
      <c r="C885" s="1921" t="s">
        <v>681</v>
      </c>
      <c r="D885" s="1922"/>
      <c r="E885" s="1426"/>
      <c r="F885" s="1426"/>
      <c r="G885" s="1426"/>
      <c r="H885" s="1426"/>
      <c r="I885" s="1426"/>
      <c r="J885" s="1426"/>
      <c r="K885" s="1426"/>
      <c r="L885" s="1427"/>
      <c r="M885" s="12" t="str">
        <f t="shared" si="186"/>
        <v/>
      </c>
      <c r="N885" s="13"/>
    </row>
    <row r="886" spans="1:14" hidden="1">
      <c r="A886" s="23">
        <v>735</v>
      </c>
      <c r="B886" s="381">
        <v>98</v>
      </c>
      <c r="C886" s="1921" t="s">
        <v>681</v>
      </c>
      <c r="D886" s="1922"/>
      <c r="E886" s="382">
        <f>F886+G886+H886</f>
        <v>0</v>
      </c>
      <c r="F886" s="1417"/>
      <c r="G886" s="1418"/>
      <c r="H886" s="1419"/>
      <c r="I886" s="1448">
        <v>0</v>
      </c>
      <c r="J886" s="1449">
        <v>0</v>
      </c>
      <c r="K886" s="1450">
        <v>0</v>
      </c>
      <c r="L886" s="382">
        <f>I886+J886+K886</f>
        <v>0</v>
      </c>
      <c r="M886" s="12" t="str">
        <f t="shared" si="186"/>
        <v/>
      </c>
      <c r="N886" s="13"/>
    </row>
    <row r="887" spans="1:14" hidden="1">
      <c r="A887" s="23">
        <v>740</v>
      </c>
      <c r="B887" s="1421"/>
      <c r="C887" s="1422"/>
      <c r="D887" s="1423"/>
      <c r="E887" s="269"/>
      <c r="F887" s="269"/>
      <c r="G887" s="269"/>
      <c r="H887" s="269"/>
      <c r="I887" s="269"/>
      <c r="J887" s="269"/>
      <c r="K887" s="269"/>
      <c r="L887" s="270"/>
      <c r="M887" s="12" t="str">
        <f t="shared" si="186"/>
        <v/>
      </c>
      <c r="N887" s="73" t="str">
        <f>LEFT(C769,1)</f>
        <v>1</v>
      </c>
    </row>
    <row r="888" spans="1:14" hidden="1">
      <c r="A888" s="23">
        <v>745</v>
      </c>
      <c r="B888" s="1424"/>
      <c r="C888" s="111"/>
      <c r="D888" s="1425"/>
      <c r="E888" s="218"/>
      <c r="F888" s="218"/>
      <c r="G888" s="218"/>
      <c r="H888" s="218"/>
      <c r="I888" s="218"/>
      <c r="J888" s="218"/>
      <c r="K888" s="218"/>
      <c r="L888" s="389"/>
      <c r="M888" s="7" t="str">
        <f t="shared" si="186"/>
        <v/>
      </c>
    </row>
    <row r="889" spans="1:14" hidden="1">
      <c r="A889" s="22">
        <v>750</v>
      </c>
      <c r="B889" s="1424"/>
      <c r="C889" s="111"/>
      <c r="D889" s="1425"/>
      <c r="E889" s="218"/>
      <c r="F889" s="218"/>
      <c r="G889" s="218"/>
      <c r="H889" s="218"/>
      <c r="I889" s="218"/>
      <c r="J889" s="218"/>
      <c r="K889" s="218"/>
      <c r="L889" s="389"/>
      <c r="M889" s="7" t="str">
        <f t="shared" si="186"/>
        <v/>
      </c>
    </row>
    <row r="890" spans="1:14" ht="19.5" thickBot="1">
      <c r="A890" s="23">
        <v>755</v>
      </c>
      <c r="B890" s="1451"/>
      <c r="C890" s="393" t="s">
        <v>727</v>
      </c>
      <c r="D890" s="1420">
        <f>+B890</f>
        <v>0</v>
      </c>
      <c r="E890" s="395">
        <f t="shared" ref="E890:L890" si="201">SUM(E772,E775,E781,E789,E790,E808,E812,E818,E821,E822,E823,E824,E828,E837,E843,E844,E845,E846,E853,E857,E858,E859,E860,E863,E864,E872,E875,E876,E881)+E886</f>
        <v>2841932</v>
      </c>
      <c r="F890" s="396">
        <f t="shared" si="201"/>
        <v>1538709</v>
      </c>
      <c r="G890" s="397">
        <f t="shared" si="201"/>
        <v>1094955</v>
      </c>
      <c r="H890" s="398">
        <f t="shared" si="201"/>
        <v>208268</v>
      </c>
      <c r="I890" s="396">
        <f t="shared" si="201"/>
        <v>872674</v>
      </c>
      <c r="J890" s="397">
        <f t="shared" si="201"/>
        <v>478209</v>
      </c>
      <c r="K890" s="398">
        <f t="shared" si="201"/>
        <v>114579</v>
      </c>
      <c r="L890" s="395">
        <f t="shared" si="201"/>
        <v>1465462</v>
      </c>
      <c r="M890" s="1820">
        <f t="shared" si="186"/>
        <v>1</v>
      </c>
      <c r="N890" s="65"/>
    </row>
    <row r="891" spans="1:14" ht="19.5" thickTop="1">
      <c r="A891" s="23">
        <v>760</v>
      </c>
      <c r="B891" s="79" t="s">
        <v>120</v>
      </c>
      <c r="C891" s="1"/>
      <c r="L891" s="6"/>
      <c r="M891" s="1820">
        <f>(IF($E890&lt;&gt;0,$M$2,IF($L890&lt;&gt;0,$M$2,"")))</f>
        <v>1</v>
      </c>
      <c r="N891" s="65"/>
    </row>
    <row r="892" spans="1:14" ht="18.75">
      <c r="A892" s="22">
        <v>765</v>
      </c>
      <c r="B892" s="1355"/>
      <c r="C892" s="1355"/>
      <c r="D892" s="1356"/>
      <c r="E892" s="1355"/>
      <c r="F892" s="1355"/>
      <c r="G892" s="1355"/>
      <c r="H892" s="1355"/>
      <c r="I892" s="1355"/>
      <c r="J892" s="1355"/>
      <c r="K892" s="1355"/>
      <c r="L892" s="1357"/>
      <c r="M892" s="1820">
        <f>(IF($E890&lt;&gt;0,$M$2,IF($L890&lt;&gt;0,$M$2,"")))</f>
        <v>1</v>
      </c>
      <c r="N892" s="65"/>
    </row>
    <row r="893" spans="1:14" ht="18.75" hidden="1">
      <c r="A893" s="22">
        <v>775</v>
      </c>
      <c r="B893" s="65"/>
      <c r="C893" s="65"/>
      <c r="D893" s="65"/>
      <c r="E893" s="65"/>
      <c r="F893" s="65"/>
      <c r="G893" s="65"/>
      <c r="H893" s="65"/>
      <c r="I893" s="65"/>
      <c r="J893" s="65"/>
      <c r="K893" s="65"/>
      <c r="L893" s="77"/>
      <c r="M893" s="74">
        <f>(IF(E890&lt;&gt;0,$G$2,IF(L890&lt;&gt;0,$G$2,"")))</f>
        <v>0</v>
      </c>
      <c r="N893" s="65"/>
    </row>
    <row r="894" spans="1:14">
      <c r="A894" s="23">
        <v>780</v>
      </c>
      <c r="B894" s="6"/>
      <c r="C894" s="6"/>
      <c r="D894" s="517"/>
      <c r="E894" s="38"/>
      <c r="F894" s="38"/>
      <c r="G894" s="38"/>
      <c r="H894" s="38"/>
      <c r="I894" s="38"/>
      <c r="J894" s="38"/>
      <c r="K894" s="38"/>
      <c r="L894" s="38"/>
      <c r="M894" s="7">
        <f>(IF($E1030&lt;&gt;0,$M$2,IF($L1030&lt;&gt;0,$M$2,"")))</f>
        <v>1</v>
      </c>
    </row>
    <row r="895" spans="1:14">
      <c r="A895" s="23">
        <v>785</v>
      </c>
      <c r="B895" s="6"/>
      <c r="C895" s="1353"/>
      <c r="D895" s="1354"/>
      <c r="E895" s="38"/>
      <c r="F895" s="38"/>
      <c r="G895" s="38"/>
      <c r="H895" s="38"/>
      <c r="I895" s="38"/>
      <c r="J895" s="38"/>
      <c r="K895" s="38"/>
      <c r="L895" s="38"/>
      <c r="M895" s="7">
        <f>(IF($E1030&lt;&gt;0,$M$2,IF($L1030&lt;&gt;0,$M$2,"")))</f>
        <v>1</v>
      </c>
    </row>
    <row r="896" spans="1:14">
      <c r="A896" s="23">
        <v>790</v>
      </c>
      <c r="B896" s="1938" t="str">
        <f>$B$7</f>
        <v>ОТЧЕТНИ ДАННИ ПО ЕБК ЗА ИЗПЪЛНЕНИЕТО НА БЮДЖЕТА</v>
      </c>
      <c r="C896" s="1939"/>
      <c r="D896" s="1939"/>
      <c r="E896" s="242"/>
      <c r="F896" s="242"/>
      <c r="G896" s="237"/>
      <c r="H896" s="237"/>
      <c r="I896" s="237"/>
      <c r="J896" s="237"/>
      <c r="K896" s="237"/>
      <c r="L896" s="237"/>
      <c r="M896" s="7">
        <f>(IF($E1030&lt;&gt;0,$M$2,IF($L1030&lt;&gt;0,$M$2,"")))</f>
        <v>1</v>
      </c>
    </row>
    <row r="897" spans="1:14">
      <c r="A897" s="23">
        <v>795</v>
      </c>
      <c r="B897" s="228"/>
      <c r="C897" s="391"/>
      <c r="D897" s="400"/>
      <c r="E897" s="406" t="s">
        <v>458</v>
      </c>
      <c r="F897" s="406" t="s">
        <v>820</v>
      </c>
      <c r="G897" s="237"/>
      <c r="H897" s="1350" t="s">
        <v>1235</v>
      </c>
      <c r="I897" s="1351"/>
      <c r="J897" s="1352"/>
      <c r="K897" s="237"/>
      <c r="L897" s="237"/>
      <c r="M897" s="7">
        <f>(IF($E1030&lt;&gt;0,$M$2,IF($L1030&lt;&gt;0,$M$2,"")))</f>
        <v>1</v>
      </c>
    </row>
    <row r="898" spans="1:14" ht="18.75">
      <c r="A898" s="22">
        <v>805</v>
      </c>
      <c r="B898" s="1940" t="str">
        <f>$B$9</f>
        <v>Община Правец</v>
      </c>
      <c r="C898" s="1941"/>
      <c r="D898" s="1942"/>
      <c r="E898" s="115">
        <f>$E$9</f>
        <v>45658</v>
      </c>
      <c r="F898" s="226">
        <f>$F$9</f>
        <v>45900</v>
      </c>
      <c r="G898" s="237"/>
      <c r="H898" s="237"/>
      <c r="I898" s="237"/>
      <c r="J898" s="237"/>
      <c r="K898" s="237"/>
      <c r="L898" s="237"/>
      <c r="M898" s="7">
        <f>(IF($E1030&lt;&gt;0,$M$2,IF($L1030&lt;&gt;0,$M$2,"")))</f>
        <v>1</v>
      </c>
    </row>
    <row r="899" spans="1:14">
      <c r="A899" s="23">
        <v>810</v>
      </c>
      <c r="B899" s="227" t="str">
        <f>$B$10</f>
        <v>(наименование на разпоредителя с бюджет)</v>
      </c>
      <c r="C899" s="228"/>
      <c r="D899" s="229"/>
      <c r="E899" s="237"/>
      <c r="F899" s="237"/>
      <c r="G899" s="237"/>
      <c r="H899" s="237"/>
      <c r="I899" s="237"/>
      <c r="J899" s="237"/>
      <c r="K899" s="237"/>
      <c r="L899" s="237"/>
      <c r="M899" s="7">
        <f>(IF($E1030&lt;&gt;0,$M$2,IF($L1030&lt;&gt;0,$M$2,"")))</f>
        <v>1</v>
      </c>
    </row>
    <row r="900" spans="1:14">
      <c r="A900" s="23">
        <v>815</v>
      </c>
      <c r="B900" s="227"/>
      <c r="C900" s="228"/>
      <c r="D900" s="229"/>
      <c r="E900" s="237"/>
      <c r="F900" s="237"/>
      <c r="G900" s="237"/>
      <c r="H900" s="237"/>
      <c r="I900" s="237"/>
      <c r="J900" s="237"/>
      <c r="K900" s="237"/>
      <c r="L900" s="237"/>
      <c r="M900" s="7">
        <f>(IF($E1030&lt;&gt;0,$M$2,IF($L1030&lt;&gt;0,$M$2,"")))</f>
        <v>1</v>
      </c>
    </row>
    <row r="901" spans="1:14" ht="19.5">
      <c r="A901" s="28">
        <v>525</v>
      </c>
      <c r="B901" s="1943" t="str">
        <f>$B$12</f>
        <v>Правец</v>
      </c>
      <c r="C901" s="1944"/>
      <c r="D901" s="1945"/>
      <c r="E901" s="410" t="s">
        <v>875</v>
      </c>
      <c r="F901" s="1348" t="str">
        <f>$F$12</f>
        <v>7317</v>
      </c>
      <c r="G901" s="237"/>
      <c r="H901" s="237"/>
      <c r="I901" s="237"/>
      <c r="J901" s="237"/>
      <c r="K901" s="237"/>
      <c r="L901" s="237"/>
      <c r="M901" s="7">
        <f>(IF($E1030&lt;&gt;0,$M$2,IF($L1030&lt;&gt;0,$M$2,"")))</f>
        <v>1</v>
      </c>
    </row>
    <row r="902" spans="1:14">
      <c r="A902" s="22">
        <v>820</v>
      </c>
      <c r="B902" s="233" t="str">
        <f>$B$13</f>
        <v>(наименование на първостепенния разпоредител с бюджет)</v>
      </c>
      <c r="C902" s="228"/>
      <c r="D902" s="229"/>
      <c r="E902" s="1349"/>
      <c r="F902" s="242"/>
      <c r="G902" s="237"/>
      <c r="H902" s="237"/>
      <c r="I902" s="237"/>
      <c r="J902" s="237"/>
      <c r="K902" s="237"/>
      <c r="L902" s="237"/>
      <c r="M902" s="7">
        <f>(IF($E1030&lt;&gt;0,$M$2,IF($L1030&lt;&gt;0,$M$2,"")))</f>
        <v>1</v>
      </c>
    </row>
    <row r="903" spans="1:14" ht="19.5">
      <c r="A903" s="23">
        <v>821</v>
      </c>
      <c r="B903" s="236"/>
      <c r="C903" s="237"/>
      <c r="D903" s="124" t="s">
        <v>876</v>
      </c>
      <c r="E903" s="238">
        <f>$E$15</f>
        <v>0</v>
      </c>
      <c r="F903" s="414" t="str">
        <f>$F$15</f>
        <v>БЮДЖЕТ</v>
      </c>
      <c r="G903" s="218"/>
      <c r="H903" s="218"/>
      <c r="I903" s="218"/>
      <c r="J903" s="218"/>
      <c r="K903" s="218"/>
      <c r="L903" s="218"/>
      <c r="M903" s="7">
        <f>(IF($E1030&lt;&gt;0,$M$2,IF($L1030&lt;&gt;0,$M$2,"")))</f>
        <v>1</v>
      </c>
    </row>
    <row r="904" spans="1:14" ht="16.5" thickBot="1">
      <c r="A904" s="23">
        <v>822</v>
      </c>
      <c r="B904" s="228"/>
      <c r="C904" s="391"/>
      <c r="D904" s="400"/>
      <c r="E904" s="237"/>
      <c r="F904" s="409"/>
      <c r="G904" s="409"/>
      <c r="H904" s="409"/>
      <c r="I904" s="409"/>
      <c r="J904" s="409"/>
      <c r="K904" s="409"/>
      <c r="L904" s="1365" t="s">
        <v>459</v>
      </c>
      <c r="M904" s="7">
        <f>(IF($E1030&lt;&gt;0,$M$2,IF($L1030&lt;&gt;0,$M$2,"")))</f>
        <v>1</v>
      </c>
    </row>
    <row r="905" spans="1:14" ht="24.95" customHeight="1">
      <c r="A905" s="23">
        <v>823</v>
      </c>
      <c r="B905" s="247"/>
      <c r="C905" s="248"/>
      <c r="D905" s="249" t="s">
        <v>699</v>
      </c>
      <c r="E905" s="1946" t="str">
        <f>CONCATENATE("Уточнен план ",$C$3)</f>
        <v>Уточнен план 2025</v>
      </c>
      <c r="F905" s="1947"/>
      <c r="G905" s="1947"/>
      <c r="H905" s="1948"/>
      <c r="I905" s="1927" t="str">
        <f>CONCATENATE("Отчет ",$C$3)</f>
        <v>Отчет 2025</v>
      </c>
      <c r="J905" s="1928"/>
      <c r="K905" s="1928"/>
      <c r="L905" s="1929"/>
      <c r="M905" s="7">
        <f>(IF($E1030&lt;&gt;0,$M$2,IF($L1030&lt;&gt;0,$M$2,"")))</f>
        <v>1</v>
      </c>
    </row>
    <row r="906" spans="1:14" ht="54.95" customHeight="1" thickBot="1">
      <c r="A906" s="23">
        <v>825</v>
      </c>
      <c r="B906" s="250" t="s">
        <v>62</v>
      </c>
      <c r="C906" s="251" t="s">
        <v>460</v>
      </c>
      <c r="D906" s="252" t="s">
        <v>700</v>
      </c>
      <c r="E906" s="1391" t="str">
        <f>$E$20</f>
        <v>Уточнен план                Общо</v>
      </c>
      <c r="F906" s="1395" t="str">
        <f>$F$20</f>
        <v>държавни дейности</v>
      </c>
      <c r="G906" s="1396" t="str">
        <f>$G$20</f>
        <v>местни дейности</v>
      </c>
      <c r="H906" s="1397" t="str">
        <f>$H$20</f>
        <v>дофинансиране</v>
      </c>
      <c r="I906" s="253" t="str">
        <f>$I$20</f>
        <v>държавни дейности -ОТЧЕТ</v>
      </c>
      <c r="J906" s="254" t="str">
        <f>$J$20</f>
        <v>местни дейности - ОТЧЕТ</v>
      </c>
      <c r="K906" s="255" t="str">
        <f>$K$20</f>
        <v>дофинансиране - ОТЧЕТ</v>
      </c>
      <c r="L906" s="1675" t="str">
        <f>$L$20</f>
        <v>ОТЧЕТ                                    ОБЩО</v>
      </c>
      <c r="M906" s="7">
        <f>(IF($E1030&lt;&gt;0,$M$2,IF($L1030&lt;&gt;0,$M$2,"")))</f>
        <v>1</v>
      </c>
    </row>
    <row r="907" spans="1:14" ht="18.75">
      <c r="A907" s="23"/>
      <c r="B907" s="258"/>
      <c r="C907" s="259"/>
      <c r="D907" s="260" t="s">
        <v>729</v>
      </c>
      <c r="E907" s="1442" t="str">
        <f>$E$21</f>
        <v>(1)</v>
      </c>
      <c r="F907" s="143" t="str">
        <f>$F$21</f>
        <v>(2)</v>
      </c>
      <c r="G907" s="144" t="str">
        <f>$G$21</f>
        <v>(3)</v>
      </c>
      <c r="H907" s="145" t="str">
        <f>$H$21</f>
        <v>(4)</v>
      </c>
      <c r="I907" s="261" t="str">
        <f>$I$21</f>
        <v>(5)</v>
      </c>
      <c r="J907" s="262" t="str">
        <f>$J$21</f>
        <v>(6)</v>
      </c>
      <c r="K907" s="263" t="str">
        <f>$K$21</f>
        <v>(7)</v>
      </c>
      <c r="L907" s="264" t="str">
        <f>$L$21</f>
        <v>(8)</v>
      </c>
      <c r="M907" s="7">
        <f>(IF($E1030&lt;&gt;0,$M$2,IF($L1030&lt;&gt;0,$M$2,"")))</f>
        <v>1</v>
      </c>
    </row>
    <row r="908" spans="1:14">
      <c r="A908" s="23"/>
      <c r="B908" s="1439"/>
      <c r="C908" s="1540" t="e">
        <f>VLOOKUP(D908,OP_LIST2,2,FALSE)</f>
        <v>#N/A</v>
      </c>
      <c r="D908" s="1445"/>
      <c r="E908" s="389"/>
      <c r="F908" s="1429"/>
      <c r="G908" s="1430"/>
      <c r="H908" s="1431"/>
      <c r="I908" s="1429"/>
      <c r="J908" s="1430"/>
      <c r="K908" s="1431"/>
      <c r="L908" s="1428"/>
      <c r="M908" s="7">
        <f>(IF($E1030&lt;&gt;0,$M$2,IF($L1030&lt;&gt;0,$M$2,"")))</f>
        <v>1</v>
      </c>
    </row>
    <row r="909" spans="1:14">
      <c r="A909" s="23"/>
      <c r="B909" s="1713" t="s">
        <v>2056</v>
      </c>
      <c r="C909" s="1446">
        <f>VLOOKUP(D910,EBK_DEIN2,2,FALSE)</f>
        <v>1123</v>
      </c>
      <c r="D909" s="1445" t="s">
        <v>778</v>
      </c>
      <c r="E909" s="389"/>
      <c r="F909" s="1432"/>
      <c r="G909" s="1433"/>
      <c r="H909" s="1434"/>
      <c r="I909" s="1432"/>
      <c r="J909" s="1433"/>
      <c r="K909" s="1434"/>
      <c r="L909" s="1428"/>
      <c r="M909" s="7">
        <f>(IF($E1030&lt;&gt;0,$M$2,IF($L1030&lt;&gt;0,$M$2,"")))</f>
        <v>1</v>
      </c>
    </row>
    <row r="910" spans="1:14">
      <c r="A910" s="23"/>
      <c r="B910" s="1438"/>
      <c r="C910" s="1531">
        <f>+C909</f>
        <v>1123</v>
      </c>
      <c r="D910" s="1440" t="s">
        <v>384</v>
      </c>
      <c r="E910" s="389"/>
      <c r="F910" s="1432"/>
      <c r="G910" s="1433"/>
      <c r="H910" s="1434"/>
      <c r="I910" s="1432"/>
      <c r="J910" s="1433"/>
      <c r="K910" s="1434"/>
      <c r="L910" s="1428"/>
      <c r="M910" s="7">
        <f>(IF($E1030&lt;&gt;0,$M$2,IF($L1030&lt;&gt;0,$M$2,"")))</f>
        <v>1</v>
      </c>
    </row>
    <row r="911" spans="1:14">
      <c r="A911" s="23"/>
      <c r="B911" s="1443"/>
      <c r="C911" s="1441"/>
      <c r="D911" s="1444" t="s">
        <v>701</v>
      </c>
      <c r="E911" s="389"/>
      <c r="F911" s="1435"/>
      <c r="G911" s="1436"/>
      <c r="H911" s="1437"/>
      <c r="I911" s="1435"/>
      <c r="J911" s="1436"/>
      <c r="K911" s="1437"/>
      <c r="L911" s="1428"/>
      <c r="M911" s="7">
        <f>(IF($E1030&lt;&gt;0,$M$2,IF($L1030&lt;&gt;0,$M$2,"")))</f>
        <v>1</v>
      </c>
    </row>
    <row r="912" spans="1:14">
      <c r="A912" s="23"/>
      <c r="B912" s="272">
        <v>100</v>
      </c>
      <c r="C912" s="1930" t="s">
        <v>730</v>
      </c>
      <c r="D912" s="1931"/>
      <c r="E912" s="273">
        <f t="shared" ref="E912:L912" si="202">SUM(E913:E914)</f>
        <v>120000</v>
      </c>
      <c r="F912" s="274">
        <f t="shared" si="202"/>
        <v>0</v>
      </c>
      <c r="G912" s="275">
        <f t="shared" si="202"/>
        <v>120000</v>
      </c>
      <c r="H912" s="276">
        <f>SUM(H913:H914)</f>
        <v>0</v>
      </c>
      <c r="I912" s="274">
        <f t="shared" si="202"/>
        <v>0</v>
      </c>
      <c r="J912" s="275">
        <f t="shared" si="202"/>
        <v>73687</v>
      </c>
      <c r="K912" s="276">
        <f t="shared" si="202"/>
        <v>0</v>
      </c>
      <c r="L912" s="273">
        <f t="shared" si="202"/>
        <v>73687</v>
      </c>
      <c r="M912" s="12">
        <f>(IF($E912&lt;&gt;0,$M$2,IF($L912&lt;&gt;0,$M$2,"")))</f>
        <v>1</v>
      </c>
      <c r="N912" s="13"/>
    </row>
    <row r="913" spans="1:14">
      <c r="A913" s="23"/>
      <c r="B913" s="278"/>
      <c r="C913" s="279">
        <v>101</v>
      </c>
      <c r="D913" s="280" t="s">
        <v>731</v>
      </c>
      <c r="E913" s="281">
        <f>F913+G913+H913</f>
        <v>120000</v>
      </c>
      <c r="F913" s="152">
        <v>0</v>
      </c>
      <c r="G913" s="153">
        <v>120000</v>
      </c>
      <c r="H913" s="1406">
        <v>0</v>
      </c>
      <c r="I913" s="152">
        <v>0</v>
      </c>
      <c r="J913" s="153">
        <v>73687</v>
      </c>
      <c r="K913" s="1406">
        <v>0</v>
      </c>
      <c r="L913" s="281">
        <f>I913+J913+K913</f>
        <v>73687</v>
      </c>
      <c r="M913" s="12">
        <f t="shared" ref="M913:M976" si="203">(IF($E913&lt;&gt;0,$M$2,IF($L913&lt;&gt;0,$M$2,"")))</f>
        <v>1</v>
      </c>
      <c r="N913" s="13"/>
    </row>
    <row r="914" spans="1:14" hidden="1">
      <c r="A914" s="10"/>
      <c r="B914" s="278"/>
      <c r="C914" s="285">
        <v>102</v>
      </c>
      <c r="D914" s="286" t="s">
        <v>732</v>
      </c>
      <c r="E914" s="287">
        <f>F914+G914+H914</f>
        <v>0</v>
      </c>
      <c r="F914" s="173"/>
      <c r="G914" s="174"/>
      <c r="H914" s="1409"/>
      <c r="I914" s="173"/>
      <c r="J914" s="174"/>
      <c r="K914" s="1409"/>
      <c r="L914" s="287">
        <f>I914+J914+K914</f>
        <v>0</v>
      </c>
      <c r="M914" s="12" t="str">
        <f t="shared" si="203"/>
        <v/>
      </c>
      <c r="N914" s="13"/>
    </row>
    <row r="915" spans="1:14">
      <c r="A915" s="10"/>
      <c r="B915" s="272">
        <v>200</v>
      </c>
      <c r="C915" s="1932" t="s">
        <v>733</v>
      </c>
      <c r="D915" s="1933"/>
      <c r="E915" s="273">
        <f t="shared" ref="E915:L915" si="204">SUM(E916:E920)</f>
        <v>14000</v>
      </c>
      <c r="F915" s="274">
        <f t="shared" si="204"/>
        <v>0</v>
      </c>
      <c r="G915" s="275">
        <f t="shared" si="204"/>
        <v>14000</v>
      </c>
      <c r="H915" s="276">
        <f>SUM(H916:H920)</f>
        <v>0</v>
      </c>
      <c r="I915" s="274">
        <f t="shared" si="204"/>
        <v>0</v>
      </c>
      <c r="J915" s="275">
        <f t="shared" si="204"/>
        <v>5775</v>
      </c>
      <c r="K915" s="276">
        <f t="shared" si="204"/>
        <v>0</v>
      </c>
      <c r="L915" s="273">
        <f t="shared" si="204"/>
        <v>5775</v>
      </c>
      <c r="M915" s="12">
        <f t="shared" si="203"/>
        <v>1</v>
      </c>
      <c r="N915" s="13"/>
    </row>
    <row r="916" spans="1:14" hidden="1">
      <c r="A916" s="10"/>
      <c r="B916" s="291"/>
      <c r="C916" s="279">
        <v>201</v>
      </c>
      <c r="D916" s="280" t="s">
        <v>734</v>
      </c>
      <c r="E916" s="281">
        <f>F916+G916+H916</f>
        <v>0</v>
      </c>
      <c r="F916" s="152"/>
      <c r="G916" s="153"/>
      <c r="H916" s="1406"/>
      <c r="I916" s="152"/>
      <c r="J916" s="153"/>
      <c r="K916" s="1406"/>
      <c r="L916" s="281">
        <f>I916+J916+K916</f>
        <v>0</v>
      </c>
      <c r="M916" s="12" t="str">
        <f t="shared" si="203"/>
        <v/>
      </c>
      <c r="N916" s="13"/>
    </row>
    <row r="917" spans="1:14">
      <c r="A917" s="10"/>
      <c r="B917" s="292"/>
      <c r="C917" s="293">
        <v>202</v>
      </c>
      <c r="D917" s="294" t="s">
        <v>735</v>
      </c>
      <c r="E917" s="295">
        <f>F917+G917+H917</f>
        <v>13000</v>
      </c>
      <c r="F917" s="158">
        <v>0</v>
      </c>
      <c r="G917" s="159">
        <v>13000</v>
      </c>
      <c r="H917" s="1408">
        <v>0</v>
      </c>
      <c r="I917" s="158">
        <v>0</v>
      </c>
      <c r="J917" s="159">
        <v>5600</v>
      </c>
      <c r="K917" s="1408">
        <v>0</v>
      </c>
      <c r="L917" s="295">
        <f>I917+J917+K917</f>
        <v>5600</v>
      </c>
      <c r="M917" s="12">
        <f t="shared" si="203"/>
        <v>1</v>
      </c>
      <c r="N917" s="13"/>
    </row>
    <row r="918" spans="1:14" ht="31.5">
      <c r="A918" s="10"/>
      <c r="B918" s="299"/>
      <c r="C918" s="293">
        <v>205</v>
      </c>
      <c r="D918" s="294" t="s">
        <v>586</v>
      </c>
      <c r="E918" s="295">
        <f>F918+G918+H918</f>
        <v>500</v>
      </c>
      <c r="F918" s="158">
        <v>0</v>
      </c>
      <c r="G918" s="159">
        <v>500</v>
      </c>
      <c r="H918" s="1408">
        <v>0</v>
      </c>
      <c r="I918" s="158">
        <v>0</v>
      </c>
      <c r="J918" s="159">
        <v>83</v>
      </c>
      <c r="K918" s="1408">
        <v>0</v>
      </c>
      <c r="L918" s="295">
        <f>I918+J918+K918</f>
        <v>83</v>
      </c>
      <c r="M918" s="12">
        <f t="shared" si="203"/>
        <v>1</v>
      </c>
      <c r="N918" s="13"/>
    </row>
    <row r="919" spans="1:14">
      <c r="A919" s="10"/>
      <c r="B919" s="299"/>
      <c r="C919" s="293">
        <v>208</v>
      </c>
      <c r="D919" s="300" t="s">
        <v>587</v>
      </c>
      <c r="E919" s="295">
        <f>F919+G919+H919</f>
        <v>500</v>
      </c>
      <c r="F919" s="158">
        <v>0</v>
      </c>
      <c r="G919" s="159">
        <v>500</v>
      </c>
      <c r="H919" s="1408">
        <v>0</v>
      </c>
      <c r="I919" s="158"/>
      <c r="J919" s="159"/>
      <c r="K919" s="1408"/>
      <c r="L919" s="295">
        <f>I919+J919+K919</f>
        <v>0</v>
      </c>
      <c r="M919" s="12">
        <f t="shared" si="203"/>
        <v>1</v>
      </c>
      <c r="N919" s="13"/>
    </row>
    <row r="920" spans="1:14">
      <c r="A920" s="10"/>
      <c r="B920" s="291"/>
      <c r="C920" s="285">
        <v>209</v>
      </c>
      <c r="D920" s="301" t="s">
        <v>588</v>
      </c>
      <c r="E920" s="287">
        <f>F920+G920+H920</f>
        <v>0</v>
      </c>
      <c r="F920" s="173"/>
      <c r="G920" s="174"/>
      <c r="H920" s="1409"/>
      <c r="I920" s="173">
        <v>0</v>
      </c>
      <c r="J920" s="174">
        <v>92</v>
      </c>
      <c r="K920" s="1409">
        <v>0</v>
      </c>
      <c r="L920" s="287">
        <f>I920+J920+K920</f>
        <v>92</v>
      </c>
      <c r="M920" s="12">
        <f t="shared" si="203"/>
        <v>1</v>
      </c>
      <c r="N920" s="13"/>
    </row>
    <row r="921" spans="1:14">
      <c r="A921" s="10"/>
      <c r="B921" s="272">
        <v>500</v>
      </c>
      <c r="C921" s="1934" t="s">
        <v>188</v>
      </c>
      <c r="D921" s="1935"/>
      <c r="E921" s="273">
        <f t="shared" ref="E921:L921" si="205">SUM(E922:E928)</f>
        <v>26300</v>
      </c>
      <c r="F921" s="274">
        <f t="shared" si="205"/>
        <v>0</v>
      </c>
      <c r="G921" s="275">
        <f t="shared" si="205"/>
        <v>26300</v>
      </c>
      <c r="H921" s="276">
        <f>SUM(H922:H928)</f>
        <v>0</v>
      </c>
      <c r="I921" s="274">
        <f t="shared" si="205"/>
        <v>0</v>
      </c>
      <c r="J921" s="275">
        <f t="shared" si="205"/>
        <v>13738</v>
      </c>
      <c r="K921" s="276">
        <f t="shared" si="205"/>
        <v>0</v>
      </c>
      <c r="L921" s="273">
        <f t="shared" si="205"/>
        <v>13738</v>
      </c>
      <c r="M921" s="12">
        <f t="shared" si="203"/>
        <v>1</v>
      </c>
      <c r="N921" s="13"/>
    </row>
    <row r="922" spans="1:14" ht="18" customHeight="1">
      <c r="A922" s="10"/>
      <c r="B922" s="291"/>
      <c r="C922" s="302">
        <v>551</v>
      </c>
      <c r="D922" s="303" t="s">
        <v>189</v>
      </c>
      <c r="E922" s="281">
        <f t="shared" ref="E922:E929" si="206">F922+G922+H922</f>
        <v>16100</v>
      </c>
      <c r="F922" s="152">
        <v>0</v>
      </c>
      <c r="G922" s="153">
        <v>16100</v>
      </c>
      <c r="H922" s="1406">
        <v>0</v>
      </c>
      <c r="I922" s="152">
        <v>0</v>
      </c>
      <c r="J922" s="153">
        <v>8865</v>
      </c>
      <c r="K922" s="1406">
        <v>0</v>
      </c>
      <c r="L922" s="281">
        <f t="shared" ref="L922:L929" si="207">I922+J922+K922</f>
        <v>8865</v>
      </c>
      <c r="M922" s="12">
        <f t="shared" si="203"/>
        <v>1</v>
      </c>
      <c r="N922" s="13"/>
    </row>
    <row r="923" spans="1:14" hidden="1">
      <c r="A923" s="10"/>
      <c r="B923" s="291"/>
      <c r="C923" s="304">
        <v>552</v>
      </c>
      <c r="D923" s="305" t="s">
        <v>894</v>
      </c>
      <c r="E923" s="295">
        <f t="shared" si="206"/>
        <v>0</v>
      </c>
      <c r="F923" s="158"/>
      <c r="G923" s="159"/>
      <c r="H923" s="1408"/>
      <c r="I923" s="158"/>
      <c r="J923" s="159"/>
      <c r="K923" s="1408"/>
      <c r="L923" s="295">
        <f t="shared" si="207"/>
        <v>0</v>
      </c>
      <c r="M923" s="12" t="str">
        <f t="shared" si="203"/>
        <v/>
      </c>
      <c r="N923" s="13"/>
    </row>
    <row r="924" spans="1:14" hidden="1">
      <c r="A924" s="10"/>
      <c r="B924" s="306"/>
      <c r="C924" s="304">
        <v>558</v>
      </c>
      <c r="D924" s="307" t="s">
        <v>856</v>
      </c>
      <c r="E924" s="295">
        <f>F924+G924+H924</f>
        <v>0</v>
      </c>
      <c r="F924" s="484">
        <v>0</v>
      </c>
      <c r="G924" s="485">
        <v>0</v>
      </c>
      <c r="H924" s="160">
        <v>0</v>
      </c>
      <c r="I924" s="484">
        <v>0</v>
      </c>
      <c r="J924" s="485">
        <v>0</v>
      </c>
      <c r="K924" s="160">
        <v>0</v>
      </c>
      <c r="L924" s="295">
        <f>I924+J924+K924</f>
        <v>0</v>
      </c>
      <c r="M924" s="12" t="str">
        <f t="shared" si="203"/>
        <v/>
      </c>
      <c r="N924" s="13"/>
    </row>
    <row r="925" spans="1:14">
      <c r="A925" s="10"/>
      <c r="B925" s="306"/>
      <c r="C925" s="304">
        <v>560</v>
      </c>
      <c r="D925" s="307" t="s">
        <v>190</v>
      </c>
      <c r="E925" s="295">
        <f t="shared" si="206"/>
        <v>6700</v>
      </c>
      <c r="F925" s="158">
        <v>0</v>
      </c>
      <c r="G925" s="159">
        <v>6700</v>
      </c>
      <c r="H925" s="1408">
        <v>0</v>
      </c>
      <c r="I925" s="158">
        <v>0</v>
      </c>
      <c r="J925" s="159">
        <v>3431</v>
      </c>
      <c r="K925" s="1408">
        <v>0</v>
      </c>
      <c r="L925" s="295">
        <f t="shared" si="207"/>
        <v>3431</v>
      </c>
      <c r="M925" s="12">
        <f t="shared" si="203"/>
        <v>1</v>
      </c>
      <c r="N925" s="13"/>
    </row>
    <row r="926" spans="1:14">
      <c r="A926" s="10"/>
      <c r="B926" s="306"/>
      <c r="C926" s="304">
        <v>580</v>
      </c>
      <c r="D926" s="305" t="s">
        <v>191</v>
      </c>
      <c r="E926" s="295">
        <f t="shared" si="206"/>
        <v>3500</v>
      </c>
      <c r="F926" s="158">
        <v>0</v>
      </c>
      <c r="G926" s="159">
        <v>3500</v>
      </c>
      <c r="H926" s="1408">
        <v>0</v>
      </c>
      <c r="I926" s="158">
        <v>0</v>
      </c>
      <c r="J926" s="159">
        <v>1442</v>
      </c>
      <c r="K926" s="1408">
        <v>0</v>
      </c>
      <c r="L926" s="295">
        <f t="shared" si="207"/>
        <v>1442</v>
      </c>
      <c r="M926" s="12">
        <f t="shared" si="203"/>
        <v>1</v>
      </c>
      <c r="N926" s="13"/>
    </row>
    <row r="927" spans="1:14" hidden="1">
      <c r="A927" s="10"/>
      <c r="B927" s="291"/>
      <c r="C927" s="304">
        <v>588</v>
      </c>
      <c r="D927" s="305" t="s">
        <v>858</v>
      </c>
      <c r="E927" s="295">
        <f>F927+G927+H927</f>
        <v>0</v>
      </c>
      <c r="F927" s="484">
        <v>0</v>
      </c>
      <c r="G927" s="485">
        <v>0</v>
      </c>
      <c r="H927" s="160">
        <v>0</v>
      </c>
      <c r="I927" s="484">
        <v>0</v>
      </c>
      <c r="J927" s="485">
        <v>0</v>
      </c>
      <c r="K927" s="160">
        <v>0</v>
      </c>
      <c r="L927" s="295">
        <f>I927+J927+K927</f>
        <v>0</v>
      </c>
      <c r="M927" s="12" t="str">
        <f t="shared" si="203"/>
        <v/>
      </c>
      <c r="N927" s="13"/>
    </row>
    <row r="928" spans="1:14" ht="31.5" hidden="1">
      <c r="A928" s="10"/>
      <c r="B928" s="291"/>
      <c r="C928" s="308">
        <v>590</v>
      </c>
      <c r="D928" s="309" t="s">
        <v>192</v>
      </c>
      <c r="E928" s="287">
        <f t="shared" si="206"/>
        <v>0</v>
      </c>
      <c r="F928" s="173"/>
      <c r="G928" s="174"/>
      <c r="H928" s="1409"/>
      <c r="I928" s="173"/>
      <c r="J928" s="174"/>
      <c r="K928" s="1409"/>
      <c r="L928" s="287">
        <f t="shared" si="207"/>
        <v>0</v>
      </c>
      <c r="M928" s="12" t="str">
        <f t="shared" si="203"/>
        <v/>
      </c>
      <c r="N928" s="13"/>
    </row>
    <row r="929" spans="1:14" hidden="1">
      <c r="A929" s="22">
        <v>5</v>
      </c>
      <c r="B929" s="272">
        <v>800</v>
      </c>
      <c r="C929" s="1936" t="s">
        <v>193</v>
      </c>
      <c r="D929" s="1937"/>
      <c r="E929" s="310">
        <f t="shared" si="206"/>
        <v>0</v>
      </c>
      <c r="F929" s="1410"/>
      <c r="G929" s="1411"/>
      <c r="H929" s="1412"/>
      <c r="I929" s="1410"/>
      <c r="J929" s="1411"/>
      <c r="K929" s="1412"/>
      <c r="L929" s="310">
        <f t="shared" si="207"/>
        <v>0</v>
      </c>
      <c r="M929" s="12" t="str">
        <f t="shared" si="203"/>
        <v/>
      </c>
      <c r="N929" s="13"/>
    </row>
    <row r="930" spans="1:14">
      <c r="A930" s="23">
        <v>10</v>
      </c>
      <c r="B930" s="272">
        <v>1000</v>
      </c>
      <c r="C930" s="1932" t="s">
        <v>194</v>
      </c>
      <c r="D930" s="1933"/>
      <c r="E930" s="310">
        <f t="shared" ref="E930:L930" si="208">SUM(E931:E947)</f>
        <v>7000</v>
      </c>
      <c r="F930" s="274">
        <f t="shared" si="208"/>
        <v>0</v>
      </c>
      <c r="G930" s="275">
        <f t="shared" si="208"/>
        <v>7000</v>
      </c>
      <c r="H930" s="276">
        <f>SUM(H931:H947)</f>
        <v>0</v>
      </c>
      <c r="I930" s="274">
        <f t="shared" si="208"/>
        <v>0</v>
      </c>
      <c r="J930" s="275">
        <f t="shared" si="208"/>
        <v>1350</v>
      </c>
      <c r="K930" s="276">
        <f t="shared" si="208"/>
        <v>0</v>
      </c>
      <c r="L930" s="310">
        <f t="shared" si="208"/>
        <v>1350</v>
      </c>
      <c r="M930" s="12">
        <f t="shared" si="203"/>
        <v>1</v>
      </c>
      <c r="N930" s="13"/>
    </row>
    <row r="931" spans="1:14" hidden="1">
      <c r="A931" s="23">
        <v>15</v>
      </c>
      <c r="B931" s="292"/>
      <c r="C931" s="279">
        <v>1011</v>
      </c>
      <c r="D931" s="311" t="s">
        <v>195</v>
      </c>
      <c r="E931" s="281">
        <f t="shared" ref="E931:E947" si="209">F931+G931+H931</f>
        <v>0</v>
      </c>
      <c r="F931" s="152"/>
      <c r="G931" s="153"/>
      <c r="H931" s="1406"/>
      <c r="I931" s="152"/>
      <c r="J931" s="153"/>
      <c r="K931" s="1406"/>
      <c r="L931" s="281">
        <f t="shared" ref="L931:L947" si="210">I931+J931+K931</f>
        <v>0</v>
      </c>
      <c r="M931" s="12" t="str">
        <f t="shared" si="203"/>
        <v/>
      </c>
      <c r="N931" s="13"/>
    </row>
    <row r="932" spans="1:14" hidden="1">
      <c r="A932" s="22">
        <v>35</v>
      </c>
      <c r="B932" s="292"/>
      <c r="C932" s="293">
        <v>1012</v>
      </c>
      <c r="D932" s="294" t="s">
        <v>196</v>
      </c>
      <c r="E932" s="295">
        <f t="shared" si="209"/>
        <v>0</v>
      </c>
      <c r="F932" s="158"/>
      <c r="G932" s="159"/>
      <c r="H932" s="1408"/>
      <c r="I932" s="158"/>
      <c r="J932" s="159"/>
      <c r="K932" s="1408"/>
      <c r="L932" s="295">
        <f t="shared" si="210"/>
        <v>0</v>
      </c>
      <c r="M932" s="12" t="str">
        <f t="shared" si="203"/>
        <v/>
      </c>
      <c r="N932" s="13"/>
    </row>
    <row r="933" spans="1:14" hidden="1">
      <c r="A933" s="23">
        <v>40</v>
      </c>
      <c r="B933" s="292"/>
      <c r="C933" s="293">
        <v>1013</v>
      </c>
      <c r="D933" s="294" t="s">
        <v>197</v>
      </c>
      <c r="E933" s="295">
        <f t="shared" si="209"/>
        <v>0</v>
      </c>
      <c r="F933" s="158"/>
      <c r="G933" s="159"/>
      <c r="H933" s="1408"/>
      <c r="I933" s="158"/>
      <c r="J933" s="159"/>
      <c r="K933" s="1408"/>
      <c r="L933" s="295">
        <f t="shared" si="210"/>
        <v>0</v>
      </c>
      <c r="M933" s="12" t="str">
        <f t="shared" si="203"/>
        <v/>
      </c>
      <c r="N933" s="13"/>
    </row>
    <row r="934" spans="1:14" hidden="1">
      <c r="A934" s="23">
        <v>45</v>
      </c>
      <c r="B934" s="292"/>
      <c r="C934" s="293">
        <v>1014</v>
      </c>
      <c r="D934" s="294" t="s">
        <v>198</v>
      </c>
      <c r="E934" s="295">
        <f t="shared" si="209"/>
        <v>0</v>
      </c>
      <c r="F934" s="158"/>
      <c r="G934" s="159"/>
      <c r="H934" s="1408"/>
      <c r="I934" s="158"/>
      <c r="J934" s="159"/>
      <c r="K934" s="1408"/>
      <c r="L934" s="295">
        <f t="shared" si="210"/>
        <v>0</v>
      </c>
      <c r="M934" s="12" t="str">
        <f t="shared" si="203"/>
        <v/>
      </c>
      <c r="N934" s="13"/>
    </row>
    <row r="935" spans="1:14">
      <c r="A935" s="23">
        <v>50</v>
      </c>
      <c r="B935" s="292"/>
      <c r="C935" s="293">
        <v>1015</v>
      </c>
      <c r="D935" s="294" t="s">
        <v>199</v>
      </c>
      <c r="E935" s="295">
        <f t="shared" si="209"/>
        <v>4000</v>
      </c>
      <c r="F935" s="158">
        <v>0</v>
      </c>
      <c r="G935" s="159">
        <v>4000</v>
      </c>
      <c r="H935" s="1408">
        <v>0</v>
      </c>
      <c r="I935" s="158"/>
      <c r="J935" s="159"/>
      <c r="K935" s="1408"/>
      <c r="L935" s="295">
        <f t="shared" si="210"/>
        <v>0</v>
      </c>
      <c r="M935" s="12">
        <f t="shared" si="203"/>
        <v>1</v>
      </c>
      <c r="N935" s="13"/>
    </row>
    <row r="936" spans="1:14" hidden="1">
      <c r="A936" s="23">
        <v>55</v>
      </c>
      <c r="B936" s="292"/>
      <c r="C936" s="312">
        <v>1016</v>
      </c>
      <c r="D936" s="313" t="s">
        <v>200</v>
      </c>
      <c r="E936" s="314">
        <f t="shared" si="209"/>
        <v>0</v>
      </c>
      <c r="F936" s="164"/>
      <c r="G936" s="165"/>
      <c r="H936" s="1407"/>
      <c r="I936" s="164"/>
      <c r="J936" s="165"/>
      <c r="K936" s="1407"/>
      <c r="L936" s="314">
        <f t="shared" si="210"/>
        <v>0</v>
      </c>
      <c r="M936" s="12" t="str">
        <f t="shared" si="203"/>
        <v/>
      </c>
      <c r="N936" s="13"/>
    </row>
    <row r="937" spans="1:14">
      <c r="A937" s="23">
        <v>60</v>
      </c>
      <c r="B937" s="278"/>
      <c r="C937" s="318">
        <v>1020</v>
      </c>
      <c r="D937" s="319" t="s">
        <v>201</v>
      </c>
      <c r="E937" s="320">
        <f t="shared" si="209"/>
        <v>3000</v>
      </c>
      <c r="F937" s="450">
        <v>0</v>
      </c>
      <c r="G937" s="451">
        <v>3000</v>
      </c>
      <c r="H937" s="1416">
        <v>0</v>
      </c>
      <c r="I937" s="450">
        <v>0</v>
      </c>
      <c r="J937" s="451">
        <v>1350</v>
      </c>
      <c r="K937" s="1416">
        <v>0</v>
      </c>
      <c r="L937" s="320">
        <f t="shared" si="210"/>
        <v>1350</v>
      </c>
      <c r="M937" s="12">
        <f t="shared" si="203"/>
        <v>1</v>
      </c>
      <c r="N937" s="13"/>
    </row>
    <row r="938" spans="1:14" hidden="1">
      <c r="A938" s="22">
        <v>65</v>
      </c>
      <c r="B938" s="292"/>
      <c r="C938" s="324">
        <v>1030</v>
      </c>
      <c r="D938" s="325" t="s">
        <v>202</v>
      </c>
      <c r="E938" s="326">
        <f t="shared" si="209"/>
        <v>0</v>
      </c>
      <c r="F938" s="445"/>
      <c r="G938" s="446"/>
      <c r="H938" s="1413"/>
      <c r="I938" s="445"/>
      <c r="J938" s="446"/>
      <c r="K938" s="1413"/>
      <c r="L938" s="326">
        <f t="shared" si="210"/>
        <v>0</v>
      </c>
      <c r="M938" s="12" t="str">
        <f t="shared" si="203"/>
        <v/>
      </c>
      <c r="N938" s="13"/>
    </row>
    <row r="939" spans="1:14" hidden="1">
      <c r="A939" s="23">
        <v>70</v>
      </c>
      <c r="B939" s="292"/>
      <c r="C939" s="318">
        <v>1051</v>
      </c>
      <c r="D939" s="331" t="s">
        <v>203</v>
      </c>
      <c r="E939" s="320">
        <f t="shared" si="209"/>
        <v>0</v>
      </c>
      <c r="F939" s="450"/>
      <c r="G939" s="451"/>
      <c r="H939" s="1416"/>
      <c r="I939" s="450"/>
      <c r="J939" s="451"/>
      <c r="K939" s="1416"/>
      <c r="L939" s="320">
        <f t="shared" si="210"/>
        <v>0</v>
      </c>
      <c r="M939" s="12" t="str">
        <f t="shared" si="203"/>
        <v/>
      </c>
      <c r="N939" s="13"/>
    </row>
    <row r="940" spans="1:14" hidden="1">
      <c r="A940" s="23">
        <v>75</v>
      </c>
      <c r="B940" s="292"/>
      <c r="C940" s="293">
        <v>1052</v>
      </c>
      <c r="D940" s="294" t="s">
        <v>204</v>
      </c>
      <c r="E940" s="295">
        <f t="shared" si="209"/>
        <v>0</v>
      </c>
      <c r="F940" s="158"/>
      <c r="G940" s="159"/>
      <c r="H940" s="1408"/>
      <c r="I940" s="158"/>
      <c r="J940" s="159"/>
      <c r="K940" s="1408"/>
      <c r="L940" s="295">
        <f t="shared" si="210"/>
        <v>0</v>
      </c>
      <c r="M940" s="12" t="str">
        <f t="shared" si="203"/>
        <v/>
      </c>
      <c r="N940" s="13"/>
    </row>
    <row r="941" spans="1:14" hidden="1">
      <c r="A941" s="23">
        <v>80</v>
      </c>
      <c r="B941" s="292"/>
      <c r="C941" s="324">
        <v>1053</v>
      </c>
      <c r="D941" s="325" t="s">
        <v>859</v>
      </c>
      <c r="E941" s="326">
        <f t="shared" si="209"/>
        <v>0</v>
      </c>
      <c r="F941" s="445"/>
      <c r="G941" s="446"/>
      <c r="H941" s="1413"/>
      <c r="I941" s="445"/>
      <c r="J941" s="446"/>
      <c r="K941" s="1413"/>
      <c r="L941" s="326">
        <f t="shared" si="210"/>
        <v>0</v>
      </c>
      <c r="M941" s="12" t="str">
        <f t="shared" si="203"/>
        <v/>
      </c>
      <c r="N941" s="13"/>
    </row>
    <row r="942" spans="1:14" hidden="1">
      <c r="A942" s="23">
        <v>80</v>
      </c>
      <c r="B942" s="292"/>
      <c r="C942" s="318">
        <v>1062</v>
      </c>
      <c r="D942" s="319" t="s">
        <v>205</v>
      </c>
      <c r="E942" s="320">
        <f t="shared" si="209"/>
        <v>0</v>
      </c>
      <c r="F942" s="450"/>
      <c r="G942" s="451"/>
      <c r="H942" s="1416"/>
      <c r="I942" s="450"/>
      <c r="J942" s="451"/>
      <c r="K942" s="1416"/>
      <c r="L942" s="320">
        <f t="shared" si="210"/>
        <v>0</v>
      </c>
      <c r="M942" s="12" t="str">
        <f t="shared" si="203"/>
        <v/>
      </c>
      <c r="N942" s="13"/>
    </row>
    <row r="943" spans="1:14" hidden="1">
      <c r="A943" s="23">
        <v>85</v>
      </c>
      <c r="B943" s="292"/>
      <c r="C943" s="324">
        <v>1063</v>
      </c>
      <c r="D943" s="332" t="s">
        <v>787</v>
      </c>
      <c r="E943" s="326">
        <f t="shared" si="209"/>
        <v>0</v>
      </c>
      <c r="F943" s="445"/>
      <c r="G943" s="446"/>
      <c r="H943" s="1413"/>
      <c r="I943" s="445"/>
      <c r="J943" s="446"/>
      <c r="K943" s="1413"/>
      <c r="L943" s="326">
        <f t="shared" si="210"/>
        <v>0</v>
      </c>
      <c r="M943" s="12" t="str">
        <f t="shared" si="203"/>
        <v/>
      </c>
      <c r="N943" s="13"/>
    </row>
    <row r="944" spans="1:14" hidden="1">
      <c r="A944" s="23">
        <v>90</v>
      </c>
      <c r="B944" s="292"/>
      <c r="C944" s="333">
        <v>1069</v>
      </c>
      <c r="D944" s="334" t="s">
        <v>206</v>
      </c>
      <c r="E944" s="335">
        <f t="shared" si="209"/>
        <v>0</v>
      </c>
      <c r="F944" s="589"/>
      <c r="G944" s="590"/>
      <c r="H944" s="1415"/>
      <c r="I944" s="589"/>
      <c r="J944" s="590"/>
      <c r="K944" s="1415"/>
      <c r="L944" s="335">
        <f t="shared" si="210"/>
        <v>0</v>
      </c>
      <c r="M944" s="12" t="str">
        <f t="shared" si="203"/>
        <v/>
      </c>
      <c r="N944" s="13"/>
    </row>
    <row r="945" spans="1:14" hidden="1">
      <c r="A945" s="23">
        <v>90</v>
      </c>
      <c r="B945" s="278"/>
      <c r="C945" s="318">
        <v>1091</v>
      </c>
      <c r="D945" s="331" t="s">
        <v>895</v>
      </c>
      <c r="E945" s="320">
        <f t="shared" si="209"/>
        <v>0</v>
      </c>
      <c r="F945" s="450"/>
      <c r="G945" s="451"/>
      <c r="H945" s="1416"/>
      <c r="I945" s="450"/>
      <c r="J945" s="451"/>
      <c r="K945" s="1416"/>
      <c r="L945" s="320">
        <f t="shared" si="210"/>
        <v>0</v>
      </c>
      <c r="M945" s="12" t="str">
        <f t="shared" si="203"/>
        <v/>
      </c>
      <c r="N945" s="13"/>
    </row>
    <row r="946" spans="1:14" hidden="1">
      <c r="A946" s="22">
        <v>115</v>
      </c>
      <c r="B946" s="292"/>
      <c r="C946" s="293">
        <v>1092</v>
      </c>
      <c r="D946" s="294" t="s">
        <v>299</v>
      </c>
      <c r="E946" s="295">
        <f t="shared" si="209"/>
        <v>0</v>
      </c>
      <c r="F946" s="158"/>
      <c r="G946" s="159"/>
      <c r="H946" s="1408"/>
      <c r="I946" s="158"/>
      <c r="J946" s="159"/>
      <c r="K946" s="1408"/>
      <c r="L946" s="295">
        <f t="shared" si="210"/>
        <v>0</v>
      </c>
      <c r="M946" s="12" t="str">
        <f t="shared" si="203"/>
        <v/>
      </c>
      <c r="N946" s="13"/>
    </row>
    <row r="947" spans="1:14" hidden="1">
      <c r="A947" s="22">
        <v>125</v>
      </c>
      <c r="B947" s="292"/>
      <c r="C947" s="285">
        <v>1098</v>
      </c>
      <c r="D947" s="339" t="s">
        <v>207</v>
      </c>
      <c r="E947" s="287">
        <f t="shared" si="209"/>
        <v>0</v>
      </c>
      <c r="F947" s="173"/>
      <c r="G947" s="174"/>
      <c r="H947" s="1409"/>
      <c r="I947" s="173"/>
      <c r="J947" s="174"/>
      <c r="K947" s="1409"/>
      <c r="L947" s="287">
        <f t="shared" si="210"/>
        <v>0</v>
      </c>
      <c r="M947" s="12" t="str">
        <f t="shared" si="203"/>
        <v/>
      </c>
      <c r="N947" s="13"/>
    </row>
    <row r="948" spans="1:14" hidden="1">
      <c r="A948" s="23">
        <v>130</v>
      </c>
      <c r="B948" s="272">
        <v>1900</v>
      </c>
      <c r="C948" s="1917" t="s">
        <v>266</v>
      </c>
      <c r="D948" s="1918"/>
      <c r="E948" s="310">
        <f t="shared" ref="E948:L948" si="211">SUM(E949:E951)</f>
        <v>0</v>
      </c>
      <c r="F948" s="274">
        <f t="shared" si="211"/>
        <v>0</v>
      </c>
      <c r="G948" s="275">
        <f t="shared" si="211"/>
        <v>0</v>
      </c>
      <c r="H948" s="276">
        <f>SUM(H949:H951)</f>
        <v>0</v>
      </c>
      <c r="I948" s="274">
        <f t="shared" si="211"/>
        <v>0</v>
      </c>
      <c r="J948" s="275">
        <f t="shared" si="211"/>
        <v>0</v>
      </c>
      <c r="K948" s="276">
        <f t="shared" si="211"/>
        <v>0</v>
      </c>
      <c r="L948" s="310">
        <f t="shared" si="211"/>
        <v>0</v>
      </c>
      <c r="M948" s="12" t="str">
        <f t="shared" si="203"/>
        <v/>
      </c>
      <c r="N948" s="13"/>
    </row>
    <row r="949" spans="1:14" hidden="1">
      <c r="A949" s="23">
        <v>135</v>
      </c>
      <c r="B949" s="292"/>
      <c r="C949" s="279">
        <v>1901</v>
      </c>
      <c r="D949" s="340" t="s">
        <v>896</v>
      </c>
      <c r="E949" s="281">
        <f>F949+G949+H949</f>
        <v>0</v>
      </c>
      <c r="F949" s="152"/>
      <c r="G949" s="153"/>
      <c r="H949" s="1406"/>
      <c r="I949" s="152"/>
      <c r="J949" s="153"/>
      <c r="K949" s="1406"/>
      <c r="L949" s="281">
        <f>I949+J949+K949</f>
        <v>0</v>
      </c>
      <c r="M949" s="12" t="str">
        <f t="shared" si="203"/>
        <v/>
      </c>
      <c r="N949" s="13"/>
    </row>
    <row r="950" spans="1:14" hidden="1">
      <c r="A950" s="23">
        <v>140</v>
      </c>
      <c r="B950" s="341"/>
      <c r="C950" s="293">
        <v>1981</v>
      </c>
      <c r="D950" s="342" t="s">
        <v>897</v>
      </c>
      <c r="E950" s="295">
        <f>F950+G950+H950</f>
        <v>0</v>
      </c>
      <c r="F950" s="158"/>
      <c r="G950" s="159"/>
      <c r="H950" s="1408"/>
      <c r="I950" s="158"/>
      <c r="J950" s="159"/>
      <c r="K950" s="1408"/>
      <c r="L950" s="295">
        <f>I950+J950+K950</f>
        <v>0</v>
      </c>
      <c r="M950" s="12" t="str">
        <f t="shared" si="203"/>
        <v/>
      </c>
      <c r="N950" s="13"/>
    </row>
    <row r="951" spans="1:14" hidden="1">
      <c r="A951" s="23">
        <v>145</v>
      </c>
      <c r="B951" s="292"/>
      <c r="C951" s="285">
        <v>1991</v>
      </c>
      <c r="D951" s="343" t="s">
        <v>898</v>
      </c>
      <c r="E951" s="287">
        <f>F951+G951+H951</f>
        <v>0</v>
      </c>
      <c r="F951" s="173"/>
      <c r="G951" s="174"/>
      <c r="H951" s="1409"/>
      <c r="I951" s="173"/>
      <c r="J951" s="174"/>
      <c r="K951" s="1409"/>
      <c r="L951" s="287">
        <f>I951+J951+K951</f>
        <v>0</v>
      </c>
      <c r="M951" s="12" t="str">
        <f t="shared" si="203"/>
        <v/>
      </c>
      <c r="N951" s="13"/>
    </row>
    <row r="952" spans="1:14" hidden="1">
      <c r="A952" s="23">
        <v>150</v>
      </c>
      <c r="B952" s="272">
        <v>2100</v>
      </c>
      <c r="C952" s="1917" t="s">
        <v>708</v>
      </c>
      <c r="D952" s="1918"/>
      <c r="E952" s="310">
        <f t="shared" ref="E952:L952" si="212">SUM(E953:E957)</f>
        <v>0</v>
      </c>
      <c r="F952" s="274">
        <f t="shared" si="212"/>
        <v>0</v>
      </c>
      <c r="G952" s="275">
        <f t="shared" si="212"/>
        <v>0</v>
      </c>
      <c r="H952" s="276">
        <f>SUM(H953:H957)</f>
        <v>0</v>
      </c>
      <c r="I952" s="274">
        <f t="shared" si="212"/>
        <v>0</v>
      </c>
      <c r="J952" s="275">
        <f t="shared" si="212"/>
        <v>0</v>
      </c>
      <c r="K952" s="276">
        <f t="shared" si="212"/>
        <v>0</v>
      </c>
      <c r="L952" s="310">
        <f t="shared" si="212"/>
        <v>0</v>
      </c>
      <c r="M952" s="12" t="str">
        <f t="shared" si="203"/>
        <v/>
      </c>
      <c r="N952" s="13"/>
    </row>
    <row r="953" spans="1:14" hidden="1">
      <c r="A953" s="23">
        <v>155</v>
      </c>
      <c r="B953" s="292"/>
      <c r="C953" s="279">
        <v>2110</v>
      </c>
      <c r="D953" s="344" t="s">
        <v>208</v>
      </c>
      <c r="E953" s="281">
        <f>F953+G953+H953</f>
        <v>0</v>
      </c>
      <c r="F953" s="152"/>
      <c r="G953" s="153"/>
      <c r="H953" s="1406"/>
      <c r="I953" s="152"/>
      <c r="J953" s="153"/>
      <c r="K953" s="1406"/>
      <c r="L953" s="281">
        <f>I953+J953+K953</f>
        <v>0</v>
      </c>
      <c r="M953" s="12" t="str">
        <f t="shared" si="203"/>
        <v/>
      </c>
      <c r="N953" s="13"/>
    </row>
    <row r="954" spans="1:14" hidden="1">
      <c r="A954" s="23">
        <v>160</v>
      </c>
      <c r="B954" s="341"/>
      <c r="C954" s="293">
        <v>2120</v>
      </c>
      <c r="D954" s="300" t="s">
        <v>209</v>
      </c>
      <c r="E954" s="295">
        <f>F954+G954+H954</f>
        <v>0</v>
      </c>
      <c r="F954" s="158"/>
      <c r="G954" s="159"/>
      <c r="H954" s="1408"/>
      <c r="I954" s="158"/>
      <c r="J954" s="159"/>
      <c r="K954" s="1408"/>
      <c r="L954" s="295">
        <f>I954+J954+K954</f>
        <v>0</v>
      </c>
      <c r="M954" s="12" t="str">
        <f t="shared" si="203"/>
        <v/>
      </c>
      <c r="N954" s="13"/>
    </row>
    <row r="955" spans="1:14" hidden="1">
      <c r="A955" s="23">
        <v>165</v>
      </c>
      <c r="B955" s="341"/>
      <c r="C955" s="293">
        <v>2125</v>
      </c>
      <c r="D955" s="300" t="s">
        <v>210</v>
      </c>
      <c r="E955" s="295">
        <f>F955+G955+H955</f>
        <v>0</v>
      </c>
      <c r="F955" s="484">
        <v>0</v>
      </c>
      <c r="G955" s="485">
        <v>0</v>
      </c>
      <c r="H955" s="160">
        <v>0</v>
      </c>
      <c r="I955" s="484">
        <v>0</v>
      </c>
      <c r="J955" s="485">
        <v>0</v>
      </c>
      <c r="K955" s="160">
        <v>0</v>
      </c>
      <c r="L955" s="295">
        <f>I955+J955+K955</f>
        <v>0</v>
      </c>
      <c r="M955" s="12" t="str">
        <f t="shared" si="203"/>
        <v/>
      </c>
      <c r="N955" s="13"/>
    </row>
    <row r="956" spans="1:14" hidden="1">
      <c r="A956" s="23">
        <v>175</v>
      </c>
      <c r="B956" s="291"/>
      <c r="C956" s="293">
        <v>2140</v>
      </c>
      <c r="D956" s="300" t="s">
        <v>211</v>
      </c>
      <c r="E956" s="295">
        <f>F956+G956+H956</f>
        <v>0</v>
      </c>
      <c r="F956" s="484">
        <v>0</v>
      </c>
      <c r="G956" s="485">
        <v>0</v>
      </c>
      <c r="H956" s="160">
        <v>0</v>
      </c>
      <c r="I956" s="484">
        <v>0</v>
      </c>
      <c r="J956" s="485">
        <v>0</v>
      </c>
      <c r="K956" s="160">
        <v>0</v>
      </c>
      <c r="L956" s="295">
        <f>I956+J956+K956</f>
        <v>0</v>
      </c>
      <c r="M956" s="12" t="str">
        <f t="shared" si="203"/>
        <v/>
      </c>
      <c r="N956" s="13"/>
    </row>
    <row r="957" spans="1:14" hidden="1">
      <c r="A957" s="23">
        <v>180</v>
      </c>
      <c r="B957" s="292"/>
      <c r="C957" s="285">
        <v>2190</v>
      </c>
      <c r="D957" s="345" t="s">
        <v>212</v>
      </c>
      <c r="E957" s="287">
        <f>F957+G957+H957</f>
        <v>0</v>
      </c>
      <c r="F957" s="173"/>
      <c r="G957" s="174"/>
      <c r="H957" s="1409"/>
      <c r="I957" s="173"/>
      <c r="J957" s="174"/>
      <c r="K957" s="1409"/>
      <c r="L957" s="287">
        <f>I957+J957+K957</f>
        <v>0</v>
      </c>
      <c r="M957" s="12" t="str">
        <f t="shared" si="203"/>
        <v/>
      </c>
      <c r="N957" s="13"/>
    </row>
    <row r="958" spans="1:14" hidden="1">
      <c r="A958" s="23">
        <v>185</v>
      </c>
      <c r="B958" s="272">
        <v>2200</v>
      </c>
      <c r="C958" s="1917" t="s">
        <v>213</v>
      </c>
      <c r="D958" s="1918"/>
      <c r="E958" s="310">
        <f t="shared" ref="E958:L958" si="213">SUM(E959:E960)</f>
        <v>0</v>
      </c>
      <c r="F958" s="274">
        <f t="shared" si="213"/>
        <v>0</v>
      </c>
      <c r="G958" s="275">
        <f t="shared" si="213"/>
        <v>0</v>
      </c>
      <c r="H958" s="276">
        <f>SUM(H959:H960)</f>
        <v>0</v>
      </c>
      <c r="I958" s="274">
        <f t="shared" si="213"/>
        <v>0</v>
      </c>
      <c r="J958" s="275">
        <f t="shared" si="213"/>
        <v>0</v>
      </c>
      <c r="K958" s="276">
        <f t="shared" si="213"/>
        <v>0</v>
      </c>
      <c r="L958" s="310">
        <f t="shared" si="213"/>
        <v>0</v>
      </c>
      <c r="M958" s="12" t="str">
        <f t="shared" si="203"/>
        <v/>
      </c>
      <c r="N958" s="13"/>
    </row>
    <row r="959" spans="1:14" hidden="1">
      <c r="A959" s="23">
        <v>190</v>
      </c>
      <c r="B959" s="292"/>
      <c r="C959" s="279">
        <v>2221</v>
      </c>
      <c r="D959" s="280" t="s">
        <v>300</v>
      </c>
      <c r="E959" s="281">
        <f>F959+G959+H959</f>
        <v>0</v>
      </c>
      <c r="F959" s="152"/>
      <c r="G959" s="153"/>
      <c r="H959" s="1406"/>
      <c r="I959" s="152"/>
      <c r="J959" s="153"/>
      <c r="K959" s="1406"/>
      <c r="L959" s="281">
        <f>I959+J959+K959</f>
        <v>0</v>
      </c>
      <c r="M959" s="12" t="str">
        <f t="shared" si="203"/>
        <v/>
      </c>
      <c r="N959" s="13"/>
    </row>
    <row r="960" spans="1:14" hidden="1">
      <c r="A960" s="23">
        <v>200</v>
      </c>
      <c r="B960" s="292"/>
      <c r="C960" s="285">
        <v>2224</v>
      </c>
      <c r="D960" s="286" t="s">
        <v>214</v>
      </c>
      <c r="E960" s="287">
        <f>F960+G960+H960</f>
        <v>0</v>
      </c>
      <c r="F960" s="173"/>
      <c r="G960" s="174"/>
      <c r="H960" s="1409"/>
      <c r="I960" s="173"/>
      <c r="J960" s="174"/>
      <c r="K960" s="1409"/>
      <c r="L960" s="287">
        <f>I960+J960+K960</f>
        <v>0</v>
      </c>
      <c r="M960" s="12" t="str">
        <f t="shared" si="203"/>
        <v/>
      </c>
      <c r="N960" s="13"/>
    </row>
    <row r="961" spans="1:14" hidden="1">
      <c r="A961" s="23">
        <v>200</v>
      </c>
      <c r="B961" s="272">
        <v>2500</v>
      </c>
      <c r="C961" s="1917" t="s">
        <v>215</v>
      </c>
      <c r="D961" s="1918"/>
      <c r="E961" s="310">
        <f>F961+G961+H961</f>
        <v>0</v>
      </c>
      <c r="F961" s="1410"/>
      <c r="G961" s="1411"/>
      <c r="H961" s="1412"/>
      <c r="I961" s="1410"/>
      <c r="J961" s="1411"/>
      <c r="K961" s="1412"/>
      <c r="L961" s="310">
        <f>I961+J961+K961</f>
        <v>0</v>
      </c>
      <c r="M961" s="12" t="str">
        <f t="shared" si="203"/>
        <v/>
      </c>
      <c r="N961" s="13"/>
    </row>
    <row r="962" spans="1:14" hidden="1">
      <c r="A962" s="23">
        <v>205</v>
      </c>
      <c r="B962" s="272">
        <v>2600</v>
      </c>
      <c r="C962" s="1923" t="s">
        <v>216</v>
      </c>
      <c r="D962" s="1924"/>
      <c r="E962" s="310">
        <f>F962+G962+H962</f>
        <v>0</v>
      </c>
      <c r="F962" s="1410"/>
      <c r="G962" s="1411"/>
      <c r="H962" s="1412"/>
      <c r="I962" s="1410"/>
      <c r="J962" s="1411"/>
      <c r="K962" s="1412"/>
      <c r="L962" s="310">
        <f>I962+J962+K962</f>
        <v>0</v>
      </c>
      <c r="M962" s="12" t="str">
        <f t="shared" si="203"/>
        <v/>
      </c>
      <c r="N962" s="13"/>
    </row>
    <row r="963" spans="1:14" hidden="1">
      <c r="A963" s="23">
        <v>210</v>
      </c>
      <c r="B963" s="272">
        <v>2700</v>
      </c>
      <c r="C963" s="1923" t="s">
        <v>217</v>
      </c>
      <c r="D963" s="1924"/>
      <c r="E963" s="310">
        <f>F963+G963+H963</f>
        <v>0</v>
      </c>
      <c r="F963" s="1410"/>
      <c r="G963" s="1411"/>
      <c r="H963" s="1412"/>
      <c r="I963" s="1410"/>
      <c r="J963" s="1411"/>
      <c r="K963" s="1412"/>
      <c r="L963" s="310">
        <f>I963+J963+K963</f>
        <v>0</v>
      </c>
      <c r="M963" s="12" t="str">
        <f t="shared" si="203"/>
        <v/>
      </c>
      <c r="N963" s="13"/>
    </row>
    <row r="964" spans="1:14" ht="36" hidden="1" customHeight="1">
      <c r="A964" s="23">
        <v>215</v>
      </c>
      <c r="B964" s="272">
        <v>2800</v>
      </c>
      <c r="C964" s="1923" t="s">
        <v>1644</v>
      </c>
      <c r="D964" s="1924"/>
      <c r="E964" s="310">
        <f t="shared" ref="E964:L964" si="214">SUM(E965:E967)</f>
        <v>0</v>
      </c>
      <c r="F964" s="274">
        <f t="shared" si="214"/>
        <v>0</v>
      </c>
      <c r="G964" s="275">
        <f t="shared" si="214"/>
        <v>0</v>
      </c>
      <c r="H964" s="276">
        <f>SUM(H965:H967)</f>
        <v>0</v>
      </c>
      <c r="I964" s="274">
        <f t="shared" si="214"/>
        <v>0</v>
      </c>
      <c r="J964" s="275">
        <f t="shared" si="214"/>
        <v>0</v>
      </c>
      <c r="K964" s="276">
        <f t="shared" si="214"/>
        <v>0</v>
      </c>
      <c r="L964" s="310">
        <f t="shared" si="214"/>
        <v>0</v>
      </c>
      <c r="M964" s="12" t="str">
        <f t="shared" si="203"/>
        <v/>
      </c>
      <c r="N964" s="13"/>
    </row>
    <row r="965" spans="1:14" hidden="1">
      <c r="A965" s="22">
        <v>220</v>
      </c>
      <c r="B965" s="292"/>
      <c r="C965" s="279">
        <v>2810</v>
      </c>
      <c r="D965" s="340" t="s">
        <v>2169</v>
      </c>
      <c r="E965" s="281">
        <f>F965+G965+H965</f>
        <v>0</v>
      </c>
      <c r="F965" s="152"/>
      <c r="G965" s="153"/>
      <c r="H965" s="1406"/>
      <c r="I965" s="152"/>
      <c r="J965" s="153"/>
      <c r="K965" s="1406"/>
      <c r="L965" s="281">
        <f>I965+J965+K965</f>
        <v>0</v>
      </c>
      <c r="M965" s="12" t="str">
        <f t="shared" si="203"/>
        <v/>
      </c>
      <c r="N965" s="13"/>
    </row>
    <row r="966" spans="1:14" hidden="1">
      <c r="A966" s="23">
        <v>225</v>
      </c>
      <c r="B966" s="341"/>
      <c r="C966" s="293">
        <v>2820</v>
      </c>
      <c r="D966" s="342" t="s">
        <v>2170</v>
      </c>
      <c r="E966" s="295">
        <f>F966+G966+H966</f>
        <v>0</v>
      </c>
      <c r="F966" s="158"/>
      <c r="G966" s="159"/>
      <c r="H966" s="1408"/>
      <c r="I966" s="158"/>
      <c r="J966" s="159"/>
      <c r="K966" s="1408"/>
      <c r="L966" s="295">
        <f>I966+J966+K966</f>
        <v>0</v>
      </c>
      <c r="M966" s="12" t="str">
        <f t="shared" si="203"/>
        <v/>
      </c>
      <c r="N966" s="13"/>
    </row>
    <row r="967" spans="1:14" ht="31.5" hidden="1">
      <c r="A967" s="23">
        <v>230</v>
      </c>
      <c r="B967" s="292"/>
      <c r="C967" s="285">
        <v>2890</v>
      </c>
      <c r="D967" s="343" t="s">
        <v>2171</v>
      </c>
      <c r="E967" s="287">
        <f>F967+G967+H967</f>
        <v>0</v>
      </c>
      <c r="F967" s="173"/>
      <c r="G967" s="174"/>
      <c r="H967" s="1409"/>
      <c r="I967" s="173"/>
      <c r="J967" s="174"/>
      <c r="K967" s="1409"/>
      <c r="L967" s="287">
        <f>I967+J967+K967</f>
        <v>0</v>
      </c>
      <c r="M967" s="12" t="str">
        <f t="shared" si="203"/>
        <v/>
      </c>
      <c r="N967" s="13"/>
    </row>
    <row r="968" spans="1:14" hidden="1">
      <c r="A968" s="23">
        <v>245</v>
      </c>
      <c r="B968" s="272">
        <v>2900</v>
      </c>
      <c r="C968" s="1917" t="s">
        <v>218</v>
      </c>
      <c r="D968" s="1918"/>
      <c r="E968" s="310">
        <f>SUM(E969:E976)</f>
        <v>0</v>
      </c>
      <c r="F968" s="274">
        <f>SUM(F969:F976)</f>
        <v>0</v>
      </c>
      <c r="G968" s="274">
        <f t="shared" ref="G968:L968" si="215">SUM(G969:G976)</f>
        <v>0</v>
      </c>
      <c r="H968" s="274">
        <f t="shared" si="215"/>
        <v>0</v>
      </c>
      <c r="I968" s="274">
        <f t="shared" si="215"/>
        <v>0</v>
      </c>
      <c r="J968" s="274">
        <f t="shared" si="215"/>
        <v>0</v>
      </c>
      <c r="K968" s="274">
        <f t="shared" si="215"/>
        <v>0</v>
      </c>
      <c r="L968" s="274">
        <f t="shared" si="215"/>
        <v>0</v>
      </c>
      <c r="M968" s="12" t="str">
        <f t="shared" si="203"/>
        <v/>
      </c>
      <c r="N968" s="13"/>
    </row>
    <row r="969" spans="1:14" hidden="1">
      <c r="A969" s="22">
        <v>220</v>
      </c>
      <c r="B969" s="346"/>
      <c r="C969" s="279">
        <v>2910</v>
      </c>
      <c r="D969" s="347" t="s">
        <v>1988</v>
      </c>
      <c r="E969" s="281">
        <f>F969+G969+H969</f>
        <v>0</v>
      </c>
      <c r="F969" s="152"/>
      <c r="G969" s="153"/>
      <c r="H969" s="1406"/>
      <c r="I969" s="152"/>
      <c r="J969" s="153"/>
      <c r="K969" s="1406"/>
      <c r="L969" s="281">
        <f>I969+J969+K969</f>
        <v>0</v>
      </c>
      <c r="M969" s="12" t="str">
        <f t="shared" si="203"/>
        <v/>
      </c>
      <c r="N969" s="13"/>
    </row>
    <row r="970" spans="1:14" hidden="1">
      <c r="A970" s="23">
        <v>225</v>
      </c>
      <c r="B970" s="346"/>
      <c r="C970" s="279">
        <v>2920</v>
      </c>
      <c r="D970" s="347" t="s">
        <v>219</v>
      </c>
      <c r="E970" s="281">
        <f t="shared" ref="E970:E976" si="216">F970+G970+H970</f>
        <v>0</v>
      </c>
      <c r="F970" s="152"/>
      <c r="G970" s="153"/>
      <c r="H970" s="1406"/>
      <c r="I970" s="152"/>
      <c r="J970" s="153"/>
      <c r="K970" s="1406"/>
      <c r="L970" s="281">
        <f t="shared" ref="L970:L976" si="217">I970+J970+K970</f>
        <v>0</v>
      </c>
      <c r="M970" s="12" t="str">
        <f t="shared" si="203"/>
        <v/>
      </c>
      <c r="N970" s="13"/>
    </row>
    <row r="971" spans="1:14" ht="31.5" hidden="1">
      <c r="A971" s="23">
        <v>230</v>
      </c>
      <c r="B971" s="346"/>
      <c r="C971" s="324">
        <v>2969</v>
      </c>
      <c r="D971" s="348" t="s">
        <v>220</v>
      </c>
      <c r="E971" s="326">
        <f t="shared" si="216"/>
        <v>0</v>
      </c>
      <c r="F971" s="445"/>
      <c r="G971" s="446"/>
      <c r="H971" s="1413"/>
      <c r="I971" s="445"/>
      <c r="J971" s="446"/>
      <c r="K971" s="1413"/>
      <c r="L971" s="326">
        <f t="shared" si="217"/>
        <v>0</v>
      </c>
      <c r="M971" s="12" t="str">
        <f t="shared" si="203"/>
        <v/>
      </c>
      <c r="N971" s="13"/>
    </row>
    <row r="972" spans="1:14" ht="31.5" hidden="1">
      <c r="A972" s="23">
        <v>235</v>
      </c>
      <c r="B972" s="346"/>
      <c r="C972" s="349">
        <v>2970</v>
      </c>
      <c r="D972" s="350" t="s">
        <v>221</v>
      </c>
      <c r="E972" s="351">
        <f t="shared" si="216"/>
        <v>0</v>
      </c>
      <c r="F972" s="624"/>
      <c r="G972" s="625"/>
      <c r="H972" s="1414"/>
      <c r="I972" s="624"/>
      <c r="J972" s="625"/>
      <c r="K972" s="1414"/>
      <c r="L972" s="351">
        <f t="shared" si="217"/>
        <v>0</v>
      </c>
      <c r="M972" s="12" t="str">
        <f t="shared" si="203"/>
        <v/>
      </c>
      <c r="N972" s="13"/>
    </row>
    <row r="973" spans="1:14" hidden="1">
      <c r="A973" s="23">
        <v>240</v>
      </c>
      <c r="B973" s="346"/>
      <c r="C973" s="333">
        <v>2989</v>
      </c>
      <c r="D973" s="355" t="s">
        <v>222</v>
      </c>
      <c r="E973" s="335">
        <f t="shared" si="216"/>
        <v>0</v>
      </c>
      <c r="F973" s="589"/>
      <c r="G973" s="590"/>
      <c r="H973" s="1415"/>
      <c r="I973" s="589"/>
      <c r="J973" s="590"/>
      <c r="K973" s="1415"/>
      <c r="L973" s="335">
        <f t="shared" si="217"/>
        <v>0</v>
      </c>
      <c r="M973" s="12" t="str">
        <f t="shared" si="203"/>
        <v/>
      </c>
      <c r="N973" s="13"/>
    </row>
    <row r="974" spans="1:14" hidden="1">
      <c r="A974" s="23">
        <v>245</v>
      </c>
      <c r="B974" s="292"/>
      <c r="C974" s="318">
        <v>2990</v>
      </c>
      <c r="D974" s="356" t="s">
        <v>2007</v>
      </c>
      <c r="E974" s="320">
        <f>F974+G974+H974</f>
        <v>0</v>
      </c>
      <c r="F974" s="450"/>
      <c r="G974" s="451"/>
      <c r="H974" s="1416"/>
      <c r="I974" s="450"/>
      <c r="J974" s="451"/>
      <c r="K974" s="1416"/>
      <c r="L974" s="320">
        <f>I974+J974+K974</f>
        <v>0</v>
      </c>
      <c r="M974" s="12" t="str">
        <f t="shared" si="203"/>
        <v/>
      </c>
      <c r="N974" s="13"/>
    </row>
    <row r="975" spans="1:14" hidden="1">
      <c r="A975" s="22">
        <v>250</v>
      </c>
      <c r="B975" s="292"/>
      <c r="C975" s="318">
        <v>2991</v>
      </c>
      <c r="D975" s="356" t="s">
        <v>223</v>
      </c>
      <c r="E975" s="320">
        <f t="shared" si="216"/>
        <v>0</v>
      </c>
      <c r="F975" s="450"/>
      <c r="G975" s="451"/>
      <c r="H975" s="1416"/>
      <c r="I975" s="450"/>
      <c r="J975" s="451"/>
      <c r="K975" s="1416"/>
      <c r="L975" s="320">
        <f t="shared" si="217"/>
        <v>0</v>
      </c>
      <c r="M975" s="12" t="str">
        <f t="shared" si="203"/>
        <v/>
      </c>
      <c r="N975" s="13"/>
    </row>
    <row r="976" spans="1:14" hidden="1">
      <c r="A976" s="23">
        <v>255</v>
      </c>
      <c r="B976" s="292"/>
      <c r="C976" s="285">
        <v>2992</v>
      </c>
      <c r="D976" s="357" t="s">
        <v>224</v>
      </c>
      <c r="E976" s="287">
        <f t="shared" si="216"/>
        <v>0</v>
      </c>
      <c r="F976" s="173"/>
      <c r="G976" s="174"/>
      <c r="H976" s="1409"/>
      <c r="I976" s="173"/>
      <c r="J976" s="174"/>
      <c r="K976" s="1409"/>
      <c r="L976" s="287">
        <f t="shared" si="217"/>
        <v>0</v>
      </c>
      <c r="M976" s="12" t="str">
        <f t="shared" si="203"/>
        <v/>
      </c>
      <c r="N976" s="13"/>
    </row>
    <row r="977" spans="1:14" hidden="1">
      <c r="A977" s="23">
        <v>265</v>
      </c>
      <c r="B977" s="272">
        <v>3300</v>
      </c>
      <c r="C977" s="358" t="s">
        <v>2038</v>
      </c>
      <c r="D977" s="1835"/>
      <c r="E977" s="310">
        <f t="shared" ref="E977:L977" si="218">SUM(E978:E982)</f>
        <v>0</v>
      </c>
      <c r="F977" s="274">
        <f t="shared" si="218"/>
        <v>0</v>
      </c>
      <c r="G977" s="275">
        <f t="shared" si="218"/>
        <v>0</v>
      </c>
      <c r="H977" s="276">
        <f t="shared" si="218"/>
        <v>0</v>
      </c>
      <c r="I977" s="274">
        <f t="shared" si="218"/>
        <v>0</v>
      </c>
      <c r="J977" s="275">
        <f t="shared" si="218"/>
        <v>0</v>
      </c>
      <c r="K977" s="276">
        <f t="shared" si="218"/>
        <v>0</v>
      </c>
      <c r="L977" s="310">
        <f t="shared" si="218"/>
        <v>0</v>
      </c>
      <c r="M977" s="12" t="str">
        <f t="shared" ref="M977:M1030" si="219">(IF($E977&lt;&gt;0,$M$2,IF($L977&lt;&gt;0,$M$2,"")))</f>
        <v/>
      </c>
      <c r="N977" s="13"/>
    </row>
    <row r="978" spans="1:14" hidden="1">
      <c r="A978" s="22">
        <v>270</v>
      </c>
      <c r="B978" s="291"/>
      <c r="C978" s="279">
        <v>3301</v>
      </c>
      <c r="D978" s="359" t="s">
        <v>225</v>
      </c>
      <c r="E978" s="281">
        <f t="shared" ref="E978:E985" si="220">F978+G978+H978</f>
        <v>0</v>
      </c>
      <c r="F978" s="482">
        <v>0</v>
      </c>
      <c r="G978" s="483">
        <v>0</v>
      </c>
      <c r="H978" s="154">
        <v>0</v>
      </c>
      <c r="I978" s="482">
        <v>0</v>
      </c>
      <c r="J978" s="483">
        <v>0</v>
      </c>
      <c r="K978" s="154">
        <v>0</v>
      </c>
      <c r="L978" s="281">
        <f t="shared" ref="L978:L985" si="221">I978+J978+K978</f>
        <v>0</v>
      </c>
      <c r="M978" s="12" t="str">
        <f t="shared" si="219"/>
        <v/>
      </c>
      <c r="N978" s="13"/>
    </row>
    <row r="979" spans="1:14" hidden="1">
      <c r="A979" s="22">
        <v>290</v>
      </c>
      <c r="B979" s="291"/>
      <c r="C979" s="293">
        <v>3302</v>
      </c>
      <c r="D979" s="360" t="s">
        <v>702</v>
      </c>
      <c r="E979" s="295">
        <f t="shared" si="220"/>
        <v>0</v>
      </c>
      <c r="F979" s="484">
        <v>0</v>
      </c>
      <c r="G979" s="485">
        <v>0</v>
      </c>
      <c r="H979" s="160">
        <v>0</v>
      </c>
      <c r="I979" s="484">
        <v>0</v>
      </c>
      <c r="J979" s="485">
        <v>0</v>
      </c>
      <c r="K979" s="160">
        <v>0</v>
      </c>
      <c r="L979" s="295">
        <f t="shared" si="221"/>
        <v>0</v>
      </c>
      <c r="M979" s="12" t="str">
        <f t="shared" si="219"/>
        <v/>
      </c>
      <c r="N979" s="13"/>
    </row>
    <row r="980" spans="1:14" hidden="1">
      <c r="A980" s="39">
        <v>320</v>
      </c>
      <c r="B980" s="291"/>
      <c r="C980" s="293">
        <v>3304</v>
      </c>
      <c r="D980" s="360" t="s">
        <v>226</v>
      </c>
      <c r="E980" s="295">
        <f t="shared" si="220"/>
        <v>0</v>
      </c>
      <c r="F980" s="484">
        <v>0</v>
      </c>
      <c r="G980" s="485">
        <v>0</v>
      </c>
      <c r="H980" s="160">
        <v>0</v>
      </c>
      <c r="I980" s="484">
        <v>0</v>
      </c>
      <c r="J980" s="485">
        <v>0</v>
      </c>
      <c r="K980" s="160">
        <v>0</v>
      </c>
      <c r="L980" s="295">
        <f t="shared" si="221"/>
        <v>0</v>
      </c>
      <c r="M980" s="12" t="str">
        <f t="shared" si="219"/>
        <v/>
      </c>
      <c r="N980" s="13"/>
    </row>
    <row r="981" spans="1:14" ht="47.25" hidden="1">
      <c r="A981" s="22">
        <v>330</v>
      </c>
      <c r="B981" s="291"/>
      <c r="C981" s="285">
        <v>3306</v>
      </c>
      <c r="D981" s="361" t="s">
        <v>2172</v>
      </c>
      <c r="E981" s="295">
        <f t="shared" si="220"/>
        <v>0</v>
      </c>
      <c r="F981" s="484">
        <v>0</v>
      </c>
      <c r="G981" s="485">
        <v>0</v>
      </c>
      <c r="H981" s="160">
        <v>0</v>
      </c>
      <c r="I981" s="484">
        <v>0</v>
      </c>
      <c r="J981" s="485">
        <v>0</v>
      </c>
      <c r="K981" s="160">
        <v>0</v>
      </c>
      <c r="L981" s="295">
        <f t="shared" si="221"/>
        <v>0</v>
      </c>
      <c r="M981" s="12" t="str">
        <f t="shared" si="219"/>
        <v/>
      </c>
      <c r="N981" s="13"/>
    </row>
    <row r="982" spans="1:14" hidden="1">
      <c r="A982" s="23">
        <v>225</v>
      </c>
      <c r="B982" s="291"/>
      <c r="C982" s="285">
        <v>3307</v>
      </c>
      <c r="D982" s="361" t="s">
        <v>2049</v>
      </c>
      <c r="E982" s="287">
        <f t="shared" si="220"/>
        <v>0</v>
      </c>
      <c r="F982" s="486">
        <v>0</v>
      </c>
      <c r="G982" s="487">
        <v>0</v>
      </c>
      <c r="H982" s="175">
        <v>0</v>
      </c>
      <c r="I982" s="486">
        <v>0</v>
      </c>
      <c r="J982" s="487">
        <v>0</v>
      </c>
      <c r="K982" s="175">
        <v>0</v>
      </c>
      <c r="L982" s="287">
        <f t="shared" si="221"/>
        <v>0</v>
      </c>
      <c r="M982" s="12" t="str">
        <f t="shared" si="219"/>
        <v/>
      </c>
      <c r="N982" s="13"/>
    </row>
    <row r="983" spans="1:14" hidden="1">
      <c r="A983" s="23">
        <v>230</v>
      </c>
      <c r="B983" s="272">
        <v>3900</v>
      </c>
      <c r="C983" s="1917" t="s">
        <v>227</v>
      </c>
      <c r="D983" s="1918"/>
      <c r="E983" s="310">
        <f t="shared" si="220"/>
        <v>0</v>
      </c>
      <c r="F983" s="1458">
        <v>0</v>
      </c>
      <c r="G983" s="1459">
        <v>0</v>
      </c>
      <c r="H983" s="1460">
        <v>0</v>
      </c>
      <c r="I983" s="1458">
        <v>0</v>
      </c>
      <c r="J983" s="1459">
        <v>0</v>
      </c>
      <c r="K983" s="1460">
        <v>0</v>
      </c>
      <c r="L983" s="310">
        <f t="shared" si="221"/>
        <v>0</v>
      </c>
      <c r="M983" s="12" t="str">
        <f t="shared" si="219"/>
        <v/>
      </c>
      <c r="N983" s="13"/>
    </row>
    <row r="984" spans="1:14" hidden="1">
      <c r="A984" s="23">
        <v>245</v>
      </c>
      <c r="B984" s="272">
        <v>4000</v>
      </c>
      <c r="C984" s="1917" t="s">
        <v>228</v>
      </c>
      <c r="D984" s="1918"/>
      <c r="E984" s="310">
        <f t="shared" si="220"/>
        <v>0</v>
      </c>
      <c r="F984" s="1410"/>
      <c r="G984" s="1411"/>
      <c r="H984" s="1412"/>
      <c r="I984" s="1410"/>
      <c r="J984" s="1411"/>
      <c r="K984" s="1412"/>
      <c r="L984" s="310">
        <f t="shared" si="221"/>
        <v>0</v>
      </c>
      <c r="M984" s="12" t="str">
        <f t="shared" si="219"/>
        <v/>
      </c>
      <c r="N984" s="13"/>
    </row>
    <row r="985" spans="1:14" hidden="1">
      <c r="A985" s="22">
        <v>350</v>
      </c>
      <c r="B985" s="272">
        <v>4100</v>
      </c>
      <c r="C985" s="1917" t="s">
        <v>229</v>
      </c>
      <c r="D985" s="1918"/>
      <c r="E985" s="310">
        <f t="shared" si="220"/>
        <v>0</v>
      </c>
      <c r="F985" s="1459">
        <v>0</v>
      </c>
      <c r="G985" s="1459">
        <v>0</v>
      </c>
      <c r="H985" s="1460">
        <v>0</v>
      </c>
      <c r="I985" s="1711">
        <v>0</v>
      </c>
      <c r="J985" s="1459">
        <v>0</v>
      </c>
      <c r="K985" s="1459">
        <v>0</v>
      </c>
      <c r="L985" s="310">
        <f t="shared" si="221"/>
        <v>0</v>
      </c>
      <c r="M985" s="12" t="str">
        <f t="shared" si="219"/>
        <v/>
      </c>
      <c r="N985" s="13"/>
    </row>
    <row r="986" spans="1:14" hidden="1">
      <c r="A986" s="23">
        <v>355</v>
      </c>
      <c r="B986" s="272">
        <v>4200</v>
      </c>
      <c r="C986" s="1917" t="s">
        <v>230</v>
      </c>
      <c r="D986" s="1918"/>
      <c r="E986" s="310">
        <f t="shared" ref="E986:L986" si="222">SUM(E987:E992)</f>
        <v>0</v>
      </c>
      <c r="F986" s="274">
        <f t="shared" si="222"/>
        <v>0</v>
      </c>
      <c r="G986" s="275">
        <f t="shared" si="222"/>
        <v>0</v>
      </c>
      <c r="H986" s="276">
        <f>SUM(H987:H992)</f>
        <v>0</v>
      </c>
      <c r="I986" s="274">
        <f t="shared" si="222"/>
        <v>0</v>
      </c>
      <c r="J986" s="275">
        <f t="shared" si="222"/>
        <v>0</v>
      </c>
      <c r="K986" s="276">
        <f t="shared" si="222"/>
        <v>0</v>
      </c>
      <c r="L986" s="310">
        <f t="shared" si="222"/>
        <v>0</v>
      </c>
      <c r="M986" s="12" t="str">
        <f t="shared" si="219"/>
        <v/>
      </c>
      <c r="N986" s="13"/>
    </row>
    <row r="987" spans="1:14" hidden="1">
      <c r="A987" s="23">
        <v>355</v>
      </c>
      <c r="B987" s="362"/>
      <c r="C987" s="279">
        <v>4201</v>
      </c>
      <c r="D987" s="280" t="s">
        <v>231</v>
      </c>
      <c r="E987" s="281">
        <f t="shared" ref="E987:E992" si="223">F987+G987+H987</f>
        <v>0</v>
      </c>
      <c r="F987" s="152"/>
      <c r="G987" s="153"/>
      <c r="H987" s="1406"/>
      <c r="I987" s="152"/>
      <c r="J987" s="153"/>
      <c r="K987" s="1406"/>
      <c r="L987" s="281">
        <f t="shared" ref="L987:L992" si="224">I987+J987+K987</f>
        <v>0</v>
      </c>
      <c r="M987" s="12" t="str">
        <f t="shared" si="219"/>
        <v/>
      </c>
      <c r="N987" s="13"/>
    </row>
    <row r="988" spans="1:14" hidden="1">
      <c r="A988" s="23">
        <v>375</v>
      </c>
      <c r="B988" s="362"/>
      <c r="C988" s="293">
        <v>4202</v>
      </c>
      <c r="D988" s="363" t="s">
        <v>232</v>
      </c>
      <c r="E988" s="295">
        <f t="shared" si="223"/>
        <v>0</v>
      </c>
      <c r="F988" s="158"/>
      <c r="G988" s="159"/>
      <c r="H988" s="1408"/>
      <c r="I988" s="158"/>
      <c r="J988" s="159"/>
      <c r="K988" s="1408"/>
      <c r="L988" s="295">
        <f t="shared" si="224"/>
        <v>0</v>
      </c>
      <c r="M988" s="12" t="str">
        <f t="shared" si="219"/>
        <v/>
      </c>
      <c r="N988" s="13"/>
    </row>
    <row r="989" spans="1:14" hidden="1">
      <c r="A989" s="23">
        <v>380</v>
      </c>
      <c r="B989" s="362"/>
      <c r="C989" s="293">
        <v>4214</v>
      </c>
      <c r="D989" s="363" t="s">
        <v>233</v>
      </c>
      <c r="E989" s="295">
        <f t="shared" si="223"/>
        <v>0</v>
      </c>
      <c r="F989" s="158"/>
      <c r="G989" s="159"/>
      <c r="H989" s="1408"/>
      <c r="I989" s="158"/>
      <c r="J989" s="159"/>
      <c r="K989" s="1408"/>
      <c r="L989" s="295">
        <f t="shared" si="224"/>
        <v>0</v>
      </c>
      <c r="M989" s="12" t="str">
        <f t="shared" si="219"/>
        <v/>
      </c>
      <c r="N989" s="13"/>
    </row>
    <row r="990" spans="1:14" hidden="1">
      <c r="A990" s="23">
        <v>385</v>
      </c>
      <c r="B990" s="362"/>
      <c r="C990" s="293">
        <v>4217</v>
      </c>
      <c r="D990" s="363" t="s">
        <v>234</v>
      </c>
      <c r="E990" s="295">
        <f t="shared" si="223"/>
        <v>0</v>
      </c>
      <c r="F990" s="158"/>
      <c r="G990" s="159"/>
      <c r="H990" s="1408"/>
      <c r="I990" s="158"/>
      <c r="J990" s="159"/>
      <c r="K990" s="1408"/>
      <c r="L990" s="295">
        <f t="shared" si="224"/>
        <v>0</v>
      </c>
      <c r="M990" s="12" t="str">
        <f t="shared" si="219"/>
        <v/>
      </c>
      <c r="N990" s="13"/>
    </row>
    <row r="991" spans="1:14" hidden="1">
      <c r="A991" s="23">
        <v>390</v>
      </c>
      <c r="B991" s="362"/>
      <c r="C991" s="293">
        <v>4218</v>
      </c>
      <c r="D991" s="294" t="s">
        <v>235</v>
      </c>
      <c r="E991" s="295">
        <f t="shared" si="223"/>
        <v>0</v>
      </c>
      <c r="F991" s="158"/>
      <c r="G991" s="159"/>
      <c r="H991" s="1408"/>
      <c r="I991" s="158"/>
      <c r="J991" s="159"/>
      <c r="K991" s="1408"/>
      <c r="L991" s="295">
        <f t="shared" si="224"/>
        <v>0</v>
      </c>
      <c r="M991" s="12" t="str">
        <f t="shared" si="219"/>
        <v/>
      </c>
      <c r="N991" s="13"/>
    </row>
    <row r="992" spans="1:14" hidden="1">
      <c r="A992" s="23">
        <v>390</v>
      </c>
      <c r="B992" s="362"/>
      <c r="C992" s="285">
        <v>4219</v>
      </c>
      <c r="D992" s="343" t="s">
        <v>236</v>
      </c>
      <c r="E992" s="287">
        <f t="shared" si="223"/>
        <v>0</v>
      </c>
      <c r="F992" s="173"/>
      <c r="G992" s="174"/>
      <c r="H992" s="1409"/>
      <c r="I992" s="173"/>
      <c r="J992" s="174"/>
      <c r="K992" s="1409"/>
      <c r="L992" s="287">
        <f t="shared" si="224"/>
        <v>0</v>
      </c>
      <c r="M992" s="12" t="str">
        <f t="shared" si="219"/>
        <v/>
      </c>
      <c r="N992" s="13"/>
    </row>
    <row r="993" spans="1:14" hidden="1">
      <c r="A993" s="23">
        <v>395</v>
      </c>
      <c r="B993" s="272">
        <v>4300</v>
      </c>
      <c r="C993" s="1917" t="s">
        <v>1645</v>
      </c>
      <c r="D993" s="1918"/>
      <c r="E993" s="310">
        <f t="shared" ref="E993:L993" si="225">SUM(E994:E996)</f>
        <v>0</v>
      </c>
      <c r="F993" s="274">
        <f t="shared" si="225"/>
        <v>0</v>
      </c>
      <c r="G993" s="275">
        <f t="shared" si="225"/>
        <v>0</v>
      </c>
      <c r="H993" s="276">
        <f>SUM(H994:H996)</f>
        <v>0</v>
      </c>
      <c r="I993" s="274">
        <f t="shared" si="225"/>
        <v>0</v>
      </c>
      <c r="J993" s="275">
        <f t="shared" si="225"/>
        <v>0</v>
      </c>
      <c r="K993" s="276">
        <f t="shared" si="225"/>
        <v>0</v>
      </c>
      <c r="L993" s="310">
        <f t="shared" si="225"/>
        <v>0</v>
      </c>
      <c r="M993" s="12" t="str">
        <f t="shared" si="219"/>
        <v/>
      </c>
      <c r="N993" s="13"/>
    </row>
    <row r="994" spans="1:14" hidden="1">
      <c r="A994" s="18">
        <v>397</v>
      </c>
      <c r="B994" s="362"/>
      <c r="C994" s="279">
        <v>4301</v>
      </c>
      <c r="D994" s="311" t="s">
        <v>237</v>
      </c>
      <c r="E994" s="281">
        <f t="shared" ref="E994:E999" si="226">F994+G994+H994</f>
        <v>0</v>
      </c>
      <c r="F994" s="152"/>
      <c r="G994" s="153"/>
      <c r="H994" s="1406"/>
      <c r="I994" s="152"/>
      <c r="J994" s="153"/>
      <c r="K994" s="1406"/>
      <c r="L994" s="281">
        <f t="shared" ref="L994:L999" si="227">I994+J994+K994</f>
        <v>0</v>
      </c>
      <c r="M994" s="12" t="str">
        <f t="shared" si="219"/>
        <v/>
      </c>
      <c r="N994" s="13"/>
    </row>
    <row r="995" spans="1:14" hidden="1">
      <c r="A995" s="14">
        <v>398</v>
      </c>
      <c r="B995" s="362"/>
      <c r="C995" s="293">
        <v>4302</v>
      </c>
      <c r="D995" s="363" t="s">
        <v>238</v>
      </c>
      <c r="E995" s="295">
        <f t="shared" si="226"/>
        <v>0</v>
      </c>
      <c r="F995" s="158"/>
      <c r="G995" s="159"/>
      <c r="H995" s="1408"/>
      <c r="I995" s="158"/>
      <c r="J995" s="159"/>
      <c r="K995" s="1408"/>
      <c r="L995" s="295">
        <f t="shared" si="227"/>
        <v>0</v>
      </c>
      <c r="M995" s="12" t="str">
        <f t="shared" si="219"/>
        <v/>
      </c>
      <c r="N995" s="13"/>
    </row>
    <row r="996" spans="1:14" hidden="1">
      <c r="A996" s="14">
        <v>399</v>
      </c>
      <c r="B996" s="362"/>
      <c r="C996" s="285">
        <v>4309</v>
      </c>
      <c r="D996" s="301" t="s">
        <v>239</v>
      </c>
      <c r="E996" s="287">
        <f t="shared" si="226"/>
        <v>0</v>
      </c>
      <c r="F996" s="173"/>
      <c r="G996" s="174"/>
      <c r="H996" s="1409"/>
      <c r="I996" s="173"/>
      <c r="J996" s="174"/>
      <c r="K996" s="1409"/>
      <c r="L996" s="287">
        <f t="shared" si="227"/>
        <v>0</v>
      </c>
      <c r="M996" s="12" t="str">
        <f t="shared" si="219"/>
        <v/>
      </c>
      <c r="N996" s="13"/>
    </row>
    <row r="997" spans="1:14" hidden="1">
      <c r="A997" s="14">
        <v>400</v>
      </c>
      <c r="B997" s="272">
        <v>4400</v>
      </c>
      <c r="C997" s="1917" t="s">
        <v>1642</v>
      </c>
      <c r="D997" s="1918"/>
      <c r="E997" s="310">
        <f t="shared" si="226"/>
        <v>0</v>
      </c>
      <c r="F997" s="1410"/>
      <c r="G997" s="1411"/>
      <c r="H997" s="1412"/>
      <c r="I997" s="1410"/>
      <c r="J997" s="1411"/>
      <c r="K997" s="1412"/>
      <c r="L997" s="310">
        <f t="shared" si="227"/>
        <v>0</v>
      </c>
      <c r="M997" s="12" t="str">
        <f t="shared" si="219"/>
        <v/>
      </c>
      <c r="N997" s="13"/>
    </row>
    <row r="998" spans="1:14" hidden="1">
      <c r="A998" s="14">
        <v>401</v>
      </c>
      <c r="B998" s="272">
        <v>4500</v>
      </c>
      <c r="C998" s="1917" t="s">
        <v>1643</v>
      </c>
      <c r="D998" s="1918"/>
      <c r="E998" s="310">
        <f t="shared" si="226"/>
        <v>0</v>
      </c>
      <c r="F998" s="1410"/>
      <c r="G998" s="1411"/>
      <c r="H998" s="1412"/>
      <c r="I998" s="1410"/>
      <c r="J998" s="1411"/>
      <c r="K998" s="1412"/>
      <c r="L998" s="310">
        <f t="shared" si="227"/>
        <v>0</v>
      </c>
      <c r="M998" s="12" t="str">
        <f t="shared" si="219"/>
        <v/>
      </c>
      <c r="N998" s="13"/>
    </row>
    <row r="999" spans="1:14">
      <c r="A999" s="40">
        <v>404</v>
      </c>
      <c r="B999" s="272">
        <v>4600</v>
      </c>
      <c r="C999" s="1923" t="s">
        <v>240</v>
      </c>
      <c r="D999" s="1924"/>
      <c r="E999" s="310">
        <f t="shared" si="226"/>
        <v>2000</v>
      </c>
      <c r="F999" s="1410">
        <v>0</v>
      </c>
      <c r="G999" s="1411">
        <v>2000</v>
      </c>
      <c r="H999" s="1412">
        <v>0</v>
      </c>
      <c r="I999" s="1410"/>
      <c r="J999" s="1411"/>
      <c r="K999" s="1412"/>
      <c r="L999" s="310">
        <f t="shared" si="227"/>
        <v>0</v>
      </c>
      <c r="M999" s="12">
        <f t="shared" si="219"/>
        <v>1</v>
      </c>
      <c r="N999" s="13"/>
    </row>
    <row r="1000" spans="1:14" hidden="1">
      <c r="A1000" s="40">
        <v>404</v>
      </c>
      <c r="B1000" s="272">
        <v>4900</v>
      </c>
      <c r="C1000" s="1917" t="s">
        <v>267</v>
      </c>
      <c r="D1000" s="1918"/>
      <c r="E1000" s="310">
        <f t="shared" ref="E1000:L1000" si="228">+E1001+E1002</f>
        <v>0</v>
      </c>
      <c r="F1000" s="274">
        <f t="shared" si="228"/>
        <v>0</v>
      </c>
      <c r="G1000" s="275">
        <f t="shared" si="228"/>
        <v>0</v>
      </c>
      <c r="H1000" s="276">
        <f>+H1001+H1002</f>
        <v>0</v>
      </c>
      <c r="I1000" s="274">
        <f t="shared" si="228"/>
        <v>0</v>
      </c>
      <c r="J1000" s="275">
        <f t="shared" si="228"/>
        <v>0</v>
      </c>
      <c r="K1000" s="276">
        <f t="shared" si="228"/>
        <v>0</v>
      </c>
      <c r="L1000" s="310">
        <f t="shared" si="228"/>
        <v>0</v>
      </c>
      <c r="M1000" s="12" t="str">
        <f t="shared" si="219"/>
        <v/>
      </c>
      <c r="N1000" s="13"/>
    </row>
    <row r="1001" spans="1:14" hidden="1">
      <c r="A1001" s="22">
        <v>440</v>
      </c>
      <c r="B1001" s="362"/>
      <c r="C1001" s="279">
        <v>4901</v>
      </c>
      <c r="D1001" s="364" t="s">
        <v>268</v>
      </c>
      <c r="E1001" s="281">
        <f>F1001+G1001+H1001</f>
        <v>0</v>
      </c>
      <c r="F1001" s="152"/>
      <c r="G1001" s="153"/>
      <c r="H1001" s="1406"/>
      <c r="I1001" s="152"/>
      <c r="J1001" s="153"/>
      <c r="K1001" s="1406"/>
      <c r="L1001" s="281">
        <f>I1001+J1001+K1001</f>
        <v>0</v>
      </c>
      <c r="M1001" s="12" t="str">
        <f t="shared" si="219"/>
        <v/>
      </c>
      <c r="N1001" s="13"/>
    </row>
    <row r="1002" spans="1:14" hidden="1">
      <c r="A1002" s="22">
        <v>450</v>
      </c>
      <c r="B1002" s="362"/>
      <c r="C1002" s="285">
        <v>4902</v>
      </c>
      <c r="D1002" s="301" t="s">
        <v>269</v>
      </c>
      <c r="E1002" s="287">
        <f>F1002+G1002+H1002</f>
        <v>0</v>
      </c>
      <c r="F1002" s="173"/>
      <c r="G1002" s="174"/>
      <c r="H1002" s="1409"/>
      <c r="I1002" s="173"/>
      <c r="J1002" s="174"/>
      <c r="K1002" s="1409"/>
      <c r="L1002" s="287">
        <f>I1002+J1002+K1002</f>
        <v>0</v>
      </c>
      <c r="M1002" s="12" t="str">
        <f t="shared" si="219"/>
        <v/>
      </c>
      <c r="N1002" s="13"/>
    </row>
    <row r="1003" spans="1:14" hidden="1">
      <c r="A1003" s="22">
        <v>495</v>
      </c>
      <c r="B1003" s="365">
        <v>5100</v>
      </c>
      <c r="C1003" s="1925" t="s">
        <v>241</v>
      </c>
      <c r="D1003" s="1926"/>
      <c r="E1003" s="310">
        <f>F1003+G1003+H1003</f>
        <v>0</v>
      </c>
      <c r="F1003" s="1410"/>
      <c r="G1003" s="1411"/>
      <c r="H1003" s="1412"/>
      <c r="I1003" s="1410"/>
      <c r="J1003" s="1411"/>
      <c r="K1003" s="1412"/>
      <c r="L1003" s="310">
        <f>I1003+J1003+K1003</f>
        <v>0</v>
      </c>
      <c r="M1003" s="12" t="str">
        <f t="shared" si="219"/>
        <v/>
      </c>
      <c r="N1003" s="13"/>
    </row>
    <row r="1004" spans="1:14" hidden="1">
      <c r="A1004" s="23">
        <v>500</v>
      </c>
      <c r="B1004" s="365">
        <v>5200</v>
      </c>
      <c r="C1004" s="1925" t="s">
        <v>242</v>
      </c>
      <c r="D1004" s="1926"/>
      <c r="E1004" s="310">
        <f t="shared" ref="E1004:L1004" si="229">SUM(E1005:E1011)</f>
        <v>0</v>
      </c>
      <c r="F1004" s="274">
        <f t="shared" si="229"/>
        <v>0</v>
      </c>
      <c r="G1004" s="275">
        <f t="shared" si="229"/>
        <v>0</v>
      </c>
      <c r="H1004" s="276">
        <f>SUM(H1005:H1011)</f>
        <v>0</v>
      </c>
      <c r="I1004" s="274">
        <f t="shared" si="229"/>
        <v>0</v>
      </c>
      <c r="J1004" s="275">
        <f t="shared" si="229"/>
        <v>0</v>
      </c>
      <c r="K1004" s="276">
        <f t="shared" si="229"/>
        <v>0</v>
      </c>
      <c r="L1004" s="310">
        <f t="shared" si="229"/>
        <v>0</v>
      </c>
      <c r="M1004" s="12" t="str">
        <f t="shared" si="219"/>
        <v/>
      </c>
      <c r="N1004" s="13"/>
    </row>
    <row r="1005" spans="1:14" hidden="1">
      <c r="A1005" s="23">
        <v>505</v>
      </c>
      <c r="B1005" s="366"/>
      <c r="C1005" s="367">
        <v>5201</v>
      </c>
      <c r="D1005" s="368" t="s">
        <v>243</v>
      </c>
      <c r="E1005" s="281">
        <f t="shared" ref="E1005:E1011" si="230">F1005+G1005+H1005</f>
        <v>0</v>
      </c>
      <c r="F1005" s="152"/>
      <c r="G1005" s="153"/>
      <c r="H1005" s="1406"/>
      <c r="I1005" s="152"/>
      <c r="J1005" s="153"/>
      <c r="K1005" s="1406"/>
      <c r="L1005" s="281">
        <f t="shared" ref="L1005:L1011" si="231">I1005+J1005+K1005</f>
        <v>0</v>
      </c>
      <c r="M1005" s="12" t="str">
        <f t="shared" si="219"/>
        <v/>
      </c>
      <c r="N1005" s="13"/>
    </row>
    <row r="1006" spans="1:14" hidden="1">
      <c r="A1006" s="23">
        <v>510</v>
      </c>
      <c r="B1006" s="366"/>
      <c r="C1006" s="369">
        <v>5202</v>
      </c>
      <c r="D1006" s="370" t="s">
        <v>244</v>
      </c>
      <c r="E1006" s="295">
        <f t="shared" si="230"/>
        <v>0</v>
      </c>
      <c r="F1006" s="158"/>
      <c r="G1006" s="159"/>
      <c r="H1006" s="1408"/>
      <c r="I1006" s="158"/>
      <c r="J1006" s="159"/>
      <c r="K1006" s="1408"/>
      <c r="L1006" s="295">
        <f t="shared" si="231"/>
        <v>0</v>
      </c>
      <c r="M1006" s="12" t="str">
        <f t="shared" si="219"/>
        <v/>
      </c>
      <c r="N1006" s="13"/>
    </row>
    <row r="1007" spans="1:14" hidden="1">
      <c r="A1007" s="23">
        <v>515</v>
      </c>
      <c r="B1007" s="366"/>
      <c r="C1007" s="369">
        <v>5203</v>
      </c>
      <c r="D1007" s="370" t="s">
        <v>609</v>
      </c>
      <c r="E1007" s="295">
        <f t="shared" si="230"/>
        <v>0</v>
      </c>
      <c r="F1007" s="158"/>
      <c r="G1007" s="159"/>
      <c r="H1007" s="1408"/>
      <c r="I1007" s="158"/>
      <c r="J1007" s="159"/>
      <c r="K1007" s="1408"/>
      <c r="L1007" s="295">
        <f t="shared" si="231"/>
        <v>0</v>
      </c>
      <c r="M1007" s="12" t="str">
        <f t="shared" si="219"/>
        <v/>
      </c>
      <c r="N1007" s="13"/>
    </row>
    <row r="1008" spans="1:14" hidden="1">
      <c r="A1008" s="23">
        <v>520</v>
      </c>
      <c r="B1008" s="366"/>
      <c r="C1008" s="369">
        <v>5204</v>
      </c>
      <c r="D1008" s="370" t="s">
        <v>610</v>
      </c>
      <c r="E1008" s="295">
        <f t="shared" si="230"/>
        <v>0</v>
      </c>
      <c r="F1008" s="158"/>
      <c r="G1008" s="159"/>
      <c r="H1008" s="1408"/>
      <c r="I1008" s="158"/>
      <c r="J1008" s="159"/>
      <c r="K1008" s="1408"/>
      <c r="L1008" s="295">
        <f t="shared" si="231"/>
        <v>0</v>
      </c>
      <c r="M1008" s="12" t="str">
        <f t="shared" si="219"/>
        <v/>
      </c>
      <c r="N1008" s="13"/>
    </row>
    <row r="1009" spans="1:14" hidden="1">
      <c r="A1009" s="23">
        <v>525</v>
      </c>
      <c r="B1009" s="366"/>
      <c r="C1009" s="369">
        <v>5205</v>
      </c>
      <c r="D1009" s="370" t="s">
        <v>611</v>
      </c>
      <c r="E1009" s="295">
        <f t="shared" si="230"/>
        <v>0</v>
      </c>
      <c r="F1009" s="158"/>
      <c r="G1009" s="159"/>
      <c r="H1009" s="1408"/>
      <c r="I1009" s="158"/>
      <c r="J1009" s="159"/>
      <c r="K1009" s="1408"/>
      <c r="L1009" s="295">
        <f t="shared" si="231"/>
        <v>0</v>
      </c>
      <c r="M1009" s="12" t="str">
        <f t="shared" si="219"/>
        <v/>
      </c>
      <c r="N1009" s="13"/>
    </row>
    <row r="1010" spans="1:14" hidden="1">
      <c r="A1010" s="22">
        <v>635</v>
      </c>
      <c r="B1010" s="366"/>
      <c r="C1010" s="369">
        <v>5206</v>
      </c>
      <c r="D1010" s="370" t="s">
        <v>612</v>
      </c>
      <c r="E1010" s="295">
        <f t="shared" si="230"/>
        <v>0</v>
      </c>
      <c r="F1010" s="158"/>
      <c r="G1010" s="159"/>
      <c r="H1010" s="1408"/>
      <c r="I1010" s="158"/>
      <c r="J1010" s="159"/>
      <c r="K1010" s="1408"/>
      <c r="L1010" s="295">
        <f t="shared" si="231"/>
        <v>0</v>
      </c>
      <c r="M1010" s="12" t="str">
        <f t="shared" si="219"/>
        <v/>
      </c>
      <c r="N1010" s="13"/>
    </row>
    <row r="1011" spans="1:14" hidden="1">
      <c r="A1011" s="23">
        <v>640</v>
      </c>
      <c r="B1011" s="366"/>
      <c r="C1011" s="371">
        <v>5219</v>
      </c>
      <c r="D1011" s="372" t="s">
        <v>613</v>
      </c>
      <c r="E1011" s="287">
        <f t="shared" si="230"/>
        <v>0</v>
      </c>
      <c r="F1011" s="173"/>
      <c r="G1011" s="174"/>
      <c r="H1011" s="1409"/>
      <c r="I1011" s="173"/>
      <c r="J1011" s="174"/>
      <c r="K1011" s="1409"/>
      <c r="L1011" s="287">
        <f t="shared" si="231"/>
        <v>0</v>
      </c>
      <c r="M1011" s="12" t="str">
        <f t="shared" si="219"/>
        <v/>
      </c>
      <c r="N1011" s="13"/>
    </row>
    <row r="1012" spans="1:14" hidden="1">
      <c r="A1012" s="23">
        <v>645</v>
      </c>
      <c r="B1012" s="365">
        <v>5300</v>
      </c>
      <c r="C1012" s="1925" t="s">
        <v>614</v>
      </c>
      <c r="D1012" s="1926"/>
      <c r="E1012" s="310">
        <f t="shared" ref="E1012:L1012" si="232">SUM(E1013:E1014)</f>
        <v>0</v>
      </c>
      <c r="F1012" s="274">
        <f t="shared" si="232"/>
        <v>0</v>
      </c>
      <c r="G1012" s="275">
        <f t="shared" si="232"/>
        <v>0</v>
      </c>
      <c r="H1012" s="276">
        <f>SUM(H1013:H1014)</f>
        <v>0</v>
      </c>
      <c r="I1012" s="274">
        <f t="shared" si="232"/>
        <v>0</v>
      </c>
      <c r="J1012" s="275">
        <f t="shared" si="232"/>
        <v>0</v>
      </c>
      <c r="K1012" s="276">
        <f t="shared" si="232"/>
        <v>0</v>
      </c>
      <c r="L1012" s="310">
        <f t="shared" si="232"/>
        <v>0</v>
      </c>
      <c r="M1012" s="12" t="str">
        <f t="shared" si="219"/>
        <v/>
      </c>
      <c r="N1012" s="13"/>
    </row>
    <row r="1013" spans="1:14" hidden="1">
      <c r="A1013" s="23">
        <v>650</v>
      </c>
      <c r="B1013" s="366"/>
      <c r="C1013" s="367">
        <v>5301</v>
      </c>
      <c r="D1013" s="368" t="s">
        <v>301</v>
      </c>
      <c r="E1013" s="281">
        <f>F1013+G1013+H1013</f>
        <v>0</v>
      </c>
      <c r="F1013" s="152"/>
      <c r="G1013" s="153"/>
      <c r="H1013" s="1406"/>
      <c r="I1013" s="152"/>
      <c r="J1013" s="153"/>
      <c r="K1013" s="1406"/>
      <c r="L1013" s="281">
        <f>I1013+J1013+K1013</f>
        <v>0</v>
      </c>
      <c r="M1013" s="12" t="str">
        <f t="shared" si="219"/>
        <v/>
      </c>
      <c r="N1013" s="13"/>
    </row>
    <row r="1014" spans="1:14" hidden="1">
      <c r="A1014" s="22">
        <v>655</v>
      </c>
      <c r="B1014" s="366"/>
      <c r="C1014" s="371">
        <v>5309</v>
      </c>
      <c r="D1014" s="372" t="s">
        <v>615</v>
      </c>
      <c r="E1014" s="287">
        <f>F1014+G1014+H1014</f>
        <v>0</v>
      </c>
      <c r="F1014" s="173"/>
      <c r="G1014" s="174"/>
      <c r="H1014" s="1409"/>
      <c r="I1014" s="173"/>
      <c r="J1014" s="174"/>
      <c r="K1014" s="1409"/>
      <c r="L1014" s="287">
        <f>I1014+J1014+K1014</f>
        <v>0</v>
      </c>
      <c r="M1014" s="12" t="str">
        <f t="shared" si="219"/>
        <v/>
      </c>
      <c r="N1014" s="13"/>
    </row>
    <row r="1015" spans="1:14" hidden="1">
      <c r="A1015" s="22">
        <v>665</v>
      </c>
      <c r="B1015" s="365">
        <v>5400</v>
      </c>
      <c r="C1015" s="1925" t="s">
        <v>672</v>
      </c>
      <c r="D1015" s="1926"/>
      <c r="E1015" s="310">
        <f>F1015+G1015+H1015</f>
        <v>0</v>
      </c>
      <c r="F1015" s="1410"/>
      <c r="G1015" s="1411"/>
      <c r="H1015" s="1412"/>
      <c r="I1015" s="1410"/>
      <c r="J1015" s="1411"/>
      <c r="K1015" s="1412"/>
      <c r="L1015" s="310">
        <f>I1015+J1015+K1015</f>
        <v>0</v>
      </c>
      <c r="M1015" s="12" t="str">
        <f t="shared" si="219"/>
        <v/>
      </c>
      <c r="N1015" s="13"/>
    </row>
    <row r="1016" spans="1:14" hidden="1">
      <c r="A1016" s="22">
        <v>675</v>
      </c>
      <c r="B1016" s="272">
        <v>5500</v>
      </c>
      <c r="C1016" s="1917" t="s">
        <v>673</v>
      </c>
      <c r="D1016" s="1918"/>
      <c r="E1016" s="310">
        <f t="shared" ref="E1016:L1016" si="233">SUM(E1017:E1020)</f>
        <v>0</v>
      </c>
      <c r="F1016" s="274">
        <f t="shared" si="233"/>
        <v>0</v>
      </c>
      <c r="G1016" s="275">
        <f t="shared" si="233"/>
        <v>0</v>
      </c>
      <c r="H1016" s="276">
        <f>SUM(H1017:H1020)</f>
        <v>0</v>
      </c>
      <c r="I1016" s="274">
        <f t="shared" si="233"/>
        <v>0</v>
      </c>
      <c r="J1016" s="275">
        <f t="shared" si="233"/>
        <v>0</v>
      </c>
      <c r="K1016" s="276">
        <f t="shared" si="233"/>
        <v>0</v>
      </c>
      <c r="L1016" s="310">
        <f t="shared" si="233"/>
        <v>0</v>
      </c>
      <c r="M1016" s="12" t="str">
        <f t="shared" si="219"/>
        <v/>
      </c>
      <c r="N1016" s="13"/>
    </row>
    <row r="1017" spans="1:14" hidden="1">
      <c r="A1017" s="22">
        <v>685</v>
      </c>
      <c r="B1017" s="362"/>
      <c r="C1017" s="279">
        <v>5501</v>
      </c>
      <c r="D1017" s="311" t="s">
        <v>674</v>
      </c>
      <c r="E1017" s="281">
        <f>F1017+G1017+H1017</f>
        <v>0</v>
      </c>
      <c r="F1017" s="152"/>
      <c r="G1017" s="153"/>
      <c r="H1017" s="1406"/>
      <c r="I1017" s="152"/>
      <c r="J1017" s="153"/>
      <c r="K1017" s="1406"/>
      <c r="L1017" s="281">
        <f>I1017+J1017+K1017</f>
        <v>0</v>
      </c>
      <c r="M1017" s="12" t="str">
        <f t="shared" si="219"/>
        <v/>
      </c>
      <c r="N1017" s="13"/>
    </row>
    <row r="1018" spans="1:14" hidden="1">
      <c r="A1018" s="23">
        <v>690</v>
      </c>
      <c r="B1018" s="362"/>
      <c r="C1018" s="293">
        <v>5502</v>
      </c>
      <c r="D1018" s="294" t="s">
        <v>675</v>
      </c>
      <c r="E1018" s="295">
        <f>F1018+G1018+H1018</f>
        <v>0</v>
      </c>
      <c r="F1018" s="158"/>
      <c r="G1018" s="159"/>
      <c r="H1018" s="1408"/>
      <c r="I1018" s="158"/>
      <c r="J1018" s="159"/>
      <c r="K1018" s="1408"/>
      <c r="L1018" s="295">
        <f>I1018+J1018+K1018</f>
        <v>0</v>
      </c>
      <c r="M1018" s="12" t="str">
        <f t="shared" si="219"/>
        <v/>
      </c>
      <c r="N1018" s="13"/>
    </row>
    <row r="1019" spans="1:14" hidden="1">
      <c r="A1019" s="23">
        <v>695</v>
      </c>
      <c r="B1019" s="362"/>
      <c r="C1019" s="293">
        <v>5503</v>
      </c>
      <c r="D1019" s="363" t="s">
        <v>676</v>
      </c>
      <c r="E1019" s="295">
        <f>F1019+G1019+H1019</f>
        <v>0</v>
      </c>
      <c r="F1019" s="158"/>
      <c r="G1019" s="159"/>
      <c r="H1019" s="1408"/>
      <c r="I1019" s="158"/>
      <c r="J1019" s="159"/>
      <c r="K1019" s="1408"/>
      <c r="L1019" s="295">
        <f>I1019+J1019+K1019</f>
        <v>0</v>
      </c>
      <c r="M1019" s="12" t="str">
        <f t="shared" si="219"/>
        <v/>
      </c>
      <c r="N1019" s="13"/>
    </row>
    <row r="1020" spans="1:14" hidden="1">
      <c r="A1020" s="22">
        <v>700</v>
      </c>
      <c r="B1020" s="362"/>
      <c r="C1020" s="285">
        <v>5504</v>
      </c>
      <c r="D1020" s="339" t="s">
        <v>677</v>
      </c>
      <c r="E1020" s="287">
        <f>F1020+G1020+H1020</f>
        <v>0</v>
      </c>
      <c r="F1020" s="173"/>
      <c r="G1020" s="174"/>
      <c r="H1020" s="1409"/>
      <c r="I1020" s="173"/>
      <c r="J1020" s="174"/>
      <c r="K1020" s="1409"/>
      <c r="L1020" s="287">
        <f>I1020+J1020+K1020</f>
        <v>0</v>
      </c>
      <c r="M1020" s="12" t="str">
        <f t="shared" si="219"/>
        <v/>
      </c>
      <c r="N1020" s="13"/>
    </row>
    <row r="1021" spans="1:14" hidden="1">
      <c r="A1021" s="22">
        <v>710</v>
      </c>
      <c r="B1021" s="365">
        <v>5700</v>
      </c>
      <c r="C1021" s="1919" t="s">
        <v>899</v>
      </c>
      <c r="D1021" s="1920"/>
      <c r="E1021" s="310">
        <f>SUM(E1022:E1024)</f>
        <v>0</v>
      </c>
      <c r="F1021" s="1458">
        <v>0</v>
      </c>
      <c r="G1021" s="1458">
        <v>0</v>
      </c>
      <c r="H1021" s="1458">
        <v>0</v>
      </c>
      <c r="I1021" s="1458">
        <v>0</v>
      </c>
      <c r="J1021" s="1458">
        <v>0</v>
      </c>
      <c r="K1021" s="1458">
        <v>0</v>
      </c>
      <c r="L1021" s="310">
        <f>SUM(L1022:L1024)</f>
        <v>0</v>
      </c>
      <c r="M1021" s="12" t="str">
        <f t="shared" si="219"/>
        <v/>
      </c>
      <c r="N1021" s="13"/>
    </row>
    <row r="1022" spans="1:14" hidden="1">
      <c r="A1022" s="23">
        <v>715</v>
      </c>
      <c r="B1022" s="366"/>
      <c r="C1022" s="367">
        <v>5701</v>
      </c>
      <c r="D1022" s="368" t="s">
        <v>678</v>
      </c>
      <c r="E1022" s="281">
        <f>F1022+G1022+H1022</f>
        <v>0</v>
      </c>
      <c r="F1022" s="1459">
        <v>0</v>
      </c>
      <c r="G1022" s="1459">
        <v>0</v>
      </c>
      <c r="H1022" s="1460">
        <v>0</v>
      </c>
      <c r="I1022" s="1711">
        <v>0</v>
      </c>
      <c r="J1022" s="1459">
        <v>0</v>
      </c>
      <c r="K1022" s="1459">
        <v>0</v>
      </c>
      <c r="L1022" s="281">
        <f>I1022+J1022+K1022</f>
        <v>0</v>
      </c>
      <c r="M1022" s="12" t="str">
        <f t="shared" si="219"/>
        <v/>
      </c>
      <c r="N1022" s="13"/>
    </row>
    <row r="1023" spans="1:14" hidden="1">
      <c r="A1023" s="23">
        <v>720</v>
      </c>
      <c r="B1023" s="366"/>
      <c r="C1023" s="373">
        <v>5702</v>
      </c>
      <c r="D1023" s="374" t="s">
        <v>679</v>
      </c>
      <c r="E1023" s="314">
        <f>F1023+G1023+H1023</f>
        <v>0</v>
      </c>
      <c r="F1023" s="1459">
        <v>0</v>
      </c>
      <c r="G1023" s="1459">
        <v>0</v>
      </c>
      <c r="H1023" s="1460">
        <v>0</v>
      </c>
      <c r="I1023" s="1711">
        <v>0</v>
      </c>
      <c r="J1023" s="1459">
        <v>0</v>
      </c>
      <c r="K1023" s="1459">
        <v>0</v>
      </c>
      <c r="L1023" s="314">
        <f>I1023+J1023+K1023</f>
        <v>0</v>
      </c>
      <c r="M1023" s="12" t="str">
        <f t="shared" si="219"/>
        <v/>
      </c>
      <c r="N1023" s="13"/>
    </row>
    <row r="1024" spans="1:14" hidden="1">
      <c r="A1024" s="23">
        <v>725</v>
      </c>
      <c r="B1024" s="292"/>
      <c r="C1024" s="375">
        <v>4071</v>
      </c>
      <c r="D1024" s="376" t="s">
        <v>680</v>
      </c>
      <c r="E1024" s="377">
        <f>F1024+G1024+H1024</f>
        <v>0</v>
      </c>
      <c r="F1024" s="1459">
        <v>0</v>
      </c>
      <c r="G1024" s="1459">
        <v>0</v>
      </c>
      <c r="H1024" s="1460">
        <v>0</v>
      </c>
      <c r="I1024" s="1711">
        <v>0</v>
      </c>
      <c r="J1024" s="1459">
        <v>0</v>
      </c>
      <c r="K1024" s="1459">
        <v>0</v>
      </c>
      <c r="L1024" s="377">
        <f>I1024+J1024+K1024</f>
        <v>0</v>
      </c>
      <c r="M1024" s="12" t="str">
        <f t="shared" si="219"/>
        <v/>
      </c>
      <c r="N1024" s="13"/>
    </row>
    <row r="1025" spans="1:14" hidden="1">
      <c r="A1025" s="23">
        <v>730</v>
      </c>
      <c r="B1025" s="571"/>
      <c r="C1025" s="1921" t="s">
        <v>681</v>
      </c>
      <c r="D1025" s="1922"/>
      <c r="E1025" s="1426"/>
      <c r="F1025" s="1426"/>
      <c r="G1025" s="1426"/>
      <c r="H1025" s="1426"/>
      <c r="I1025" s="1426"/>
      <c r="J1025" s="1426"/>
      <c r="K1025" s="1426"/>
      <c r="L1025" s="1427"/>
      <c r="M1025" s="12" t="str">
        <f t="shared" si="219"/>
        <v/>
      </c>
      <c r="N1025" s="13"/>
    </row>
    <row r="1026" spans="1:14" hidden="1">
      <c r="A1026" s="23">
        <v>735</v>
      </c>
      <c r="B1026" s="381">
        <v>98</v>
      </c>
      <c r="C1026" s="1921" t="s">
        <v>681</v>
      </c>
      <c r="D1026" s="1922"/>
      <c r="E1026" s="382">
        <f>F1026+G1026+H1026</f>
        <v>0</v>
      </c>
      <c r="F1026" s="1417"/>
      <c r="G1026" s="1418"/>
      <c r="H1026" s="1419"/>
      <c r="I1026" s="1448">
        <v>0</v>
      </c>
      <c r="J1026" s="1449">
        <v>0</v>
      </c>
      <c r="K1026" s="1450">
        <v>0</v>
      </c>
      <c r="L1026" s="382">
        <f>I1026+J1026+K1026</f>
        <v>0</v>
      </c>
      <c r="M1026" s="12" t="str">
        <f t="shared" si="219"/>
        <v/>
      </c>
      <c r="N1026" s="13"/>
    </row>
    <row r="1027" spans="1:14" hidden="1">
      <c r="A1027" s="23">
        <v>740</v>
      </c>
      <c r="B1027" s="1421"/>
      <c r="C1027" s="1422"/>
      <c r="D1027" s="1423"/>
      <c r="E1027" s="269"/>
      <c r="F1027" s="269"/>
      <c r="G1027" s="269"/>
      <c r="H1027" s="269"/>
      <c r="I1027" s="269"/>
      <c r="J1027" s="269"/>
      <c r="K1027" s="269"/>
      <c r="L1027" s="270"/>
      <c r="M1027" s="12" t="str">
        <f t="shared" si="219"/>
        <v/>
      </c>
      <c r="N1027" s="73" t="str">
        <f>LEFT(C909,1)</f>
        <v>1</v>
      </c>
    </row>
    <row r="1028" spans="1:14" hidden="1">
      <c r="A1028" s="23">
        <v>745</v>
      </c>
      <c r="B1028" s="1424"/>
      <c r="C1028" s="111"/>
      <c r="D1028" s="1425"/>
      <c r="E1028" s="218"/>
      <c r="F1028" s="218"/>
      <c r="G1028" s="218"/>
      <c r="H1028" s="218"/>
      <c r="I1028" s="218"/>
      <c r="J1028" s="218"/>
      <c r="K1028" s="218"/>
      <c r="L1028" s="389"/>
      <c r="M1028" s="7" t="str">
        <f t="shared" si="219"/>
        <v/>
      </c>
    </row>
    <row r="1029" spans="1:14" hidden="1">
      <c r="A1029" s="22">
        <v>750</v>
      </c>
      <c r="B1029" s="1424"/>
      <c r="C1029" s="111"/>
      <c r="D1029" s="1425"/>
      <c r="E1029" s="218"/>
      <c r="F1029" s="218"/>
      <c r="G1029" s="218"/>
      <c r="H1029" s="218"/>
      <c r="I1029" s="218"/>
      <c r="J1029" s="218"/>
      <c r="K1029" s="218"/>
      <c r="L1029" s="389"/>
      <c r="M1029" s="7" t="str">
        <f t="shared" si="219"/>
        <v/>
      </c>
    </row>
    <row r="1030" spans="1:14" ht="19.5" thickBot="1">
      <c r="A1030" s="23">
        <v>755</v>
      </c>
      <c r="B1030" s="1451"/>
      <c r="C1030" s="393" t="s">
        <v>727</v>
      </c>
      <c r="D1030" s="1420">
        <f>+B1030</f>
        <v>0</v>
      </c>
      <c r="E1030" s="395">
        <f t="shared" ref="E1030:L1030" si="234">SUM(E912,E915,E921,E929,E930,E948,E952,E958,E961,E962,E963,E964,E968,E977,E983,E984,E985,E986,E993,E997,E998,E999,E1000,E1003,E1004,E1012,E1015,E1016,E1021)+E1026</f>
        <v>169300</v>
      </c>
      <c r="F1030" s="396">
        <f t="shared" si="234"/>
        <v>0</v>
      </c>
      <c r="G1030" s="397">
        <f t="shared" si="234"/>
        <v>169300</v>
      </c>
      <c r="H1030" s="398">
        <f t="shared" si="234"/>
        <v>0</v>
      </c>
      <c r="I1030" s="396">
        <f t="shared" si="234"/>
        <v>0</v>
      </c>
      <c r="J1030" s="397">
        <f t="shared" si="234"/>
        <v>94550</v>
      </c>
      <c r="K1030" s="398">
        <f t="shared" si="234"/>
        <v>0</v>
      </c>
      <c r="L1030" s="395">
        <f t="shared" si="234"/>
        <v>94550</v>
      </c>
      <c r="M1030" s="1820">
        <f t="shared" si="219"/>
        <v>1</v>
      </c>
      <c r="N1030" s="65"/>
    </row>
    <row r="1031" spans="1:14" ht="19.5" thickTop="1">
      <c r="A1031" s="23">
        <v>760</v>
      </c>
      <c r="B1031" s="79" t="s">
        <v>120</v>
      </c>
      <c r="C1031" s="1"/>
      <c r="L1031" s="6"/>
      <c r="M1031" s="1820">
        <f>(IF($E1030&lt;&gt;0,$M$2,IF($L1030&lt;&gt;0,$M$2,"")))</f>
        <v>1</v>
      </c>
      <c r="N1031" s="65"/>
    </row>
    <row r="1032" spans="1:14" ht="18.75">
      <c r="A1032" s="22">
        <v>765</v>
      </c>
      <c r="B1032" s="1355"/>
      <c r="C1032" s="1355"/>
      <c r="D1032" s="1356"/>
      <c r="E1032" s="1355"/>
      <c r="F1032" s="1355"/>
      <c r="G1032" s="1355"/>
      <c r="H1032" s="1355"/>
      <c r="I1032" s="1355"/>
      <c r="J1032" s="1355"/>
      <c r="K1032" s="1355"/>
      <c r="L1032" s="1357"/>
      <c r="M1032" s="1820">
        <f>(IF($E1030&lt;&gt;0,$M$2,IF($L1030&lt;&gt;0,$M$2,"")))</f>
        <v>1</v>
      </c>
      <c r="N1032" s="65"/>
    </row>
    <row r="1033" spans="1:14" ht="18.75" hidden="1">
      <c r="A1033" s="22">
        <v>775</v>
      </c>
      <c r="B1033" s="65"/>
      <c r="C1033" s="65"/>
      <c r="D1033" s="65"/>
      <c r="E1033" s="65"/>
      <c r="F1033" s="65"/>
      <c r="G1033" s="65"/>
      <c r="H1033" s="65"/>
      <c r="I1033" s="65"/>
      <c r="J1033" s="65"/>
      <c r="K1033" s="65"/>
      <c r="L1033" s="77"/>
      <c r="M1033" s="74">
        <f>(IF(E1030&lt;&gt;0,$G$2,IF(L1030&lt;&gt;0,$G$2,"")))</f>
        <v>0</v>
      </c>
      <c r="N1033" s="65"/>
    </row>
    <row r="1034" spans="1:14">
      <c r="A1034" s="23">
        <v>780</v>
      </c>
      <c r="B1034" s="6"/>
      <c r="C1034" s="6"/>
      <c r="D1034" s="517"/>
      <c r="E1034" s="38"/>
      <c r="F1034" s="38"/>
      <c r="G1034" s="38"/>
      <c r="H1034" s="38"/>
      <c r="I1034" s="38"/>
      <c r="J1034" s="38"/>
      <c r="K1034" s="38"/>
      <c r="L1034" s="38"/>
      <c r="M1034" s="7">
        <f>(IF($E1170&lt;&gt;0,$M$2,IF($L1170&lt;&gt;0,$M$2,"")))</f>
        <v>1</v>
      </c>
    </row>
    <row r="1035" spans="1:14">
      <c r="A1035" s="23">
        <v>785</v>
      </c>
      <c r="B1035" s="6"/>
      <c r="C1035" s="1353"/>
      <c r="D1035" s="1354"/>
      <c r="E1035" s="38"/>
      <c r="F1035" s="38"/>
      <c r="G1035" s="38"/>
      <c r="H1035" s="38"/>
      <c r="I1035" s="38"/>
      <c r="J1035" s="38"/>
      <c r="K1035" s="38"/>
      <c r="L1035" s="38"/>
      <c r="M1035" s="7">
        <f>(IF($E1170&lt;&gt;0,$M$2,IF($L1170&lt;&gt;0,$M$2,"")))</f>
        <v>1</v>
      </c>
    </row>
    <row r="1036" spans="1:14">
      <c r="A1036" s="23">
        <v>790</v>
      </c>
      <c r="B1036" s="1938" t="str">
        <f>$B$7</f>
        <v>ОТЧЕТНИ ДАННИ ПО ЕБК ЗА ИЗПЪЛНЕНИЕТО НА БЮДЖЕТА</v>
      </c>
      <c r="C1036" s="1939"/>
      <c r="D1036" s="1939"/>
      <c r="E1036" s="242"/>
      <c r="F1036" s="242"/>
      <c r="G1036" s="237"/>
      <c r="H1036" s="237"/>
      <c r="I1036" s="237"/>
      <c r="J1036" s="237"/>
      <c r="K1036" s="237"/>
      <c r="L1036" s="237"/>
      <c r="M1036" s="7">
        <f>(IF($E1170&lt;&gt;0,$M$2,IF($L1170&lt;&gt;0,$M$2,"")))</f>
        <v>1</v>
      </c>
    </row>
    <row r="1037" spans="1:14">
      <c r="A1037" s="23">
        <v>795</v>
      </c>
      <c r="B1037" s="228"/>
      <c r="C1037" s="391"/>
      <c r="D1037" s="400"/>
      <c r="E1037" s="406" t="s">
        <v>458</v>
      </c>
      <c r="F1037" s="406" t="s">
        <v>820</v>
      </c>
      <c r="G1037" s="237"/>
      <c r="H1037" s="1350" t="s">
        <v>1235</v>
      </c>
      <c r="I1037" s="1351"/>
      <c r="J1037" s="1352"/>
      <c r="K1037" s="237"/>
      <c r="L1037" s="237"/>
      <c r="M1037" s="7">
        <f>(IF($E1170&lt;&gt;0,$M$2,IF($L1170&lt;&gt;0,$M$2,"")))</f>
        <v>1</v>
      </c>
    </row>
    <row r="1038" spans="1:14" ht="18.75">
      <c r="A1038" s="22">
        <v>805</v>
      </c>
      <c r="B1038" s="1940" t="str">
        <f>$B$9</f>
        <v>Община Правец</v>
      </c>
      <c r="C1038" s="1941"/>
      <c r="D1038" s="1942"/>
      <c r="E1038" s="115">
        <f>$E$9</f>
        <v>45658</v>
      </c>
      <c r="F1038" s="226">
        <f>$F$9</f>
        <v>45900</v>
      </c>
      <c r="G1038" s="237"/>
      <c r="H1038" s="237"/>
      <c r="I1038" s="237"/>
      <c r="J1038" s="237"/>
      <c r="K1038" s="237"/>
      <c r="L1038" s="237"/>
      <c r="M1038" s="7">
        <f>(IF($E1170&lt;&gt;0,$M$2,IF($L1170&lt;&gt;0,$M$2,"")))</f>
        <v>1</v>
      </c>
    </row>
    <row r="1039" spans="1:14">
      <c r="A1039" s="23">
        <v>810</v>
      </c>
      <c r="B1039" s="227" t="str">
        <f>$B$10</f>
        <v>(наименование на разпоредителя с бюджет)</v>
      </c>
      <c r="C1039" s="228"/>
      <c r="D1039" s="229"/>
      <c r="E1039" s="237"/>
      <c r="F1039" s="237"/>
      <c r="G1039" s="237"/>
      <c r="H1039" s="237"/>
      <c r="I1039" s="237"/>
      <c r="J1039" s="237"/>
      <c r="K1039" s="237"/>
      <c r="L1039" s="237"/>
      <c r="M1039" s="7">
        <f>(IF($E1170&lt;&gt;0,$M$2,IF($L1170&lt;&gt;0,$M$2,"")))</f>
        <v>1</v>
      </c>
    </row>
    <row r="1040" spans="1:14">
      <c r="A1040" s="23">
        <v>815</v>
      </c>
      <c r="B1040" s="227"/>
      <c r="C1040" s="228"/>
      <c r="D1040" s="229"/>
      <c r="E1040" s="237"/>
      <c r="F1040" s="237"/>
      <c r="G1040" s="237"/>
      <c r="H1040" s="237"/>
      <c r="I1040" s="237"/>
      <c r="J1040" s="237"/>
      <c r="K1040" s="237"/>
      <c r="L1040" s="237"/>
      <c r="M1040" s="7">
        <f>(IF($E1170&lt;&gt;0,$M$2,IF($L1170&lt;&gt;0,$M$2,"")))</f>
        <v>1</v>
      </c>
    </row>
    <row r="1041" spans="1:14" ht="19.5">
      <c r="A1041" s="28">
        <v>525</v>
      </c>
      <c r="B1041" s="1943" t="str">
        <f>$B$12</f>
        <v>Правец</v>
      </c>
      <c r="C1041" s="1944"/>
      <c r="D1041" s="1945"/>
      <c r="E1041" s="410" t="s">
        <v>875</v>
      </c>
      <c r="F1041" s="1348" t="str">
        <f>$F$12</f>
        <v>7317</v>
      </c>
      <c r="G1041" s="237"/>
      <c r="H1041" s="237"/>
      <c r="I1041" s="237"/>
      <c r="J1041" s="237"/>
      <c r="K1041" s="237"/>
      <c r="L1041" s="237"/>
      <c r="M1041" s="7">
        <f>(IF($E1170&lt;&gt;0,$M$2,IF($L1170&lt;&gt;0,$M$2,"")))</f>
        <v>1</v>
      </c>
    </row>
    <row r="1042" spans="1:14">
      <c r="A1042" s="22">
        <v>820</v>
      </c>
      <c r="B1042" s="233" t="str">
        <f>$B$13</f>
        <v>(наименование на първостепенния разпоредител с бюджет)</v>
      </c>
      <c r="C1042" s="228"/>
      <c r="D1042" s="229"/>
      <c r="E1042" s="1349"/>
      <c r="F1042" s="242"/>
      <c r="G1042" s="237"/>
      <c r="H1042" s="237"/>
      <c r="I1042" s="237"/>
      <c r="J1042" s="237"/>
      <c r="K1042" s="237"/>
      <c r="L1042" s="237"/>
      <c r="M1042" s="7">
        <f>(IF($E1170&lt;&gt;0,$M$2,IF($L1170&lt;&gt;0,$M$2,"")))</f>
        <v>1</v>
      </c>
    </row>
    <row r="1043" spans="1:14" ht="19.5">
      <c r="A1043" s="23">
        <v>821</v>
      </c>
      <c r="B1043" s="236"/>
      <c r="C1043" s="237"/>
      <c r="D1043" s="124" t="s">
        <v>876</v>
      </c>
      <c r="E1043" s="238">
        <f>$E$15</f>
        <v>0</v>
      </c>
      <c r="F1043" s="414" t="str">
        <f>$F$15</f>
        <v>БЮДЖЕТ</v>
      </c>
      <c r="G1043" s="218"/>
      <c r="H1043" s="218"/>
      <c r="I1043" s="218"/>
      <c r="J1043" s="218"/>
      <c r="K1043" s="218"/>
      <c r="L1043" s="218"/>
      <c r="M1043" s="7">
        <f>(IF($E1170&lt;&gt;0,$M$2,IF($L1170&lt;&gt;0,$M$2,"")))</f>
        <v>1</v>
      </c>
    </row>
    <row r="1044" spans="1:14" ht="16.5" thickBot="1">
      <c r="A1044" s="23">
        <v>822</v>
      </c>
      <c r="B1044" s="228"/>
      <c r="C1044" s="391"/>
      <c r="D1044" s="400"/>
      <c r="E1044" s="237"/>
      <c r="F1044" s="409"/>
      <c r="G1044" s="409"/>
      <c r="H1044" s="409"/>
      <c r="I1044" s="409"/>
      <c r="J1044" s="409"/>
      <c r="K1044" s="409"/>
      <c r="L1044" s="1365" t="s">
        <v>459</v>
      </c>
      <c r="M1044" s="7">
        <f>(IF($E1170&lt;&gt;0,$M$2,IF($L1170&lt;&gt;0,$M$2,"")))</f>
        <v>1</v>
      </c>
    </row>
    <row r="1045" spans="1:14" ht="24.95" customHeight="1">
      <c r="A1045" s="23">
        <v>823</v>
      </c>
      <c r="B1045" s="247"/>
      <c r="C1045" s="248"/>
      <c r="D1045" s="249" t="s">
        <v>699</v>
      </c>
      <c r="E1045" s="1946" t="str">
        <f>CONCATENATE("Уточнен план ",$C$3)</f>
        <v>Уточнен план 2025</v>
      </c>
      <c r="F1045" s="1947"/>
      <c r="G1045" s="1947"/>
      <c r="H1045" s="1948"/>
      <c r="I1045" s="1927" t="str">
        <f>CONCATENATE("Отчет ",$C$3)</f>
        <v>Отчет 2025</v>
      </c>
      <c r="J1045" s="1928"/>
      <c r="K1045" s="1928"/>
      <c r="L1045" s="1929"/>
      <c r="M1045" s="7">
        <f>(IF($E1170&lt;&gt;0,$M$2,IF($L1170&lt;&gt;0,$M$2,"")))</f>
        <v>1</v>
      </c>
    </row>
    <row r="1046" spans="1:14" ht="54.95" customHeight="1" thickBot="1">
      <c r="A1046" s="23">
        <v>825</v>
      </c>
      <c r="B1046" s="250" t="s">
        <v>62</v>
      </c>
      <c r="C1046" s="251" t="s">
        <v>460</v>
      </c>
      <c r="D1046" s="252" t="s">
        <v>700</v>
      </c>
      <c r="E1046" s="1391" t="str">
        <f>$E$20</f>
        <v>Уточнен план                Общо</v>
      </c>
      <c r="F1046" s="1395" t="str">
        <f>$F$20</f>
        <v>държавни дейности</v>
      </c>
      <c r="G1046" s="1396" t="str">
        <f>$G$20</f>
        <v>местни дейности</v>
      </c>
      <c r="H1046" s="1397" t="str">
        <f>$H$20</f>
        <v>дофинансиране</v>
      </c>
      <c r="I1046" s="253" t="str">
        <f>$I$20</f>
        <v>държавни дейности -ОТЧЕТ</v>
      </c>
      <c r="J1046" s="254" t="str">
        <f>$J$20</f>
        <v>местни дейности - ОТЧЕТ</v>
      </c>
      <c r="K1046" s="255" t="str">
        <f>$K$20</f>
        <v>дофинансиране - ОТЧЕТ</v>
      </c>
      <c r="L1046" s="1675" t="str">
        <f>$L$20</f>
        <v>ОТЧЕТ                                    ОБЩО</v>
      </c>
      <c r="M1046" s="7">
        <f>(IF($E1170&lt;&gt;0,$M$2,IF($L1170&lt;&gt;0,$M$2,"")))</f>
        <v>1</v>
      </c>
    </row>
    <row r="1047" spans="1:14" ht="18.75">
      <c r="A1047" s="23"/>
      <c r="B1047" s="258"/>
      <c r="C1047" s="259"/>
      <c r="D1047" s="260" t="s">
        <v>729</v>
      </c>
      <c r="E1047" s="1442" t="str">
        <f>$E$21</f>
        <v>(1)</v>
      </c>
      <c r="F1047" s="143" t="str">
        <f>$F$21</f>
        <v>(2)</v>
      </c>
      <c r="G1047" s="144" t="str">
        <f>$G$21</f>
        <v>(3)</v>
      </c>
      <c r="H1047" s="145" t="str">
        <f>$H$21</f>
        <v>(4)</v>
      </c>
      <c r="I1047" s="261" t="str">
        <f>$I$21</f>
        <v>(5)</v>
      </c>
      <c r="J1047" s="262" t="str">
        <f>$J$21</f>
        <v>(6)</v>
      </c>
      <c r="K1047" s="263" t="str">
        <f>$K$21</f>
        <v>(7)</v>
      </c>
      <c r="L1047" s="264" t="str">
        <f>$L$21</f>
        <v>(8)</v>
      </c>
      <c r="M1047" s="7">
        <f>(IF($E1170&lt;&gt;0,$M$2,IF($L1170&lt;&gt;0,$M$2,"")))</f>
        <v>1</v>
      </c>
    </row>
    <row r="1048" spans="1:14">
      <c r="A1048" s="23"/>
      <c r="B1048" s="1439"/>
      <c r="C1048" s="1540" t="e">
        <f>VLOOKUP(D1048,OP_LIST2,2,FALSE)</f>
        <v>#N/A</v>
      </c>
      <c r="D1048" s="1445"/>
      <c r="E1048" s="389"/>
      <c r="F1048" s="1429"/>
      <c r="G1048" s="1430"/>
      <c r="H1048" s="1431"/>
      <c r="I1048" s="1429"/>
      <c r="J1048" s="1430"/>
      <c r="K1048" s="1431"/>
      <c r="L1048" s="1428"/>
      <c r="M1048" s="7">
        <f>(IF($E1170&lt;&gt;0,$M$2,IF($L1170&lt;&gt;0,$M$2,"")))</f>
        <v>1</v>
      </c>
    </row>
    <row r="1049" spans="1:14">
      <c r="A1049" s="23"/>
      <c r="B1049" s="1713" t="s">
        <v>2056</v>
      </c>
      <c r="C1049" s="1446">
        <f>VLOOKUP(D1050,EBK_DEIN2,2,FALSE)</f>
        <v>2239</v>
      </c>
      <c r="D1049" s="1445" t="s">
        <v>778</v>
      </c>
      <c r="E1049" s="389"/>
      <c r="F1049" s="1432"/>
      <c r="G1049" s="1433"/>
      <c r="H1049" s="1434"/>
      <c r="I1049" s="1432"/>
      <c r="J1049" s="1433"/>
      <c r="K1049" s="1434"/>
      <c r="L1049" s="1428"/>
      <c r="M1049" s="7">
        <f>(IF($E1170&lt;&gt;0,$M$2,IF($L1170&lt;&gt;0,$M$2,"")))</f>
        <v>1</v>
      </c>
    </row>
    <row r="1050" spans="1:14">
      <c r="A1050" s="23"/>
      <c r="B1050" s="1438"/>
      <c r="C1050" s="1531">
        <f>+C1049</f>
        <v>2239</v>
      </c>
      <c r="D1050" s="1440" t="s">
        <v>415</v>
      </c>
      <c r="E1050" s="389"/>
      <c r="F1050" s="1432"/>
      <c r="G1050" s="1433"/>
      <c r="H1050" s="1434"/>
      <c r="I1050" s="1432"/>
      <c r="J1050" s="1433"/>
      <c r="K1050" s="1434"/>
      <c r="L1050" s="1428"/>
      <c r="M1050" s="7">
        <f>(IF($E1170&lt;&gt;0,$M$2,IF($L1170&lt;&gt;0,$M$2,"")))</f>
        <v>1</v>
      </c>
    </row>
    <row r="1051" spans="1:14">
      <c r="A1051" s="23"/>
      <c r="B1051" s="1443"/>
      <c r="C1051" s="1441"/>
      <c r="D1051" s="1444" t="s">
        <v>701</v>
      </c>
      <c r="E1051" s="389"/>
      <c r="F1051" s="1435"/>
      <c r="G1051" s="1436"/>
      <c r="H1051" s="1437"/>
      <c r="I1051" s="1435"/>
      <c r="J1051" s="1436"/>
      <c r="K1051" s="1437"/>
      <c r="L1051" s="1428"/>
      <c r="M1051" s="7">
        <f>(IF($E1170&lt;&gt;0,$M$2,IF($L1170&lt;&gt;0,$M$2,"")))</f>
        <v>1</v>
      </c>
    </row>
    <row r="1052" spans="1:14" hidden="1">
      <c r="A1052" s="23"/>
      <c r="B1052" s="272">
        <v>100</v>
      </c>
      <c r="C1052" s="1930" t="s">
        <v>730</v>
      </c>
      <c r="D1052" s="1931"/>
      <c r="E1052" s="273">
        <f t="shared" ref="E1052:L1052" si="235">SUM(E1053:E1054)</f>
        <v>0</v>
      </c>
      <c r="F1052" s="274">
        <f t="shared" si="235"/>
        <v>0</v>
      </c>
      <c r="G1052" s="275">
        <f t="shared" si="235"/>
        <v>0</v>
      </c>
      <c r="H1052" s="276">
        <f>SUM(H1053:H1054)</f>
        <v>0</v>
      </c>
      <c r="I1052" s="274">
        <f t="shared" si="235"/>
        <v>0</v>
      </c>
      <c r="J1052" s="275">
        <f t="shared" si="235"/>
        <v>0</v>
      </c>
      <c r="K1052" s="276">
        <f t="shared" si="235"/>
        <v>0</v>
      </c>
      <c r="L1052" s="273">
        <f t="shared" si="235"/>
        <v>0</v>
      </c>
      <c r="M1052" s="12" t="str">
        <f>(IF($E1052&lt;&gt;0,$M$2,IF($L1052&lt;&gt;0,$M$2,"")))</f>
        <v/>
      </c>
      <c r="N1052" s="13"/>
    </row>
    <row r="1053" spans="1:14" hidden="1">
      <c r="A1053" s="23"/>
      <c r="B1053" s="278"/>
      <c r="C1053" s="279">
        <v>101</v>
      </c>
      <c r="D1053" s="280" t="s">
        <v>731</v>
      </c>
      <c r="E1053" s="281">
        <f>F1053+G1053+H1053</f>
        <v>0</v>
      </c>
      <c r="F1053" s="152"/>
      <c r="G1053" s="153"/>
      <c r="H1053" s="1406"/>
      <c r="I1053" s="152"/>
      <c r="J1053" s="153"/>
      <c r="K1053" s="1406"/>
      <c r="L1053" s="281">
        <f>I1053+J1053+K1053</f>
        <v>0</v>
      </c>
      <c r="M1053" s="12" t="str">
        <f t="shared" ref="M1053:M1116" si="236">(IF($E1053&lt;&gt;0,$M$2,IF($L1053&lt;&gt;0,$M$2,"")))</f>
        <v/>
      </c>
      <c r="N1053" s="13"/>
    </row>
    <row r="1054" spans="1:14" hidden="1">
      <c r="A1054" s="10"/>
      <c r="B1054" s="278"/>
      <c r="C1054" s="285">
        <v>102</v>
      </c>
      <c r="D1054" s="286" t="s">
        <v>732</v>
      </c>
      <c r="E1054" s="287">
        <f>F1054+G1054+H1054</f>
        <v>0</v>
      </c>
      <c r="F1054" s="173"/>
      <c r="G1054" s="174"/>
      <c r="H1054" s="1409"/>
      <c r="I1054" s="173"/>
      <c r="J1054" s="174"/>
      <c r="K1054" s="1409"/>
      <c r="L1054" s="287">
        <f>I1054+J1054+K1054</f>
        <v>0</v>
      </c>
      <c r="M1054" s="12" t="str">
        <f t="shared" si="236"/>
        <v/>
      </c>
      <c r="N1054" s="13"/>
    </row>
    <row r="1055" spans="1:14">
      <c r="A1055" s="10"/>
      <c r="B1055" s="272">
        <v>200</v>
      </c>
      <c r="C1055" s="1932" t="s">
        <v>733</v>
      </c>
      <c r="D1055" s="1933"/>
      <c r="E1055" s="273">
        <f t="shared" ref="E1055:L1055" si="237">SUM(E1056:E1060)</f>
        <v>22560</v>
      </c>
      <c r="F1055" s="274">
        <f t="shared" si="237"/>
        <v>22560</v>
      </c>
      <c r="G1055" s="275">
        <f t="shared" si="237"/>
        <v>0</v>
      </c>
      <c r="H1055" s="276">
        <f>SUM(H1056:H1060)</f>
        <v>0</v>
      </c>
      <c r="I1055" s="274">
        <f t="shared" si="237"/>
        <v>12150</v>
      </c>
      <c r="J1055" s="275">
        <f t="shared" si="237"/>
        <v>0</v>
      </c>
      <c r="K1055" s="276">
        <f t="shared" si="237"/>
        <v>0</v>
      </c>
      <c r="L1055" s="273">
        <f t="shared" si="237"/>
        <v>12150</v>
      </c>
      <c r="M1055" s="12">
        <f t="shared" si="236"/>
        <v>1</v>
      </c>
      <c r="N1055" s="13"/>
    </row>
    <row r="1056" spans="1:14" hidden="1">
      <c r="A1056" s="10"/>
      <c r="B1056" s="291"/>
      <c r="C1056" s="279">
        <v>201</v>
      </c>
      <c r="D1056" s="280" t="s">
        <v>734</v>
      </c>
      <c r="E1056" s="281">
        <f>F1056+G1056+H1056</f>
        <v>0</v>
      </c>
      <c r="F1056" s="152"/>
      <c r="G1056" s="153"/>
      <c r="H1056" s="1406"/>
      <c r="I1056" s="152"/>
      <c r="J1056" s="153"/>
      <c r="K1056" s="1406"/>
      <c r="L1056" s="281">
        <f>I1056+J1056+K1056</f>
        <v>0</v>
      </c>
      <c r="M1056" s="12" t="str">
        <f t="shared" si="236"/>
        <v/>
      </c>
      <c r="N1056" s="13"/>
    </row>
    <row r="1057" spans="1:14">
      <c r="A1057" s="10"/>
      <c r="B1057" s="292"/>
      <c r="C1057" s="293">
        <v>202</v>
      </c>
      <c r="D1057" s="294" t="s">
        <v>735</v>
      </c>
      <c r="E1057" s="295">
        <f>F1057+G1057+H1057</f>
        <v>22560</v>
      </c>
      <c r="F1057" s="158">
        <v>22560</v>
      </c>
      <c r="G1057" s="159">
        <v>0</v>
      </c>
      <c r="H1057" s="1408">
        <v>0</v>
      </c>
      <c r="I1057" s="158">
        <v>12150</v>
      </c>
      <c r="J1057" s="159">
        <v>0</v>
      </c>
      <c r="K1057" s="1408">
        <v>0</v>
      </c>
      <c r="L1057" s="295">
        <f>I1057+J1057+K1057</f>
        <v>12150</v>
      </c>
      <c r="M1057" s="12">
        <f t="shared" si="236"/>
        <v>1</v>
      </c>
      <c r="N1057" s="13"/>
    </row>
    <row r="1058" spans="1:14" ht="31.5" hidden="1">
      <c r="A1058" s="10"/>
      <c r="B1058" s="299"/>
      <c r="C1058" s="293">
        <v>205</v>
      </c>
      <c r="D1058" s="294" t="s">
        <v>586</v>
      </c>
      <c r="E1058" s="295">
        <f>F1058+G1058+H1058</f>
        <v>0</v>
      </c>
      <c r="F1058" s="158"/>
      <c r="G1058" s="159"/>
      <c r="H1058" s="1408"/>
      <c r="I1058" s="158"/>
      <c r="J1058" s="159"/>
      <c r="K1058" s="1408"/>
      <c r="L1058" s="295">
        <f>I1058+J1058+K1058</f>
        <v>0</v>
      </c>
      <c r="M1058" s="12" t="str">
        <f t="shared" si="236"/>
        <v/>
      </c>
      <c r="N1058" s="13"/>
    </row>
    <row r="1059" spans="1:14" hidden="1">
      <c r="A1059" s="10"/>
      <c r="B1059" s="299"/>
      <c r="C1059" s="293">
        <v>208</v>
      </c>
      <c r="D1059" s="300" t="s">
        <v>587</v>
      </c>
      <c r="E1059" s="295">
        <f>F1059+G1059+H1059</f>
        <v>0</v>
      </c>
      <c r="F1059" s="158"/>
      <c r="G1059" s="159"/>
      <c r="H1059" s="1408"/>
      <c r="I1059" s="158"/>
      <c r="J1059" s="159"/>
      <c r="K1059" s="1408"/>
      <c r="L1059" s="295">
        <f>I1059+J1059+K1059</f>
        <v>0</v>
      </c>
      <c r="M1059" s="12" t="str">
        <f t="shared" si="236"/>
        <v/>
      </c>
      <c r="N1059" s="13"/>
    </row>
    <row r="1060" spans="1:14" hidden="1">
      <c r="A1060" s="10"/>
      <c r="B1060" s="291"/>
      <c r="C1060" s="285">
        <v>209</v>
      </c>
      <c r="D1060" s="301" t="s">
        <v>588</v>
      </c>
      <c r="E1060" s="287">
        <f>F1060+G1060+H1060</f>
        <v>0</v>
      </c>
      <c r="F1060" s="173"/>
      <c r="G1060" s="174"/>
      <c r="H1060" s="1409"/>
      <c r="I1060" s="173"/>
      <c r="J1060" s="174"/>
      <c r="K1060" s="1409"/>
      <c r="L1060" s="287">
        <f>I1060+J1060+K1060</f>
        <v>0</v>
      </c>
      <c r="M1060" s="12" t="str">
        <f t="shared" si="236"/>
        <v/>
      </c>
      <c r="N1060" s="13"/>
    </row>
    <row r="1061" spans="1:14">
      <c r="A1061" s="10"/>
      <c r="B1061" s="272">
        <v>500</v>
      </c>
      <c r="C1061" s="1934" t="s">
        <v>188</v>
      </c>
      <c r="D1061" s="1935"/>
      <c r="E1061" s="273">
        <f t="shared" ref="E1061:L1061" si="238">SUM(E1062:E1068)</f>
        <v>4232</v>
      </c>
      <c r="F1061" s="274">
        <f t="shared" si="238"/>
        <v>4232</v>
      </c>
      <c r="G1061" s="275">
        <f t="shared" si="238"/>
        <v>0</v>
      </c>
      <c r="H1061" s="276">
        <f>SUM(H1062:H1068)</f>
        <v>0</v>
      </c>
      <c r="I1061" s="274">
        <f t="shared" si="238"/>
        <v>945</v>
      </c>
      <c r="J1061" s="275">
        <f t="shared" si="238"/>
        <v>0</v>
      </c>
      <c r="K1061" s="276">
        <f t="shared" si="238"/>
        <v>0</v>
      </c>
      <c r="L1061" s="273">
        <f t="shared" si="238"/>
        <v>945</v>
      </c>
      <c r="M1061" s="12">
        <f t="shared" si="236"/>
        <v>1</v>
      </c>
      <c r="N1061" s="13"/>
    </row>
    <row r="1062" spans="1:14" ht="18" customHeight="1">
      <c r="A1062" s="10"/>
      <c r="B1062" s="291"/>
      <c r="C1062" s="302">
        <v>551</v>
      </c>
      <c r="D1062" s="303" t="s">
        <v>189</v>
      </c>
      <c r="E1062" s="281">
        <f t="shared" ref="E1062:E1069" si="239">F1062+G1062+H1062</f>
        <v>2382</v>
      </c>
      <c r="F1062" s="152">
        <v>2382</v>
      </c>
      <c r="G1062" s="153">
        <v>0</v>
      </c>
      <c r="H1062" s="1406">
        <v>0</v>
      </c>
      <c r="I1062" s="152">
        <v>491</v>
      </c>
      <c r="J1062" s="153">
        <v>0</v>
      </c>
      <c r="K1062" s="1406">
        <v>0</v>
      </c>
      <c r="L1062" s="281">
        <f t="shared" ref="L1062:L1069" si="240">I1062+J1062+K1062</f>
        <v>491</v>
      </c>
      <c r="M1062" s="12">
        <f t="shared" si="236"/>
        <v>1</v>
      </c>
      <c r="N1062" s="13"/>
    </row>
    <row r="1063" spans="1:14" hidden="1">
      <c r="A1063" s="10"/>
      <c r="B1063" s="291"/>
      <c r="C1063" s="304">
        <v>552</v>
      </c>
      <c r="D1063" s="305" t="s">
        <v>894</v>
      </c>
      <c r="E1063" s="295">
        <f t="shared" si="239"/>
        <v>0</v>
      </c>
      <c r="F1063" s="158"/>
      <c r="G1063" s="159"/>
      <c r="H1063" s="1408"/>
      <c r="I1063" s="158"/>
      <c r="J1063" s="159"/>
      <c r="K1063" s="1408"/>
      <c r="L1063" s="295">
        <f t="shared" si="240"/>
        <v>0</v>
      </c>
      <c r="M1063" s="12" t="str">
        <f t="shared" si="236"/>
        <v/>
      </c>
      <c r="N1063" s="13"/>
    </row>
    <row r="1064" spans="1:14" hidden="1">
      <c r="A1064" s="10"/>
      <c r="B1064" s="306"/>
      <c r="C1064" s="304">
        <v>558</v>
      </c>
      <c r="D1064" s="307" t="s">
        <v>856</v>
      </c>
      <c r="E1064" s="295">
        <f>F1064+G1064+H1064</f>
        <v>0</v>
      </c>
      <c r="F1064" s="484">
        <v>0</v>
      </c>
      <c r="G1064" s="485">
        <v>0</v>
      </c>
      <c r="H1064" s="160">
        <v>0</v>
      </c>
      <c r="I1064" s="484">
        <v>0</v>
      </c>
      <c r="J1064" s="485">
        <v>0</v>
      </c>
      <c r="K1064" s="160">
        <v>0</v>
      </c>
      <c r="L1064" s="295">
        <f>I1064+J1064+K1064</f>
        <v>0</v>
      </c>
      <c r="M1064" s="12" t="str">
        <f t="shared" si="236"/>
        <v/>
      </c>
      <c r="N1064" s="13"/>
    </row>
    <row r="1065" spans="1:14">
      <c r="A1065" s="10"/>
      <c r="B1065" s="306"/>
      <c r="C1065" s="304">
        <v>560</v>
      </c>
      <c r="D1065" s="307" t="s">
        <v>190</v>
      </c>
      <c r="E1065" s="295">
        <f t="shared" si="239"/>
        <v>1082</v>
      </c>
      <c r="F1065" s="158">
        <v>1082</v>
      </c>
      <c r="G1065" s="159">
        <v>0</v>
      </c>
      <c r="H1065" s="1408">
        <v>0</v>
      </c>
      <c r="I1065" s="158">
        <v>287</v>
      </c>
      <c r="J1065" s="159">
        <v>0</v>
      </c>
      <c r="K1065" s="1408">
        <v>0</v>
      </c>
      <c r="L1065" s="295">
        <f t="shared" si="240"/>
        <v>287</v>
      </c>
      <c r="M1065" s="12">
        <f t="shared" si="236"/>
        <v>1</v>
      </c>
      <c r="N1065" s="13"/>
    </row>
    <row r="1066" spans="1:14">
      <c r="A1066" s="10"/>
      <c r="B1066" s="306"/>
      <c r="C1066" s="304">
        <v>580</v>
      </c>
      <c r="D1066" s="305" t="s">
        <v>191</v>
      </c>
      <c r="E1066" s="295">
        <f t="shared" si="239"/>
        <v>768</v>
      </c>
      <c r="F1066" s="158">
        <v>768</v>
      </c>
      <c r="G1066" s="159">
        <v>0</v>
      </c>
      <c r="H1066" s="1408">
        <v>0</v>
      </c>
      <c r="I1066" s="158">
        <v>167</v>
      </c>
      <c r="J1066" s="159">
        <v>0</v>
      </c>
      <c r="K1066" s="1408">
        <v>0</v>
      </c>
      <c r="L1066" s="295">
        <f t="shared" si="240"/>
        <v>167</v>
      </c>
      <c r="M1066" s="12">
        <f t="shared" si="236"/>
        <v>1</v>
      </c>
      <c r="N1066" s="13"/>
    </row>
    <row r="1067" spans="1:14" hidden="1">
      <c r="A1067" s="10"/>
      <c r="B1067" s="291"/>
      <c r="C1067" s="304">
        <v>588</v>
      </c>
      <c r="D1067" s="305" t="s">
        <v>858</v>
      </c>
      <c r="E1067" s="295">
        <f>F1067+G1067+H1067</f>
        <v>0</v>
      </c>
      <c r="F1067" s="484">
        <v>0</v>
      </c>
      <c r="G1067" s="485">
        <v>0</v>
      </c>
      <c r="H1067" s="160">
        <v>0</v>
      </c>
      <c r="I1067" s="484">
        <v>0</v>
      </c>
      <c r="J1067" s="485">
        <v>0</v>
      </c>
      <c r="K1067" s="160">
        <v>0</v>
      </c>
      <c r="L1067" s="295">
        <f>I1067+J1067+K1067</f>
        <v>0</v>
      </c>
      <c r="M1067" s="12" t="str">
        <f t="shared" si="236"/>
        <v/>
      </c>
      <c r="N1067" s="13"/>
    </row>
    <row r="1068" spans="1:14" ht="31.5" hidden="1">
      <c r="A1068" s="10"/>
      <c r="B1068" s="291"/>
      <c r="C1068" s="308">
        <v>590</v>
      </c>
      <c r="D1068" s="309" t="s">
        <v>192</v>
      </c>
      <c r="E1068" s="287">
        <f t="shared" si="239"/>
        <v>0</v>
      </c>
      <c r="F1068" s="173"/>
      <c r="G1068" s="174"/>
      <c r="H1068" s="1409"/>
      <c r="I1068" s="173"/>
      <c r="J1068" s="174"/>
      <c r="K1068" s="1409"/>
      <c r="L1068" s="287">
        <f t="shared" si="240"/>
        <v>0</v>
      </c>
      <c r="M1068" s="12" t="str">
        <f t="shared" si="236"/>
        <v/>
      </c>
      <c r="N1068" s="13"/>
    </row>
    <row r="1069" spans="1:14" hidden="1">
      <c r="A1069" s="22">
        <v>5</v>
      </c>
      <c r="B1069" s="272">
        <v>800</v>
      </c>
      <c r="C1069" s="1936" t="s">
        <v>193</v>
      </c>
      <c r="D1069" s="1937"/>
      <c r="E1069" s="310">
        <f t="shared" si="239"/>
        <v>0</v>
      </c>
      <c r="F1069" s="1410"/>
      <c r="G1069" s="1411"/>
      <c r="H1069" s="1412"/>
      <c r="I1069" s="1410"/>
      <c r="J1069" s="1411"/>
      <c r="K1069" s="1412"/>
      <c r="L1069" s="310">
        <f t="shared" si="240"/>
        <v>0</v>
      </c>
      <c r="M1069" s="12" t="str">
        <f t="shared" si="236"/>
        <v/>
      </c>
      <c r="N1069" s="13"/>
    </row>
    <row r="1070" spans="1:14">
      <c r="A1070" s="23">
        <v>10</v>
      </c>
      <c r="B1070" s="272">
        <v>1000</v>
      </c>
      <c r="C1070" s="1932" t="s">
        <v>194</v>
      </c>
      <c r="D1070" s="1933"/>
      <c r="E1070" s="310">
        <f t="shared" ref="E1070:L1070" si="241">SUM(E1071:E1087)</f>
        <v>34970</v>
      </c>
      <c r="F1070" s="274">
        <f t="shared" si="241"/>
        <v>34970</v>
      </c>
      <c r="G1070" s="275">
        <f t="shared" si="241"/>
        <v>0</v>
      </c>
      <c r="H1070" s="276">
        <f>SUM(H1071:H1087)</f>
        <v>0</v>
      </c>
      <c r="I1070" s="274">
        <f t="shared" si="241"/>
        <v>10493</v>
      </c>
      <c r="J1070" s="275">
        <f t="shared" si="241"/>
        <v>0</v>
      </c>
      <c r="K1070" s="276">
        <f t="shared" si="241"/>
        <v>0</v>
      </c>
      <c r="L1070" s="310">
        <f t="shared" si="241"/>
        <v>10493</v>
      </c>
      <c r="M1070" s="12">
        <f t="shared" si="236"/>
        <v>1</v>
      </c>
      <c r="N1070" s="13"/>
    </row>
    <row r="1071" spans="1:14" hidden="1">
      <c r="A1071" s="23">
        <v>15</v>
      </c>
      <c r="B1071" s="292"/>
      <c r="C1071" s="279">
        <v>1011</v>
      </c>
      <c r="D1071" s="311" t="s">
        <v>195</v>
      </c>
      <c r="E1071" s="281">
        <f t="shared" ref="E1071:E1087" si="242">F1071+G1071+H1071</f>
        <v>0</v>
      </c>
      <c r="F1071" s="152"/>
      <c r="G1071" s="153"/>
      <c r="H1071" s="1406"/>
      <c r="I1071" s="152"/>
      <c r="J1071" s="153"/>
      <c r="K1071" s="1406"/>
      <c r="L1071" s="281">
        <f t="shared" ref="L1071:L1087" si="243">I1071+J1071+K1071</f>
        <v>0</v>
      </c>
      <c r="M1071" s="12" t="str">
        <f t="shared" si="236"/>
        <v/>
      </c>
      <c r="N1071" s="13"/>
    </row>
    <row r="1072" spans="1:14" hidden="1">
      <c r="A1072" s="22">
        <v>35</v>
      </c>
      <c r="B1072" s="292"/>
      <c r="C1072" s="293">
        <v>1012</v>
      </c>
      <c r="D1072" s="294" t="s">
        <v>196</v>
      </c>
      <c r="E1072" s="295">
        <f t="shared" si="242"/>
        <v>0</v>
      </c>
      <c r="F1072" s="158"/>
      <c r="G1072" s="159"/>
      <c r="H1072" s="1408"/>
      <c r="I1072" s="158"/>
      <c r="J1072" s="159"/>
      <c r="K1072" s="1408"/>
      <c r="L1072" s="295">
        <f t="shared" si="243"/>
        <v>0</v>
      </c>
      <c r="M1072" s="12" t="str">
        <f t="shared" si="236"/>
        <v/>
      </c>
      <c r="N1072" s="13"/>
    </row>
    <row r="1073" spans="1:14" hidden="1">
      <c r="A1073" s="23">
        <v>40</v>
      </c>
      <c r="B1073" s="292"/>
      <c r="C1073" s="293">
        <v>1013</v>
      </c>
      <c r="D1073" s="294" t="s">
        <v>197</v>
      </c>
      <c r="E1073" s="295">
        <f t="shared" si="242"/>
        <v>0</v>
      </c>
      <c r="F1073" s="158"/>
      <c r="G1073" s="159"/>
      <c r="H1073" s="1408"/>
      <c r="I1073" s="158"/>
      <c r="J1073" s="159"/>
      <c r="K1073" s="1408"/>
      <c r="L1073" s="295">
        <f t="shared" si="243"/>
        <v>0</v>
      </c>
      <c r="M1073" s="12" t="str">
        <f t="shared" si="236"/>
        <v/>
      </c>
      <c r="N1073" s="13"/>
    </row>
    <row r="1074" spans="1:14" hidden="1">
      <c r="A1074" s="23">
        <v>45</v>
      </c>
      <c r="B1074" s="292"/>
      <c r="C1074" s="293">
        <v>1014</v>
      </c>
      <c r="D1074" s="294" t="s">
        <v>198</v>
      </c>
      <c r="E1074" s="295">
        <f t="shared" si="242"/>
        <v>0</v>
      </c>
      <c r="F1074" s="158"/>
      <c r="G1074" s="159"/>
      <c r="H1074" s="1408"/>
      <c r="I1074" s="158"/>
      <c r="J1074" s="159"/>
      <c r="K1074" s="1408"/>
      <c r="L1074" s="295">
        <f t="shared" si="243"/>
        <v>0</v>
      </c>
      <c r="M1074" s="12" t="str">
        <f t="shared" si="236"/>
        <v/>
      </c>
      <c r="N1074" s="13"/>
    </row>
    <row r="1075" spans="1:14">
      <c r="A1075" s="23">
        <v>50</v>
      </c>
      <c r="B1075" s="292"/>
      <c r="C1075" s="293">
        <v>1015</v>
      </c>
      <c r="D1075" s="294" t="s">
        <v>199</v>
      </c>
      <c r="E1075" s="295">
        <f t="shared" si="242"/>
        <v>11234</v>
      </c>
      <c r="F1075" s="158">
        <v>11234</v>
      </c>
      <c r="G1075" s="159">
        <v>0</v>
      </c>
      <c r="H1075" s="1408">
        <v>0</v>
      </c>
      <c r="I1075" s="158">
        <v>7278</v>
      </c>
      <c r="J1075" s="159">
        <v>0</v>
      </c>
      <c r="K1075" s="1408">
        <v>0</v>
      </c>
      <c r="L1075" s="295">
        <f t="shared" si="243"/>
        <v>7278</v>
      </c>
      <c r="M1075" s="12">
        <f t="shared" si="236"/>
        <v>1</v>
      </c>
      <c r="N1075" s="13"/>
    </row>
    <row r="1076" spans="1:14">
      <c r="A1076" s="23">
        <v>55</v>
      </c>
      <c r="B1076" s="292"/>
      <c r="C1076" s="312">
        <v>1016</v>
      </c>
      <c r="D1076" s="313" t="s">
        <v>200</v>
      </c>
      <c r="E1076" s="314">
        <f t="shared" si="242"/>
        <v>2000</v>
      </c>
      <c r="F1076" s="164">
        <v>2000</v>
      </c>
      <c r="G1076" s="165">
        <v>0</v>
      </c>
      <c r="H1076" s="1407">
        <v>0</v>
      </c>
      <c r="I1076" s="164"/>
      <c r="J1076" s="165"/>
      <c r="K1076" s="1407"/>
      <c r="L1076" s="314">
        <f t="shared" si="243"/>
        <v>0</v>
      </c>
      <c r="M1076" s="12">
        <f t="shared" si="236"/>
        <v>1</v>
      </c>
      <c r="N1076" s="13"/>
    </row>
    <row r="1077" spans="1:14">
      <c r="A1077" s="23">
        <v>60</v>
      </c>
      <c r="B1077" s="278"/>
      <c r="C1077" s="318">
        <v>1020</v>
      </c>
      <c r="D1077" s="319" t="s">
        <v>201</v>
      </c>
      <c r="E1077" s="320">
        <f t="shared" si="242"/>
        <v>15736</v>
      </c>
      <c r="F1077" s="450">
        <v>15736</v>
      </c>
      <c r="G1077" s="451">
        <v>0</v>
      </c>
      <c r="H1077" s="1416">
        <v>0</v>
      </c>
      <c r="I1077" s="450">
        <v>1660</v>
      </c>
      <c r="J1077" s="451">
        <v>0</v>
      </c>
      <c r="K1077" s="1416">
        <v>0</v>
      </c>
      <c r="L1077" s="320">
        <f t="shared" si="243"/>
        <v>1660</v>
      </c>
      <c r="M1077" s="12">
        <f t="shared" si="236"/>
        <v>1</v>
      </c>
      <c r="N1077" s="13"/>
    </row>
    <row r="1078" spans="1:14">
      <c r="A1078" s="22">
        <v>65</v>
      </c>
      <c r="B1078" s="292"/>
      <c r="C1078" s="324">
        <v>1030</v>
      </c>
      <c r="D1078" s="325" t="s">
        <v>202</v>
      </c>
      <c r="E1078" s="326">
        <f t="shared" si="242"/>
        <v>5000</v>
      </c>
      <c r="F1078" s="445">
        <v>5000</v>
      </c>
      <c r="G1078" s="446">
        <v>0</v>
      </c>
      <c r="H1078" s="1413">
        <v>0</v>
      </c>
      <c r="I1078" s="445">
        <v>1555</v>
      </c>
      <c r="J1078" s="446">
        <v>0</v>
      </c>
      <c r="K1078" s="1413">
        <v>0</v>
      </c>
      <c r="L1078" s="326">
        <f t="shared" si="243"/>
        <v>1555</v>
      </c>
      <c r="M1078" s="12">
        <f t="shared" si="236"/>
        <v>1</v>
      </c>
      <c r="N1078" s="13"/>
    </row>
    <row r="1079" spans="1:14">
      <c r="A1079" s="23">
        <v>70</v>
      </c>
      <c r="B1079" s="292"/>
      <c r="C1079" s="318">
        <v>1051</v>
      </c>
      <c r="D1079" s="331" t="s">
        <v>203</v>
      </c>
      <c r="E1079" s="320">
        <f t="shared" si="242"/>
        <v>1000</v>
      </c>
      <c r="F1079" s="450">
        <v>1000</v>
      </c>
      <c r="G1079" s="451">
        <v>0</v>
      </c>
      <c r="H1079" s="1416">
        <v>0</v>
      </c>
      <c r="I1079" s="450"/>
      <c r="J1079" s="451"/>
      <c r="K1079" s="1416"/>
      <c r="L1079" s="320">
        <f t="shared" si="243"/>
        <v>0</v>
      </c>
      <c r="M1079" s="12">
        <f t="shared" si="236"/>
        <v>1</v>
      </c>
      <c r="N1079" s="13"/>
    </row>
    <row r="1080" spans="1:14" hidden="1">
      <c r="A1080" s="23">
        <v>75</v>
      </c>
      <c r="B1080" s="292"/>
      <c r="C1080" s="293">
        <v>1052</v>
      </c>
      <c r="D1080" s="294" t="s">
        <v>204</v>
      </c>
      <c r="E1080" s="295">
        <f t="shared" si="242"/>
        <v>0</v>
      </c>
      <c r="F1080" s="158"/>
      <c r="G1080" s="159"/>
      <c r="H1080" s="1408"/>
      <c r="I1080" s="158"/>
      <c r="J1080" s="159"/>
      <c r="K1080" s="1408"/>
      <c r="L1080" s="295">
        <f t="shared" si="243"/>
        <v>0</v>
      </c>
      <c r="M1080" s="12" t="str">
        <f t="shared" si="236"/>
        <v/>
      </c>
      <c r="N1080" s="13"/>
    </row>
    <row r="1081" spans="1:14" hidden="1">
      <c r="A1081" s="23">
        <v>80</v>
      </c>
      <c r="B1081" s="292"/>
      <c r="C1081" s="324">
        <v>1053</v>
      </c>
      <c r="D1081" s="325" t="s">
        <v>859</v>
      </c>
      <c r="E1081" s="326">
        <f t="shared" si="242"/>
        <v>0</v>
      </c>
      <c r="F1081" s="445"/>
      <c r="G1081" s="446"/>
      <c r="H1081" s="1413"/>
      <c r="I1081" s="445"/>
      <c r="J1081" s="446"/>
      <c r="K1081" s="1413"/>
      <c r="L1081" s="326">
        <f t="shared" si="243"/>
        <v>0</v>
      </c>
      <c r="M1081" s="12" t="str">
        <f t="shared" si="236"/>
        <v/>
      </c>
      <c r="N1081" s="13"/>
    </row>
    <row r="1082" spans="1:14" hidden="1">
      <c r="A1082" s="23">
        <v>80</v>
      </c>
      <c r="B1082" s="292"/>
      <c r="C1082" s="318">
        <v>1062</v>
      </c>
      <c r="D1082" s="319" t="s">
        <v>205</v>
      </c>
      <c r="E1082" s="320">
        <f t="shared" si="242"/>
        <v>0</v>
      </c>
      <c r="F1082" s="450"/>
      <c r="G1082" s="451"/>
      <c r="H1082" s="1416"/>
      <c r="I1082" s="450"/>
      <c r="J1082" s="451"/>
      <c r="K1082" s="1416"/>
      <c r="L1082" s="320">
        <f t="shared" si="243"/>
        <v>0</v>
      </c>
      <c r="M1082" s="12" t="str">
        <f t="shared" si="236"/>
        <v/>
      </c>
      <c r="N1082" s="13"/>
    </row>
    <row r="1083" spans="1:14" hidden="1">
      <c r="A1083" s="23">
        <v>85</v>
      </c>
      <c r="B1083" s="292"/>
      <c r="C1083" s="324">
        <v>1063</v>
      </c>
      <c r="D1083" s="332" t="s">
        <v>787</v>
      </c>
      <c r="E1083" s="326">
        <f t="shared" si="242"/>
        <v>0</v>
      </c>
      <c r="F1083" s="445"/>
      <c r="G1083" s="446"/>
      <c r="H1083" s="1413"/>
      <c r="I1083" s="445"/>
      <c r="J1083" s="446"/>
      <c r="K1083" s="1413"/>
      <c r="L1083" s="326">
        <f t="shared" si="243"/>
        <v>0</v>
      </c>
      <c r="M1083" s="12" t="str">
        <f t="shared" si="236"/>
        <v/>
      </c>
      <c r="N1083" s="13"/>
    </row>
    <row r="1084" spans="1:14" hidden="1">
      <c r="A1084" s="23">
        <v>90</v>
      </c>
      <c r="B1084" s="292"/>
      <c r="C1084" s="333">
        <v>1069</v>
      </c>
      <c r="D1084" s="334" t="s">
        <v>206</v>
      </c>
      <c r="E1084" s="335">
        <f t="shared" si="242"/>
        <v>0</v>
      </c>
      <c r="F1084" s="589"/>
      <c r="G1084" s="590"/>
      <c r="H1084" s="1415"/>
      <c r="I1084" s="589"/>
      <c r="J1084" s="590"/>
      <c r="K1084" s="1415"/>
      <c r="L1084" s="335">
        <f t="shared" si="243"/>
        <v>0</v>
      </c>
      <c r="M1084" s="12" t="str">
        <f t="shared" si="236"/>
        <v/>
      </c>
      <c r="N1084" s="13"/>
    </row>
    <row r="1085" spans="1:14" hidden="1">
      <c r="A1085" s="23">
        <v>90</v>
      </c>
      <c r="B1085" s="278"/>
      <c r="C1085" s="318">
        <v>1091</v>
      </c>
      <c r="D1085" s="331" t="s">
        <v>895</v>
      </c>
      <c r="E1085" s="320">
        <f t="shared" si="242"/>
        <v>0</v>
      </c>
      <c r="F1085" s="450"/>
      <c r="G1085" s="451"/>
      <c r="H1085" s="1416"/>
      <c r="I1085" s="450"/>
      <c r="J1085" s="451"/>
      <c r="K1085" s="1416"/>
      <c r="L1085" s="320">
        <f t="shared" si="243"/>
        <v>0</v>
      </c>
      <c r="M1085" s="12" t="str">
        <f t="shared" si="236"/>
        <v/>
      </c>
      <c r="N1085" s="13"/>
    </row>
    <row r="1086" spans="1:14" hidden="1">
      <c r="A1086" s="22">
        <v>115</v>
      </c>
      <c r="B1086" s="292"/>
      <c r="C1086" s="293">
        <v>1092</v>
      </c>
      <c r="D1086" s="294" t="s">
        <v>299</v>
      </c>
      <c r="E1086" s="295">
        <f t="shared" si="242"/>
        <v>0</v>
      </c>
      <c r="F1086" s="158"/>
      <c r="G1086" s="159"/>
      <c r="H1086" s="1408"/>
      <c r="I1086" s="158"/>
      <c r="J1086" s="159"/>
      <c r="K1086" s="1408"/>
      <c r="L1086" s="295">
        <f t="shared" si="243"/>
        <v>0</v>
      </c>
      <c r="M1086" s="12" t="str">
        <f t="shared" si="236"/>
        <v/>
      </c>
      <c r="N1086" s="13"/>
    </row>
    <row r="1087" spans="1:14" hidden="1">
      <c r="A1087" s="22">
        <v>125</v>
      </c>
      <c r="B1087" s="292"/>
      <c r="C1087" s="285">
        <v>1098</v>
      </c>
      <c r="D1087" s="339" t="s">
        <v>207</v>
      </c>
      <c r="E1087" s="287">
        <f t="shared" si="242"/>
        <v>0</v>
      </c>
      <c r="F1087" s="173"/>
      <c r="G1087" s="174"/>
      <c r="H1087" s="1409"/>
      <c r="I1087" s="173"/>
      <c r="J1087" s="174"/>
      <c r="K1087" s="1409"/>
      <c r="L1087" s="287">
        <f t="shared" si="243"/>
        <v>0</v>
      </c>
      <c r="M1087" s="12" t="str">
        <f t="shared" si="236"/>
        <v/>
      </c>
      <c r="N1087" s="13"/>
    </row>
    <row r="1088" spans="1:14" hidden="1">
      <c r="A1088" s="23">
        <v>130</v>
      </c>
      <c r="B1088" s="272">
        <v>1900</v>
      </c>
      <c r="C1088" s="1917" t="s">
        <v>266</v>
      </c>
      <c r="D1088" s="1918"/>
      <c r="E1088" s="310">
        <f t="shared" ref="E1088:L1088" si="244">SUM(E1089:E1091)</f>
        <v>0</v>
      </c>
      <c r="F1088" s="274">
        <f t="shared" si="244"/>
        <v>0</v>
      </c>
      <c r="G1088" s="275">
        <f t="shared" si="244"/>
        <v>0</v>
      </c>
      <c r="H1088" s="276">
        <f>SUM(H1089:H1091)</f>
        <v>0</v>
      </c>
      <c r="I1088" s="274">
        <f t="shared" si="244"/>
        <v>0</v>
      </c>
      <c r="J1088" s="275">
        <f t="shared" si="244"/>
        <v>0</v>
      </c>
      <c r="K1088" s="276">
        <f t="shared" si="244"/>
        <v>0</v>
      </c>
      <c r="L1088" s="310">
        <f t="shared" si="244"/>
        <v>0</v>
      </c>
      <c r="M1088" s="12" t="str">
        <f t="shared" si="236"/>
        <v/>
      </c>
      <c r="N1088" s="13"/>
    </row>
    <row r="1089" spans="1:14" hidden="1">
      <c r="A1089" s="23">
        <v>135</v>
      </c>
      <c r="B1089" s="292"/>
      <c r="C1089" s="279">
        <v>1901</v>
      </c>
      <c r="D1089" s="340" t="s">
        <v>896</v>
      </c>
      <c r="E1089" s="281">
        <f>F1089+G1089+H1089</f>
        <v>0</v>
      </c>
      <c r="F1089" s="152"/>
      <c r="G1089" s="153"/>
      <c r="H1089" s="1406"/>
      <c r="I1089" s="152"/>
      <c r="J1089" s="153"/>
      <c r="K1089" s="1406"/>
      <c r="L1089" s="281">
        <f>I1089+J1089+K1089</f>
        <v>0</v>
      </c>
      <c r="M1089" s="12" t="str">
        <f t="shared" si="236"/>
        <v/>
      </c>
      <c r="N1089" s="13"/>
    </row>
    <row r="1090" spans="1:14" hidden="1">
      <c r="A1090" s="23">
        <v>140</v>
      </c>
      <c r="B1090" s="341"/>
      <c r="C1090" s="293">
        <v>1981</v>
      </c>
      <c r="D1090" s="342" t="s">
        <v>897</v>
      </c>
      <c r="E1090" s="295">
        <f>F1090+G1090+H1090</f>
        <v>0</v>
      </c>
      <c r="F1090" s="158"/>
      <c r="G1090" s="159"/>
      <c r="H1090" s="1408"/>
      <c r="I1090" s="158"/>
      <c r="J1090" s="159"/>
      <c r="K1090" s="1408"/>
      <c r="L1090" s="295">
        <f>I1090+J1090+K1090</f>
        <v>0</v>
      </c>
      <c r="M1090" s="12" t="str">
        <f t="shared" si="236"/>
        <v/>
      </c>
      <c r="N1090" s="13"/>
    </row>
    <row r="1091" spans="1:14" hidden="1">
      <c r="A1091" s="23">
        <v>145</v>
      </c>
      <c r="B1091" s="292"/>
      <c r="C1091" s="285">
        <v>1991</v>
      </c>
      <c r="D1091" s="343" t="s">
        <v>898</v>
      </c>
      <c r="E1091" s="287">
        <f>F1091+G1091+H1091</f>
        <v>0</v>
      </c>
      <c r="F1091" s="173"/>
      <c r="G1091" s="174"/>
      <c r="H1091" s="1409"/>
      <c r="I1091" s="173"/>
      <c r="J1091" s="174"/>
      <c r="K1091" s="1409"/>
      <c r="L1091" s="287">
        <f>I1091+J1091+K1091</f>
        <v>0</v>
      </c>
      <c r="M1091" s="12" t="str">
        <f t="shared" si="236"/>
        <v/>
      </c>
      <c r="N1091" s="13"/>
    </row>
    <row r="1092" spans="1:14" hidden="1">
      <c r="A1092" s="23">
        <v>150</v>
      </c>
      <c r="B1092" s="272">
        <v>2100</v>
      </c>
      <c r="C1092" s="1917" t="s">
        <v>708</v>
      </c>
      <c r="D1092" s="1918"/>
      <c r="E1092" s="310">
        <f t="shared" ref="E1092:L1092" si="245">SUM(E1093:E1097)</f>
        <v>0</v>
      </c>
      <c r="F1092" s="274">
        <f t="shared" si="245"/>
        <v>0</v>
      </c>
      <c r="G1092" s="275">
        <f t="shared" si="245"/>
        <v>0</v>
      </c>
      <c r="H1092" s="276">
        <f>SUM(H1093:H1097)</f>
        <v>0</v>
      </c>
      <c r="I1092" s="274">
        <f t="shared" si="245"/>
        <v>0</v>
      </c>
      <c r="J1092" s="275">
        <f t="shared" si="245"/>
        <v>0</v>
      </c>
      <c r="K1092" s="276">
        <f t="shared" si="245"/>
        <v>0</v>
      </c>
      <c r="L1092" s="310">
        <f t="shared" si="245"/>
        <v>0</v>
      </c>
      <c r="M1092" s="12" t="str">
        <f t="shared" si="236"/>
        <v/>
      </c>
      <c r="N1092" s="13"/>
    </row>
    <row r="1093" spans="1:14" hidden="1">
      <c r="A1093" s="23">
        <v>155</v>
      </c>
      <c r="B1093" s="292"/>
      <c r="C1093" s="279">
        <v>2110</v>
      </c>
      <c r="D1093" s="344" t="s">
        <v>208</v>
      </c>
      <c r="E1093" s="281">
        <f>F1093+G1093+H1093</f>
        <v>0</v>
      </c>
      <c r="F1093" s="152"/>
      <c r="G1093" s="153"/>
      <c r="H1093" s="1406"/>
      <c r="I1093" s="152"/>
      <c r="J1093" s="153"/>
      <c r="K1093" s="1406"/>
      <c r="L1093" s="281">
        <f>I1093+J1093+K1093</f>
        <v>0</v>
      </c>
      <c r="M1093" s="12" t="str">
        <f t="shared" si="236"/>
        <v/>
      </c>
      <c r="N1093" s="13"/>
    </row>
    <row r="1094" spans="1:14" hidden="1">
      <c r="A1094" s="23">
        <v>160</v>
      </c>
      <c r="B1094" s="341"/>
      <c r="C1094" s="293">
        <v>2120</v>
      </c>
      <c r="D1094" s="300" t="s">
        <v>209</v>
      </c>
      <c r="E1094" s="295">
        <f>F1094+G1094+H1094</f>
        <v>0</v>
      </c>
      <c r="F1094" s="158"/>
      <c r="G1094" s="159"/>
      <c r="H1094" s="1408"/>
      <c r="I1094" s="158"/>
      <c r="J1094" s="159"/>
      <c r="K1094" s="1408"/>
      <c r="L1094" s="295">
        <f>I1094+J1094+K1094</f>
        <v>0</v>
      </c>
      <c r="M1094" s="12" t="str">
        <f t="shared" si="236"/>
        <v/>
      </c>
      <c r="N1094" s="13"/>
    </row>
    <row r="1095" spans="1:14" hidden="1">
      <c r="A1095" s="23">
        <v>165</v>
      </c>
      <c r="B1095" s="341"/>
      <c r="C1095" s="293">
        <v>2125</v>
      </c>
      <c r="D1095" s="300" t="s">
        <v>210</v>
      </c>
      <c r="E1095" s="295">
        <f>F1095+G1095+H1095</f>
        <v>0</v>
      </c>
      <c r="F1095" s="484">
        <v>0</v>
      </c>
      <c r="G1095" s="485">
        <v>0</v>
      </c>
      <c r="H1095" s="160">
        <v>0</v>
      </c>
      <c r="I1095" s="484">
        <v>0</v>
      </c>
      <c r="J1095" s="485">
        <v>0</v>
      </c>
      <c r="K1095" s="160">
        <v>0</v>
      </c>
      <c r="L1095" s="295">
        <f>I1095+J1095+K1095</f>
        <v>0</v>
      </c>
      <c r="M1095" s="12" t="str">
        <f t="shared" si="236"/>
        <v/>
      </c>
      <c r="N1095" s="13"/>
    </row>
    <row r="1096" spans="1:14" hidden="1">
      <c r="A1096" s="23">
        <v>175</v>
      </c>
      <c r="B1096" s="291"/>
      <c r="C1096" s="293">
        <v>2140</v>
      </c>
      <c r="D1096" s="300" t="s">
        <v>211</v>
      </c>
      <c r="E1096" s="295">
        <f>F1096+G1096+H1096</f>
        <v>0</v>
      </c>
      <c r="F1096" s="484">
        <v>0</v>
      </c>
      <c r="G1096" s="485">
        <v>0</v>
      </c>
      <c r="H1096" s="160">
        <v>0</v>
      </c>
      <c r="I1096" s="484">
        <v>0</v>
      </c>
      <c r="J1096" s="485">
        <v>0</v>
      </c>
      <c r="K1096" s="160">
        <v>0</v>
      </c>
      <c r="L1096" s="295">
        <f>I1096+J1096+K1096</f>
        <v>0</v>
      </c>
      <c r="M1096" s="12" t="str">
        <f t="shared" si="236"/>
        <v/>
      </c>
      <c r="N1096" s="13"/>
    </row>
    <row r="1097" spans="1:14" hidden="1">
      <c r="A1097" s="23">
        <v>180</v>
      </c>
      <c r="B1097" s="292"/>
      <c r="C1097" s="285">
        <v>2190</v>
      </c>
      <c r="D1097" s="345" t="s">
        <v>212</v>
      </c>
      <c r="E1097" s="287">
        <f>F1097+G1097+H1097</f>
        <v>0</v>
      </c>
      <c r="F1097" s="173"/>
      <c r="G1097" s="174"/>
      <c r="H1097" s="1409"/>
      <c r="I1097" s="173"/>
      <c r="J1097" s="174"/>
      <c r="K1097" s="1409"/>
      <c r="L1097" s="287">
        <f>I1097+J1097+K1097</f>
        <v>0</v>
      </c>
      <c r="M1097" s="12" t="str">
        <f t="shared" si="236"/>
        <v/>
      </c>
      <c r="N1097" s="13"/>
    </row>
    <row r="1098" spans="1:14" hidden="1">
      <c r="A1098" s="23">
        <v>185</v>
      </c>
      <c r="B1098" s="272">
        <v>2200</v>
      </c>
      <c r="C1098" s="1917" t="s">
        <v>213</v>
      </c>
      <c r="D1098" s="1918"/>
      <c r="E1098" s="310">
        <f t="shared" ref="E1098:L1098" si="246">SUM(E1099:E1100)</f>
        <v>0</v>
      </c>
      <c r="F1098" s="274">
        <f t="shared" si="246"/>
        <v>0</v>
      </c>
      <c r="G1098" s="275">
        <f t="shared" si="246"/>
        <v>0</v>
      </c>
      <c r="H1098" s="276">
        <f>SUM(H1099:H1100)</f>
        <v>0</v>
      </c>
      <c r="I1098" s="274">
        <f t="shared" si="246"/>
        <v>0</v>
      </c>
      <c r="J1098" s="275">
        <f t="shared" si="246"/>
        <v>0</v>
      </c>
      <c r="K1098" s="276">
        <f t="shared" si="246"/>
        <v>0</v>
      </c>
      <c r="L1098" s="310">
        <f t="shared" si="246"/>
        <v>0</v>
      </c>
      <c r="M1098" s="12" t="str">
        <f t="shared" si="236"/>
        <v/>
      </c>
      <c r="N1098" s="13"/>
    </row>
    <row r="1099" spans="1:14" hidden="1">
      <c r="A1099" s="23">
        <v>190</v>
      </c>
      <c r="B1099" s="292"/>
      <c r="C1099" s="279">
        <v>2221</v>
      </c>
      <c r="D1099" s="280" t="s">
        <v>300</v>
      </c>
      <c r="E1099" s="281">
        <f>F1099+G1099+H1099</f>
        <v>0</v>
      </c>
      <c r="F1099" s="152"/>
      <c r="G1099" s="153"/>
      <c r="H1099" s="1406"/>
      <c r="I1099" s="152"/>
      <c r="J1099" s="153"/>
      <c r="K1099" s="1406"/>
      <c r="L1099" s="281">
        <f>I1099+J1099+K1099</f>
        <v>0</v>
      </c>
      <c r="M1099" s="12" t="str">
        <f t="shared" si="236"/>
        <v/>
      </c>
      <c r="N1099" s="13"/>
    </row>
    <row r="1100" spans="1:14" hidden="1">
      <c r="A1100" s="23">
        <v>200</v>
      </c>
      <c r="B1100" s="292"/>
      <c r="C1100" s="285">
        <v>2224</v>
      </c>
      <c r="D1100" s="286" t="s">
        <v>214</v>
      </c>
      <c r="E1100" s="287">
        <f>F1100+G1100+H1100</f>
        <v>0</v>
      </c>
      <c r="F1100" s="173"/>
      <c r="G1100" s="174"/>
      <c r="H1100" s="1409"/>
      <c r="I1100" s="173"/>
      <c r="J1100" s="174"/>
      <c r="K1100" s="1409"/>
      <c r="L1100" s="287">
        <f>I1100+J1100+K1100</f>
        <v>0</v>
      </c>
      <c r="M1100" s="12" t="str">
        <f t="shared" si="236"/>
        <v/>
      </c>
      <c r="N1100" s="13"/>
    </row>
    <row r="1101" spans="1:14" hidden="1">
      <c r="A1101" s="23">
        <v>200</v>
      </c>
      <c r="B1101" s="272">
        <v>2500</v>
      </c>
      <c r="C1101" s="1917" t="s">
        <v>215</v>
      </c>
      <c r="D1101" s="1918"/>
      <c r="E1101" s="310">
        <f>F1101+G1101+H1101</f>
        <v>0</v>
      </c>
      <c r="F1101" s="1410"/>
      <c r="G1101" s="1411"/>
      <c r="H1101" s="1412"/>
      <c r="I1101" s="1410"/>
      <c r="J1101" s="1411"/>
      <c r="K1101" s="1412"/>
      <c r="L1101" s="310">
        <f>I1101+J1101+K1101</f>
        <v>0</v>
      </c>
      <c r="M1101" s="12" t="str">
        <f t="shared" si="236"/>
        <v/>
      </c>
      <c r="N1101" s="13"/>
    </row>
    <row r="1102" spans="1:14" hidden="1">
      <c r="A1102" s="23">
        <v>205</v>
      </c>
      <c r="B1102" s="272">
        <v>2600</v>
      </c>
      <c r="C1102" s="1923" t="s">
        <v>216</v>
      </c>
      <c r="D1102" s="1924"/>
      <c r="E1102" s="310">
        <f>F1102+G1102+H1102</f>
        <v>0</v>
      </c>
      <c r="F1102" s="1410"/>
      <c r="G1102" s="1411"/>
      <c r="H1102" s="1412"/>
      <c r="I1102" s="1410"/>
      <c r="J1102" s="1411"/>
      <c r="K1102" s="1412"/>
      <c r="L1102" s="310">
        <f>I1102+J1102+K1102</f>
        <v>0</v>
      </c>
      <c r="M1102" s="12" t="str">
        <f t="shared" si="236"/>
        <v/>
      </c>
      <c r="N1102" s="13"/>
    </row>
    <row r="1103" spans="1:14" hidden="1">
      <c r="A1103" s="23">
        <v>210</v>
      </c>
      <c r="B1103" s="272">
        <v>2700</v>
      </c>
      <c r="C1103" s="1923" t="s">
        <v>217</v>
      </c>
      <c r="D1103" s="1924"/>
      <c r="E1103" s="310">
        <f>F1103+G1103+H1103</f>
        <v>0</v>
      </c>
      <c r="F1103" s="1410"/>
      <c r="G1103" s="1411"/>
      <c r="H1103" s="1412"/>
      <c r="I1103" s="1410"/>
      <c r="J1103" s="1411"/>
      <c r="K1103" s="1412"/>
      <c r="L1103" s="310">
        <f>I1103+J1103+K1103</f>
        <v>0</v>
      </c>
      <c r="M1103" s="12" t="str">
        <f t="shared" si="236"/>
        <v/>
      </c>
      <c r="N1103" s="13"/>
    </row>
    <row r="1104" spans="1:14" ht="36" hidden="1" customHeight="1">
      <c r="A1104" s="23">
        <v>215</v>
      </c>
      <c r="B1104" s="272">
        <v>2800</v>
      </c>
      <c r="C1104" s="1923" t="s">
        <v>1644</v>
      </c>
      <c r="D1104" s="1924"/>
      <c r="E1104" s="310">
        <f t="shared" ref="E1104:L1104" si="247">SUM(E1105:E1107)</f>
        <v>0</v>
      </c>
      <c r="F1104" s="274">
        <f t="shared" si="247"/>
        <v>0</v>
      </c>
      <c r="G1104" s="275">
        <f t="shared" si="247"/>
        <v>0</v>
      </c>
      <c r="H1104" s="276">
        <f>SUM(H1105:H1107)</f>
        <v>0</v>
      </c>
      <c r="I1104" s="274">
        <f t="shared" si="247"/>
        <v>0</v>
      </c>
      <c r="J1104" s="275">
        <f t="shared" si="247"/>
        <v>0</v>
      </c>
      <c r="K1104" s="276">
        <f t="shared" si="247"/>
        <v>0</v>
      </c>
      <c r="L1104" s="310">
        <f t="shared" si="247"/>
        <v>0</v>
      </c>
      <c r="M1104" s="12" t="str">
        <f t="shared" si="236"/>
        <v/>
      </c>
      <c r="N1104" s="13"/>
    </row>
    <row r="1105" spans="1:14" hidden="1">
      <c r="A1105" s="22">
        <v>220</v>
      </c>
      <c r="B1105" s="292"/>
      <c r="C1105" s="279">
        <v>2810</v>
      </c>
      <c r="D1105" s="340" t="s">
        <v>2169</v>
      </c>
      <c r="E1105" s="281">
        <f>F1105+G1105+H1105</f>
        <v>0</v>
      </c>
      <c r="F1105" s="152"/>
      <c r="G1105" s="153"/>
      <c r="H1105" s="1406"/>
      <c r="I1105" s="152"/>
      <c r="J1105" s="153"/>
      <c r="K1105" s="1406"/>
      <c r="L1105" s="281">
        <f>I1105+J1105+K1105</f>
        <v>0</v>
      </c>
      <c r="M1105" s="12" t="str">
        <f t="shared" si="236"/>
        <v/>
      </c>
      <c r="N1105" s="13"/>
    </row>
    <row r="1106" spans="1:14" hidden="1">
      <c r="A1106" s="23">
        <v>225</v>
      </c>
      <c r="B1106" s="341"/>
      <c r="C1106" s="293">
        <v>2820</v>
      </c>
      <c r="D1106" s="342" t="s">
        <v>2170</v>
      </c>
      <c r="E1106" s="295">
        <f>F1106+G1106+H1106</f>
        <v>0</v>
      </c>
      <c r="F1106" s="158"/>
      <c r="G1106" s="159"/>
      <c r="H1106" s="1408"/>
      <c r="I1106" s="158"/>
      <c r="J1106" s="159"/>
      <c r="K1106" s="1408"/>
      <c r="L1106" s="295">
        <f>I1106+J1106+K1106</f>
        <v>0</v>
      </c>
      <c r="M1106" s="12" t="str">
        <f t="shared" si="236"/>
        <v/>
      </c>
      <c r="N1106" s="13"/>
    </row>
    <row r="1107" spans="1:14" ht="31.5" hidden="1">
      <c r="A1107" s="23">
        <v>230</v>
      </c>
      <c r="B1107" s="292"/>
      <c r="C1107" s="285">
        <v>2890</v>
      </c>
      <c r="D1107" s="343" t="s">
        <v>2171</v>
      </c>
      <c r="E1107" s="287">
        <f>F1107+G1107+H1107</f>
        <v>0</v>
      </c>
      <c r="F1107" s="173"/>
      <c r="G1107" s="174"/>
      <c r="H1107" s="1409"/>
      <c r="I1107" s="173"/>
      <c r="J1107" s="174"/>
      <c r="K1107" s="1409"/>
      <c r="L1107" s="287">
        <f>I1107+J1107+K1107</f>
        <v>0</v>
      </c>
      <c r="M1107" s="12" t="str">
        <f t="shared" si="236"/>
        <v/>
      </c>
      <c r="N1107" s="13"/>
    </row>
    <row r="1108" spans="1:14" hidden="1">
      <c r="A1108" s="23">
        <v>245</v>
      </c>
      <c r="B1108" s="272">
        <v>2900</v>
      </c>
      <c r="C1108" s="1917" t="s">
        <v>218</v>
      </c>
      <c r="D1108" s="1918"/>
      <c r="E1108" s="310">
        <f>SUM(E1109:E1116)</f>
        <v>0</v>
      </c>
      <c r="F1108" s="274">
        <f>SUM(F1109:F1116)</f>
        <v>0</v>
      </c>
      <c r="G1108" s="274">
        <f t="shared" ref="G1108:L1108" si="248">SUM(G1109:G1116)</f>
        <v>0</v>
      </c>
      <c r="H1108" s="274">
        <f t="shared" si="248"/>
        <v>0</v>
      </c>
      <c r="I1108" s="274">
        <f t="shared" si="248"/>
        <v>0</v>
      </c>
      <c r="J1108" s="274">
        <f t="shared" si="248"/>
        <v>0</v>
      </c>
      <c r="K1108" s="274">
        <f t="shared" si="248"/>
        <v>0</v>
      </c>
      <c r="L1108" s="274">
        <f t="shared" si="248"/>
        <v>0</v>
      </c>
      <c r="M1108" s="12" t="str">
        <f t="shared" si="236"/>
        <v/>
      </c>
      <c r="N1108" s="13"/>
    </row>
    <row r="1109" spans="1:14" hidden="1">
      <c r="A1109" s="22">
        <v>220</v>
      </c>
      <c r="B1109" s="346"/>
      <c r="C1109" s="279">
        <v>2910</v>
      </c>
      <c r="D1109" s="347" t="s">
        <v>1988</v>
      </c>
      <c r="E1109" s="281">
        <f>F1109+G1109+H1109</f>
        <v>0</v>
      </c>
      <c r="F1109" s="152"/>
      <c r="G1109" s="153"/>
      <c r="H1109" s="1406"/>
      <c r="I1109" s="152"/>
      <c r="J1109" s="153"/>
      <c r="K1109" s="1406"/>
      <c r="L1109" s="281">
        <f>I1109+J1109+K1109</f>
        <v>0</v>
      </c>
      <c r="M1109" s="12" t="str">
        <f t="shared" si="236"/>
        <v/>
      </c>
      <c r="N1109" s="13"/>
    </row>
    <row r="1110" spans="1:14" hidden="1">
      <c r="A1110" s="23">
        <v>225</v>
      </c>
      <c r="B1110" s="346"/>
      <c r="C1110" s="279">
        <v>2920</v>
      </c>
      <c r="D1110" s="347" t="s">
        <v>219</v>
      </c>
      <c r="E1110" s="281">
        <f t="shared" ref="E1110:E1116" si="249">F1110+G1110+H1110</f>
        <v>0</v>
      </c>
      <c r="F1110" s="152"/>
      <c r="G1110" s="153"/>
      <c r="H1110" s="1406"/>
      <c r="I1110" s="152"/>
      <c r="J1110" s="153"/>
      <c r="K1110" s="1406"/>
      <c r="L1110" s="281">
        <f t="shared" ref="L1110:L1116" si="250">I1110+J1110+K1110</f>
        <v>0</v>
      </c>
      <c r="M1110" s="12" t="str">
        <f t="shared" si="236"/>
        <v/>
      </c>
      <c r="N1110" s="13"/>
    </row>
    <row r="1111" spans="1:14" ht="31.5" hidden="1">
      <c r="A1111" s="23">
        <v>230</v>
      </c>
      <c r="B1111" s="346"/>
      <c r="C1111" s="324">
        <v>2969</v>
      </c>
      <c r="D1111" s="348" t="s">
        <v>220</v>
      </c>
      <c r="E1111" s="326">
        <f t="shared" si="249"/>
        <v>0</v>
      </c>
      <c r="F1111" s="445"/>
      <c r="G1111" s="446"/>
      <c r="H1111" s="1413"/>
      <c r="I1111" s="445"/>
      <c r="J1111" s="446"/>
      <c r="K1111" s="1413"/>
      <c r="L1111" s="326">
        <f t="shared" si="250"/>
        <v>0</v>
      </c>
      <c r="M1111" s="12" t="str">
        <f t="shared" si="236"/>
        <v/>
      </c>
      <c r="N1111" s="13"/>
    </row>
    <row r="1112" spans="1:14" ht="31.5" hidden="1">
      <c r="A1112" s="23">
        <v>235</v>
      </c>
      <c r="B1112" s="346"/>
      <c r="C1112" s="349">
        <v>2970</v>
      </c>
      <c r="D1112" s="350" t="s">
        <v>221</v>
      </c>
      <c r="E1112" s="351">
        <f t="shared" si="249"/>
        <v>0</v>
      </c>
      <c r="F1112" s="624"/>
      <c r="G1112" s="625"/>
      <c r="H1112" s="1414"/>
      <c r="I1112" s="624"/>
      <c r="J1112" s="625"/>
      <c r="K1112" s="1414"/>
      <c r="L1112" s="351">
        <f t="shared" si="250"/>
        <v>0</v>
      </c>
      <c r="M1112" s="12" t="str">
        <f t="shared" si="236"/>
        <v/>
      </c>
      <c r="N1112" s="13"/>
    </row>
    <row r="1113" spans="1:14" hidden="1">
      <c r="A1113" s="23">
        <v>240</v>
      </c>
      <c r="B1113" s="346"/>
      <c r="C1113" s="333">
        <v>2989</v>
      </c>
      <c r="D1113" s="355" t="s">
        <v>222</v>
      </c>
      <c r="E1113" s="335">
        <f t="shared" si="249"/>
        <v>0</v>
      </c>
      <c r="F1113" s="589"/>
      <c r="G1113" s="590"/>
      <c r="H1113" s="1415"/>
      <c r="I1113" s="589"/>
      <c r="J1113" s="590"/>
      <c r="K1113" s="1415"/>
      <c r="L1113" s="335">
        <f t="shared" si="250"/>
        <v>0</v>
      </c>
      <c r="M1113" s="12" t="str">
        <f t="shared" si="236"/>
        <v/>
      </c>
      <c r="N1113" s="13"/>
    </row>
    <row r="1114" spans="1:14" hidden="1">
      <c r="A1114" s="23">
        <v>245</v>
      </c>
      <c r="B1114" s="292"/>
      <c r="C1114" s="318">
        <v>2990</v>
      </c>
      <c r="D1114" s="356" t="s">
        <v>2007</v>
      </c>
      <c r="E1114" s="320">
        <f>F1114+G1114+H1114</f>
        <v>0</v>
      </c>
      <c r="F1114" s="450"/>
      <c r="G1114" s="451"/>
      <c r="H1114" s="1416"/>
      <c r="I1114" s="450"/>
      <c r="J1114" s="451"/>
      <c r="K1114" s="1416"/>
      <c r="L1114" s="320">
        <f>I1114+J1114+K1114</f>
        <v>0</v>
      </c>
      <c r="M1114" s="12" t="str">
        <f t="shared" si="236"/>
        <v/>
      </c>
      <c r="N1114" s="13"/>
    </row>
    <row r="1115" spans="1:14" hidden="1">
      <c r="A1115" s="22">
        <v>250</v>
      </c>
      <c r="B1115" s="292"/>
      <c r="C1115" s="318">
        <v>2991</v>
      </c>
      <c r="D1115" s="356" t="s">
        <v>223</v>
      </c>
      <c r="E1115" s="320">
        <f t="shared" si="249"/>
        <v>0</v>
      </c>
      <c r="F1115" s="450"/>
      <c r="G1115" s="451"/>
      <c r="H1115" s="1416"/>
      <c r="I1115" s="450"/>
      <c r="J1115" s="451"/>
      <c r="K1115" s="1416"/>
      <c r="L1115" s="320">
        <f t="shared" si="250"/>
        <v>0</v>
      </c>
      <c r="M1115" s="12" t="str">
        <f t="shared" si="236"/>
        <v/>
      </c>
      <c r="N1115" s="13"/>
    </row>
    <row r="1116" spans="1:14" hidden="1">
      <c r="A1116" s="23">
        <v>255</v>
      </c>
      <c r="B1116" s="292"/>
      <c r="C1116" s="285">
        <v>2992</v>
      </c>
      <c r="D1116" s="357" t="s">
        <v>224</v>
      </c>
      <c r="E1116" s="287">
        <f t="shared" si="249"/>
        <v>0</v>
      </c>
      <c r="F1116" s="173"/>
      <c r="G1116" s="174"/>
      <c r="H1116" s="1409"/>
      <c r="I1116" s="173"/>
      <c r="J1116" s="174"/>
      <c r="K1116" s="1409"/>
      <c r="L1116" s="287">
        <f t="shared" si="250"/>
        <v>0</v>
      </c>
      <c r="M1116" s="12" t="str">
        <f t="shared" si="236"/>
        <v/>
      </c>
      <c r="N1116" s="13"/>
    </row>
    <row r="1117" spans="1:14" hidden="1">
      <c r="A1117" s="23">
        <v>265</v>
      </c>
      <c r="B1117" s="272">
        <v>3300</v>
      </c>
      <c r="C1117" s="358" t="s">
        <v>2038</v>
      </c>
      <c r="D1117" s="1835"/>
      <c r="E1117" s="310">
        <f t="shared" ref="E1117:L1117" si="251">SUM(E1118:E1122)</f>
        <v>0</v>
      </c>
      <c r="F1117" s="274">
        <f t="shared" si="251"/>
        <v>0</v>
      </c>
      <c r="G1117" s="275">
        <f t="shared" si="251"/>
        <v>0</v>
      </c>
      <c r="H1117" s="276">
        <f t="shared" si="251"/>
        <v>0</v>
      </c>
      <c r="I1117" s="274">
        <f t="shared" si="251"/>
        <v>0</v>
      </c>
      <c r="J1117" s="275">
        <f t="shared" si="251"/>
        <v>0</v>
      </c>
      <c r="K1117" s="276">
        <f t="shared" si="251"/>
        <v>0</v>
      </c>
      <c r="L1117" s="310">
        <f t="shared" si="251"/>
        <v>0</v>
      </c>
      <c r="M1117" s="12" t="str">
        <f t="shared" ref="M1117:M1170" si="252">(IF($E1117&lt;&gt;0,$M$2,IF($L1117&lt;&gt;0,$M$2,"")))</f>
        <v/>
      </c>
      <c r="N1117" s="13"/>
    </row>
    <row r="1118" spans="1:14" hidden="1">
      <c r="A1118" s="22">
        <v>270</v>
      </c>
      <c r="B1118" s="291"/>
      <c r="C1118" s="279">
        <v>3301</v>
      </c>
      <c r="D1118" s="359" t="s">
        <v>225</v>
      </c>
      <c r="E1118" s="281">
        <f t="shared" ref="E1118:E1125" si="253">F1118+G1118+H1118</f>
        <v>0</v>
      </c>
      <c r="F1118" s="482">
        <v>0</v>
      </c>
      <c r="G1118" s="483">
        <v>0</v>
      </c>
      <c r="H1118" s="154">
        <v>0</v>
      </c>
      <c r="I1118" s="482">
        <v>0</v>
      </c>
      <c r="J1118" s="483">
        <v>0</v>
      </c>
      <c r="K1118" s="154">
        <v>0</v>
      </c>
      <c r="L1118" s="281">
        <f t="shared" ref="L1118:L1125" si="254">I1118+J1118+K1118</f>
        <v>0</v>
      </c>
      <c r="M1118" s="12" t="str">
        <f t="shared" si="252"/>
        <v/>
      </c>
      <c r="N1118" s="13"/>
    </row>
    <row r="1119" spans="1:14" hidden="1">
      <c r="A1119" s="22">
        <v>290</v>
      </c>
      <c r="B1119" s="291"/>
      <c r="C1119" s="293">
        <v>3302</v>
      </c>
      <c r="D1119" s="360" t="s">
        <v>702</v>
      </c>
      <c r="E1119" s="295">
        <f t="shared" si="253"/>
        <v>0</v>
      </c>
      <c r="F1119" s="484">
        <v>0</v>
      </c>
      <c r="G1119" s="485">
        <v>0</v>
      </c>
      <c r="H1119" s="160">
        <v>0</v>
      </c>
      <c r="I1119" s="484">
        <v>0</v>
      </c>
      <c r="J1119" s="485">
        <v>0</v>
      </c>
      <c r="K1119" s="160">
        <v>0</v>
      </c>
      <c r="L1119" s="295">
        <f t="shared" si="254"/>
        <v>0</v>
      </c>
      <c r="M1119" s="12" t="str">
        <f t="shared" si="252"/>
        <v/>
      </c>
      <c r="N1119" s="13"/>
    </row>
    <row r="1120" spans="1:14" hidden="1">
      <c r="A1120" s="39">
        <v>320</v>
      </c>
      <c r="B1120" s="291"/>
      <c r="C1120" s="293">
        <v>3304</v>
      </c>
      <c r="D1120" s="360" t="s">
        <v>226</v>
      </c>
      <c r="E1120" s="295">
        <f t="shared" si="253"/>
        <v>0</v>
      </c>
      <c r="F1120" s="484">
        <v>0</v>
      </c>
      <c r="G1120" s="485">
        <v>0</v>
      </c>
      <c r="H1120" s="160">
        <v>0</v>
      </c>
      <c r="I1120" s="484">
        <v>0</v>
      </c>
      <c r="J1120" s="485">
        <v>0</v>
      </c>
      <c r="K1120" s="160">
        <v>0</v>
      </c>
      <c r="L1120" s="295">
        <f t="shared" si="254"/>
        <v>0</v>
      </c>
      <c r="M1120" s="12" t="str">
        <f t="shared" si="252"/>
        <v/>
      </c>
      <c r="N1120" s="13"/>
    </row>
    <row r="1121" spans="1:14" ht="47.25" hidden="1">
      <c r="A1121" s="22">
        <v>330</v>
      </c>
      <c r="B1121" s="291"/>
      <c r="C1121" s="285">
        <v>3306</v>
      </c>
      <c r="D1121" s="361" t="s">
        <v>2172</v>
      </c>
      <c r="E1121" s="295">
        <f t="shared" si="253"/>
        <v>0</v>
      </c>
      <c r="F1121" s="484">
        <v>0</v>
      </c>
      <c r="G1121" s="485">
        <v>0</v>
      </c>
      <c r="H1121" s="160">
        <v>0</v>
      </c>
      <c r="I1121" s="484">
        <v>0</v>
      </c>
      <c r="J1121" s="485">
        <v>0</v>
      </c>
      <c r="K1121" s="160">
        <v>0</v>
      </c>
      <c r="L1121" s="295">
        <f t="shared" si="254"/>
        <v>0</v>
      </c>
      <c r="M1121" s="12" t="str">
        <f t="shared" si="252"/>
        <v/>
      </c>
      <c r="N1121" s="13"/>
    </row>
    <row r="1122" spans="1:14" hidden="1">
      <c r="A1122" s="23">
        <v>225</v>
      </c>
      <c r="B1122" s="291"/>
      <c r="C1122" s="285">
        <v>3307</v>
      </c>
      <c r="D1122" s="361" t="s">
        <v>2049</v>
      </c>
      <c r="E1122" s="287">
        <f t="shared" si="253"/>
        <v>0</v>
      </c>
      <c r="F1122" s="486">
        <v>0</v>
      </c>
      <c r="G1122" s="487">
        <v>0</v>
      </c>
      <c r="H1122" s="175">
        <v>0</v>
      </c>
      <c r="I1122" s="486">
        <v>0</v>
      </c>
      <c r="J1122" s="487">
        <v>0</v>
      </c>
      <c r="K1122" s="175">
        <v>0</v>
      </c>
      <c r="L1122" s="287">
        <f t="shared" si="254"/>
        <v>0</v>
      </c>
      <c r="M1122" s="12" t="str">
        <f t="shared" si="252"/>
        <v/>
      </c>
      <c r="N1122" s="13"/>
    </row>
    <row r="1123" spans="1:14" hidden="1">
      <c r="A1123" s="23">
        <v>230</v>
      </c>
      <c r="B1123" s="272">
        <v>3900</v>
      </c>
      <c r="C1123" s="1917" t="s">
        <v>227</v>
      </c>
      <c r="D1123" s="1918"/>
      <c r="E1123" s="310">
        <f t="shared" si="253"/>
        <v>0</v>
      </c>
      <c r="F1123" s="1458">
        <v>0</v>
      </c>
      <c r="G1123" s="1459">
        <v>0</v>
      </c>
      <c r="H1123" s="1460">
        <v>0</v>
      </c>
      <c r="I1123" s="1458">
        <v>0</v>
      </c>
      <c r="J1123" s="1459">
        <v>0</v>
      </c>
      <c r="K1123" s="1460">
        <v>0</v>
      </c>
      <c r="L1123" s="310">
        <f t="shared" si="254"/>
        <v>0</v>
      </c>
      <c r="M1123" s="12" t="str">
        <f t="shared" si="252"/>
        <v/>
      </c>
      <c r="N1123" s="13"/>
    </row>
    <row r="1124" spans="1:14" hidden="1">
      <c r="A1124" s="23">
        <v>245</v>
      </c>
      <c r="B1124" s="272">
        <v>4000</v>
      </c>
      <c r="C1124" s="1917" t="s">
        <v>228</v>
      </c>
      <c r="D1124" s="1918"/>
      <c r="E1124" s="310">
        <f t="shared" si="253"/>
        <v>0</v>
      </c>
      <c r="F1124" s="1410"/>
      <c r="G1124" s="1411"/>
      <c r="H1124" s="1412"/>
      <c r="I1124" s="1410"/>
      <c r="J1124" s="1411"/>
      <c r="K1124" s="1412"/>
      <c r="L1124" s="310">
        <f t="shared" si="254"/>
        <v>0</v>
      </c>
      <c r="M1124" s="12" t="str">
        <f t="shared" si="252"/>
        <v/>
      </c>
      <c r="N1124" s="13"/>
    </row>
    <row r="1125" spans="1:14" hidden="1">
      <c r="A1125" s="22">
        <v>350</v>
      </c>
      <c r="B1125" s="272">
        <v>4100</v>
      </c>
      <c r="C1125" s="1917" t="s">
        <v>229</v>
      </c>
      <c r="D1125" s="1918"/>
      <c r="E1125" s="310">
        <f t="shared" si="253"/>
        <v>0</v>
      </c>
      <c r="F1125" s="1459">
        <v>0</v>
      </c>
      <c r="G1125" s="1459">
        <v>0</v>
      </c>
      <c r="H1125" s="1460">
        <v>0</v>
      </c>
      <c r="I1125" s="1711">
        <v>0</v>
      </c>
      <c r="J1125" s="1459">
        <v>0</v>
      </c>
      <c r="K1125" s="1459">
        <v>0</v>
      </c>
      <c r="L1125" s="310">
        <f t="shared" si="254"/>
        <v>0</v>
      </c>
      <c r="M1125" s="12" t="str">
        <f t="shared" si="252"/>
        <v/>
      </c>
      <c r="N1125" s="13"/>
    </row>
    <row r="1126" spans="1:14" hidden="1">
      <c r="A1126" s="23">
        <v>355</v>
      </c>
      <c r="B1126" s="272">
        <v>4200</v>
      </c>
      <c r="C1126" s="1917" t="s">
        <v>230</v>
      </c>
      <c r="D1126" s="1918"/>
      <c r="E1126" s="310">
        <f t="shared" ref="E1126:L1126" si="255">SUM(E1127:E1132)</f>
        <v>0</v>
      </c>
      <c r="F1126" s="274">
        <f t="shared" si="255"/>
        <v>0</v>
      </c>
      <c r="G1126" s="275">
        <f t="shared" si="255"/>
        <v>0</v>
      </c>
      <c r="H1126" s="276">
        <f>SUM(H1127:H1132)</f>
        <v>0</v>
      </c>
      <c r="I1126" s="274">
        <f t="shared" si="255"/>
        <v>0</v>
      </c>
      <c r="J1126" s="275">
        <f t="shared" si="255"/>
        <v>0</v>
      </c>
      <c r="K1126" s="276">
        <f t="shared" si="255"/>
        <v>0</v>
      </c>
      <c r="L1126" s="310">
        <f t="shared" si="255"/>
        <v>0</v>
      </c>
      <c r="M1126" s="12" t="str">
        <f t="shared" si="252"/>
        <v/>
      </c>
      <c r="N1126" s="13"/>
    </row>
    <row r="1127" spans="1:14" hidden="1">
      <c r="A1127" s="23">
        <v>355</v>
      </c>
      <c r="B1127" s="362"/>
      <c r="C1127" s="279">
        <v>4201</v>
      </c>
      <c r="D1127" s="280" t="s">
        <v>231</v>
      </c>
      <c r="E1127" s="281">
        <f t="shared" ref="E1127:E1132" si="256">F1127+G1127+H1127</f>
        <v>0</v>
      </c>
      <c r="F1127" s="152"/>
      <c r="G1127" s="153"/>
      <c r="H1127" s="1406"/>
      <c r="I1127" s="152"/>
      <c r="J1127" s="153"/>
      <c r="K1127" s="1406"/>
      <c r="L1127" s="281">
        <f t="shared" ref="L1127:L1132" si="257">I1127+J1127+K1127</f>
        <v>0</v>
      </c>
      <c r="M1127" s="12" t="str">
        <f t="shared" si="252"/>
        <v/>
      </c>
      <c r="N1127" s="13"/>
    </row>
    <row r="1128" spans="1:14" hidden="1">
      <c r="A1128" s="23">
        <v>375</v>
      </c>
      <c r="B1128" s="362"/>
      <c r="C1128" s="293">
        <v>4202</v>
      </c>
      <c r="D1128" s="363" t="s">
        <v>232</v>
      </c>
      <c r="E1128" s="295">
        <f t="shared" si="256"/>
        <v>0</v>
      </c>
      <c r="F1128" s="158"/>
      <c r="G1128" s="159"/>
      <c r="H1128" s="1408"/>
      <c r="I1128" s="158"/>
      <c r="J1128" s="159"/>
      <c r="K1128" s="1408"/>
      <c r="L1128" s="295">
        <f t="shared" si="257"/>
        <v>0</v>
      </c>
      <c r="M1128" s="12" t="str">
        <f t="shared" si="252"/>
        <v/>
      </c>
      <c r="N1128" s="13"/>
    </row>
    <row r="1129" spans="1:14" hidden="1">
      <c r="A1129" s="23">
        <v>380</v>
      </c>
      <c r="B1129" s="362"/>
      <c r="C1129" s="293">
        <v>4214</v>
      </c>
      <c r="D1129" s="363" t="s">
        <v>233</v>
      </c>
      <c r="E1129" s="295">
        <f t="shared" si="256"/>
        <v>0</v>
      </c>
      <c r="F1129" s="158"/>
      <c r="G1129" s="159"/>
      <c r="H1129" s="1408"/>
      <c r="I1129" s="158"/>
      <c r="J1129" s="159"/>
      <c r="K1129" s="1408"/>
      <c r="L1129" s="295">
        <f t="shared" si="257"/>
        <v>0</v>
      </c>
      <c r="M1129" s="12" t="str">
        <f t="shared" si="252"/>
        <v/>
      </c>
      <c r="N1129" s="13"/>
    </row>
    <row r="1130" spans="1:14" hidden="1">
      <c r="A1130" s="23">
        <v>385</v>
      </c>
      <c r="B1130" s="362"/>
      <c r="C1130" s="293">
        <v>4217</v>
      </c>
      <c r="D1130" s="363" t="s">
        <v>234</v>
      </c>
      <c r="E1130" s="295">
        <f t="shared" si="256"/>
        <v>0</v>
      </c>
      <c r="F1130" s="158"/>
      <c r="G1130" s="159"/>
      <c r="H1130" s="1408"/>
      <c r="I1130" s="158"/>
      <c r="J1130" s="159"/>
      <c r="K1130" s="1408"/>
      <c r="L1130" s="295">
        <f t="shared" si="257"/>
        <v>0</v>
      </c>
      <c r="M1130" s="12" t="str">
        <f t="shared" si="252"/>
        <v/>
      </c>
      <c r="N1130" s="13"/>
    </row>
    <row r="1131" spans="1:14" hidden="1">
      <c r="A1131" s="23">
        <v>390</v>
      </c>
      <c r="B1131" s="362"/>
      <c r="C1131" s="293">
        <v>4218</v>
      </c>
      <c r="D1131" s="294" t="s">
        <v>235</v>
      </c>
      <c r="E1131" s="295">
        <f t="shared" si="256"/>
        <v>0</v>
      </c>
      <c r="F1131" s="158"/>
      <c r="G1131" s="159"/>
      <c r="H1131" s="1408"/>
      <c r="I1131" s="158"/>
      <c r="J1131" s="159"/>
      <c r="K1131" s="1408"/>
      <c r="L1131" s="295">
        <f t="shared" si="257"/>
        <v>0</v>
      </c>
      <c r="M1131" s="12" t="str">
        <f t="shared" si="252"/>
        <v/>
      </c>
      <c r="N1131" s="13"/>
    </row>
    <row r="1132" spans="1:14" hidden="1">
      <c r="A1132" s="23">
        <v>390</v>
      </c>
      <c r="B1132" s="362"/>
      <c r="C1132" s="285">
        <v>4219</v>
      </c>
      <c r="D1132" s="343" t="s">
        <v>236</v>
      </c>
      <c r="E1132" s="287">
        <f t="shared" si="256"/>
        <v>0</v>
      </c>
      <c r="F1132" s="173"/>
      <c r="G1132" s="174"/>
      <c r="H1132" s="1409"/>
      <c r="I1132" s="173"/>
      <c r="J1132" s="174"/>
      <c r="K1132" s="1409"/>
      <c r="L1132" s="287">
        <f t="shared" si="257"/>
        <v>0</v>
      </c>
      <c r="M1132" s="12" t="str">
        <f t="shared" si="252"/>
        <v/>
      </c>
      <c r="N1132" s="13"/>
    </row>
    <row r="1133" spans="1:14" hidden="1">
      <c r="A1133" s="23">
        <v>395</v>
      </c>
      <c r="B1133" s="272">
        <v>4300</v>
      </c>
      <c r="C1133" s="1917" t="s">
        <v>1645</v>
      </c>
      <c r="D1133" s="1918"/>
      <c r="E1133" s="310">
        <f t="shared" ref="E1133:L1133" si="258">SUM(E1134:E1136)</f>
        <v>0</v>
      </c>
      <c r="F1133" s="274">
        <f t="shared" si="258"/>
        <v>0</v>
      </c>
      <c r="G1133" s="275">
        <f t="shared" si="258"/>
        <v>0</v>
      </c>
      <c r="H1133" s="276">
        <f>SUM(H1134:H1136)</f>
        <v>0</v>
      </c>
      <c r="I1133" s="274">
        <f t="shared" si="258"/>
        <v>0</v>
      </c>
      <c r="J1133" s="275">
        <f t="shared" si="258"/>
        <v>0</v>
      </c>
      <c r="K1133" s="276">
        <f t="shared" si="258"/>
        <v>0</v>
      </c>
      <c r="L1133" s="310">
        <f t="shared" si="258"/>
        <v>0</v>
      </c>
      <c r="M1133" s="12" t="str">
        <f t="shared" si="252"/>
        <v/>
      </c>
      <c r="N1133" s="13"/>
    </row>
    <row r="1134" spans="1:14" hidden="1">
      <c r="A1134" s="18">
        <v>397</v>
      </c>
      <c r="B1134" s="362"/>
      <c r="C1134" s="279">
        <v>4301</v>
      </c>
      <c r="D1134" s="311" t="s">
        <v>237</v>
      </c>
      <c r="E1134" s="281">
        <f t="shared" ref="E1134:E1139" si="259">F1134+G1134+H1134</f>
        <v>0</v>
      </c>
      <c r="F1134" s="152"/>
      <c r="G1134" s="153"/>
      <c r="H1134" s="1406"/>
      <c r="I1134" s="152"/>
      <c r="J1134" s="153"/>
      <c r="K1134" s="1406"/>
      <c r="L1134" s="281">
        <f t="shared" ref="L1134:L1139" si="260">I1134+J1134+K1134</f>
        <v>0</v>
      </c>
      <c r="M1134" s="12" t="str">
        <f t="shared" si="252"/>
        <v/>
      </c>
      <c r="N1134" s="13"/>
    </row>
    <row r="1135" spans="1:14" hidden="1">
      <c r="A1135" s="14">
        <v>398</v>
      </c>
      <c r="B1135" s="362"/>
      <c r="C1135" s="293">
        <v>4302</v>
      </c>
      <c r="D1135" s="363" t="s">
        <v>238</v>
      </c>
      <c r="E1135" s="295">
        <f t="shared" si="259"/>
        <v>0</v>
      </c>
      <c r="F1135" s="158"/>
      <c r="G1135" s="159"/>
      <c r="H1135" s="1408"/>
      <c r="I1135" s="158"/>
      <c r="J1135" s="159"/>
      <c r="K1135" s="1408"/>
      <c r="L1135" s="295">
        <f t="shared" si="260"/>
        <v>0</v>
      </c>
      <c r="M1135" s="12" t="str">
        <f t="shared" si="252"/>
        <v/>
      </c>
      <c r="N1135" s="13"/>
    </row>
    <row r="1136" spans="1:14" hidden="1">
      <c r="A1136" s="14">
        <v>399</v>
      </c>
      <c r="B1136" s="362"/>
      <c r="C1136" s="285">
        <v>4309</v>
      </c>
      <c r="D1136" s="301" t="s">
        <v>239</v>
      </c>
      <c r="E1136" s="287">
        <f t="shared" si="259"/>
        <v>0</v>
      </c>
      <c r="F1136" s="173"/>
      <c r="G1136" s="174"/>
      <c r="H1136" s="1409"/>
      <c r="I1136" s="173"/>
      <c r="J1136" s="174"/>
      <c r="K1136" s="1409"/>
      <c r="L1136" s="287">
        <f t="shared" si="260"/>
        <v>0</v>
      </c>
      <c r="M1136" s="12" t="str">
        <f t="shared" si="252"/>
        <v/>
      </c>
      <c r="N1136" s="13"/>
    </row>
    <row r="1137" spans="1:14" hidden="1">
      <c r="A1137" s="14">
        <v>400</v>
      </c>
      <c r="B1137" s="272">
        <v>4400</v>
      </c>
      <c r="C1137" s="1917" t="s">
        <v>1642</v>
      </c>
      <c r="D1137" s="1918"/>
      <c r="E1137" s="310">
        <f t="shared" si="259"/>
        <v>0</v>
      </c>
      <c r="F1137" s="1410"/>
      <c r="G1137" s="1411"/>
      <c r="H1137" s="1412"/>
      <c r="I1137" s="1410"/>
      <c r="J1137" s="1411"/>
      <c r="K1137" s="1412"/>
      <c r="L1137" s="310">
        <f t="shared" si="260"/>
        <v>0</v>
      </c>
      <c r="M1137" s="12" t="str">
        <f t="shared" si="252"/>
        <v/>
      </c>
      <c r="N1137" s="13"/>
    </row>
    <row r="1138" spans="1:14" hidden="1">
      <c r="A1138" s="14">
        <v>401</v>
      </c>
      <c r="B1138" s="272">
        <v>4500</v>
      </c>
      <c r="C1138" s="1917" t="s">
        <v>1643</v>
      </c>
      <c r="D1138" s="1918"/>
      <c r="E1138" s="310">
        <f t="shared" si="259"/>
        <v>0</v>
      </c>
      <c r="F1138" s="1410"/>
      <c r="G1138" s="1411"/>
      <c r="H1138" s="1412"/>
      <c r="I1138" s="1410"/>
      <c r="J1138" s="1411"/>
      <c r="K1138" s="1412"/>
      <c r="L1138" s="310">
        <f t="shared" si="260"/>
        <v>0</v>
      </c>
      <c r="M1138" s="12" t="str">
        <f t="shared" si="252"/>
        <v/>
      </c>
      <c r="N1138" s="13"/>
    </row>
    <row r="1139" spans="1:14" hidden="1">
      <c r="A1139" s="40">
        <v>404</v>
      </c>
      <c r="B1139" s="272">
        <v>4600</v>
      </c>
      <c r="C1139" s="1923" t="s">
        <v>240</v>
      </c>
      <c r="D1139" s="1924"/>
      <c r="E1139" s="310">
        <f t="shared" si="259"/>
        <v>0</v>
      </c>
      <c r="F1139" s="1410"/>
      <c r="G1139" s="1411"/>
      <c r="H1139" s="1412"/>
      <c r="I1139" s="1410"/>
      <c r="J1139" s="1411"/>
      <c r="K1139" s="1412"/>
      <c r="L1139" s="310">
        <f t="shared" si="260"/>
        <v>0</v>
      </c>
      <c r="M1139" s="12" t="str">
        <f t="shared" si="252"/>
        <v/>
      </c>
      <c r="N1139" s="13"/>
    </row>
    <row r="1140" spans="1:14" hidden="1">
      <c r="A1140" s="40">
        <v>404</v>
      </c>
      <c r="B1140" s="272">
        <v>4900</v>
      </c>
      <c r="C1140" s="1917" t="s">
        <v>267</v>
      </c>
      <c r="D1140" s="1918"/>
      <c r="E1140" s="310">
        <f t="shared" ref="E1140:L1140" si="261">+E1141+E1142</f>
        <v>0</v>
      </c>
      <c r="F1140" s="274">
        <f t="shared" si="261"/>
        <v>0</v>
      </c>
      <c r="G1140" s="275">
        <f t="shared" si="261"/>
        <v>0</v>
      </c>
      <c r="H1140" s="276">
        <f>+H1141+H1142</f>
        <v>0</v>
      </c>
      <c r="I1140" s="274">
        <f t="shared" si="261"/>
        <v>0</v>
      </c>
      <c r="J1140" s="275">
        <f t="shared" si="261"/>
        <v>0</v>
      </c>
      <c r="K1140" s="276">
        <f t="shared" si="261"/>
        <v>0</v>
      </c>
      <c r="L1140" s="310">
        <f t="shared" si="261"/>
        <v>0</v>
      </c>
      <c r="M1140" s="12" t="str">
        <f t="shared" si="252"/>
        <v/>
      </c>
      <c r="N1140" s="13"/>
    </row>
    <row r="1141" spans="1:14" hidden="1">
      <c r="A1141" s="22">
        <v>440</v>
      </c>
      <c r="B1141" s="362"/>
      <c r="C1141" s="279">
        <v>4901</v>
      </c>
      <c r="D1141" s="364" t="s">
        <v>268</v>
      </c>
      <c r="E1141" s="281">
        <f>F1141+G1141+H1141</f>
        <v>0</v>
      </c>
      <c r="F1141" s="152"/>
      <c r="G1141" s="153"/>
      <c r="H1141" s="1406"/>
      <c r="I1141" s="152"/>
      <c r="J1141" s="153"/>
      <c r="K1141" s="1406"/>
      <c r="L1141" s="281">
        <f>I1141+J1141+K1141</f>
        <v>0</v>
      </c>
      <c r="M1141" s="12" t="str">
        <f t="shared" si="252"/>
        <v/>
      </c>
      <c r="N1141" s="13"/>
    </row>
    <row r="1142" spans="1:14" hidden="1">
      <c r="A1142" s="22">
        <v>450</v>
      </c>
      <c r="B1142" s="362"/>
      <c r="C1142" s="285">
        <v>4902</v>
      </c>
      <c r="D1142" s="301" t="s">
        <v>269</v>
      </c>
      <c r="E1142" s="287">
        <f>F1142+G1142+H1142</f>
        <v>0</v>
      </c>
      <c r="F1142" s="173"/>
      <c r="G1142" s="174"/>
      <c r="H1142" s="1409"/>
      <c r="I1142" s="173"/>
      <c r="J1142" s="174"/>
      <c r="K1142" s="1409"/>
      <c r="L1142" s="287">
        <f>I1142+J1142+K1142</f>
        <v>0</v>
      </c>
      <c r="M1142" s="12" t="str">
        <f t="shared" si="252"/>
        <v/>
      </c>
      <c r="N1142" s="13"/>
    </row>
    <row r="1143" spans="1:14" hidden="1">
      <c r="A1143" s="22">
        <v>495</v>
      </c>
      <c r="B1143" s="365">
        <v>5100</v>
      </c>
      <c r="C1143" s="1925" t="s">
        <v>241</v>
      </c>
      <c r="D1143" s="1926"/>
      <c r="E1143" s="310">
        <f>F1143+G1143+H1143</f>
        <v>0</v>
      </c>
      <c r="F1143" s="1410"/>
      <c r="G1143" s="1411"/>
      <c r="H1143" s="1412"/>
      <c r="I1143" s="1410"/>
      <c r="J1143" s="1411"/>
      <c r="K1143" s="1412"/>
      <c r="L1143" s="310">
        <f>I1143+J1143+K1143</f>
        <v>0</v>
      </c>
      <c r="M1143" s="12" t="str">
        <f t="shared" si="252"/>
        <v/>
      </c>
      <c r="N1143" s="13"/>
    </row>
    <row r="1144" spans="1:14">
      <c r="A1144" s="23">
        <v>500</v>
      </c>
      <c r="B1144" s="365">
        <v>5200</v>
      </c>
      <c r="C1144" s="1925" t="s">
        <v>242</v>
      </c>
      <c r="D1144" s="1926"/>
      <c r="E1144" s="310">
        <f t="shared" ref="E1144:L1144" si="262">SUM(E1145:E1151)</f>
        <v>6000</v>
      </c>
      <c r="F1144" s="274">
        <f t="shared" si="262"/>
        <v>6000</v>
      </c>
      <c r="G1144" s="275">
        <f t="shared" si="262"/>
        <v>0</v>
      </c>
      <c r="H1144" s="276">
        <f>SUM(H1145:H1151)</f>
        <v>0</v>
      </c>
      <c r="I1144" s="274">
        <f t="shared" si="262"/>
        <v>10123</v>
      </c>
      <c r="J1144" s="275">
        <f t="shared" si="262"/>
        <v>0</v>
      </c>
      <c r="K1144" s="276">
        <f t="shared" si="262"/>
        <v>0</v>
      </c>
      <c r="L1144" s="310">
        <f t="shared" si="262"/>
        <v>10123</v>
      </c>
      <c r="M1144" s="12">
        <f t="shared" si="252"/>
        <v>1</v>
      </c>
      <c r="N1144" s="13"/>
    </row>
    <row r="1145" spans="1:14" hidden="1">
      <c r="A1145" s="23">
        <v>505</v>
      </c>
      <c r="B1145" s="366"/>
      <c r="C1145" s="367">
        <v>5201</v>
      </c>
      <c r="D1145" s="368" t="s">
        <v>243</v>
      </c>
      <c r="E1145" s="281">
        <f t="shared" ref="E1145:E1151" si="263">F1145+G1145+H1145</f>
        <v>0</v>
      </c>
      <c r="F1145" s="152"/>
      <c r="G1145" s="153"/>
      <c r="H1145" s="1406"/>
      <c r="I1145" s="152"/>
      <c r="J1145" s="153"/>
      <c r="K1145" s="1406"/>
      <c r="L1145" s="281">
        <f t="shared" ref="L1145:L1151" si="264">I1145+J1145+K1145</f>
        <v>0</v>
      </c>
      <c r="M1145" s="12" t="str">
        <f t="shared" si="252"/>
        <v/>
      </c>
      <c r="N1145" s="13"/>
    </row>
    <row r="1146" spans="1:14" hidden="1">
      <c r="A1146" s="23">
        <v>510</v>
      </c>
      <c r="B1146" s="366"/>
      <c r="C1146" s="369">
        <v>5202</v>
      </c>
      <c r="D1146" s="370" t="s">
        <v>244</v>
      </c>
      <c r="E1146" s="295">
        <f t="shared" si="263"/>
        <v>0</v>
      </c>
      <c r="F1146" s="158"/>
      <c r="G1146" s="159"/>
      <c r="H1146" s="1408"/>
      <c r="I1146" s="158"/>
      <c r="J1146" s="159"/>
      <c r="K1146" s="1408"/>
      <c r="L1146" s="295">
        <f t="shared" si="264"/>
        <v>0</v>
      </c>
      <c r="M1146" s="12" t="str">
        <f t="shared" si="252"/>
        <v/>
      </c>
      <c r="N1146" s="13"/>
    </row>
    <row r="1147" spans="1:14">
      <c r="A1147" s="23">
        <v>515</v>
      </c>
      <c r="B1147" s="366"/>
      <c r="C1147" s="369">
        <v>5203</v>
      </c>
      <c r="D1147" s="370" t="s">
        <v>609</v>
      </c>
      <c r="E1147" s="295">
        <f t="shared" si="263"/>
        <v>6000</v>
      </c>
      <c r="F1147" s="158">
        <v>6000</v>
      </c>
      <c r="G1147" s="159">
        <v>0</v>
      </c>
      <c r="H1147" s="1408">
        <v>0</v>
      </c>
      <c r="I1147" s="158">
        <v>10123</v>
      </c>
      <c r="J1147" s="159">
        <v>0</v>
      </c>
      <c r="K1147" s="1408">
        <v>0</v>
      </c>
      <c r="L1147" s="295">
        <f t="shared" si="264"/>
        <v>10123</v>
      </c>
      <c r="M1147" s="12">
        <f t="shared" si="252"/>
        <v>1</v>
      </c>
      <c r="N1147" s="13"/>
    </row>
    <row r="1148" spans="1:14" hidden="1">
      <c r="A1148" s="23">
        <v>520</v>
      </c>
      <c r="B1148" s="366"/>
      <c r="C1148" s="369">
        <v>5204</v>
      </c>
      <c r="D1148" s="370" t="s">
        <v>610</v>
      </c>
      <c r="E1148" s="295">
        <f t="shared" si="263"/>
        <v>0</v>
      </c>
      <c r="F1148" s="158"/>
      <c r="G1148" s="159"/>
      <c r="H1148" s="1408"/>
      <c r="I1148" s="158"/>
      <c r="J1148" s="159"/>
      <c r="K1148" s="1408"/>
      <c r="L1148" s="295">
        <f t="shared" si="264"/>
        <v>0</v>
      </c>
      <c r="M1148" s="12" t="str">
        <f t="shared" si="252"/>
        <v/>
      </c>
      <c r="N1148" s="13"/>
    </row>
    <row r="1149" spans="1:14" hidden="1">
      <c r="A1149" s="23">
        <v>525</v>
      </c>
      <c r="B1149" s="366"/>
      <c r="C1149" s="369">
        <v>5205</v>
      </c>
      <c r="D1149" s="370" t="s">
        <v>611</v>
      </c>
      <c r="E1149" s="295">
        <f t="shared" si="263"/>
        <v>0</v>
      </c>
      <c r="F1149" s="158"/>
      <c r="G1149" s="159"/>
      <c r="H1149" s="1408"/>
      <c r="I1149" s="158"/>
      <c r="J1149" s="159"/>
      <c r="K1149" s="1408"/>
      <c r="L1149" s="295">
        <f t="shared" si="264"/>
        <v>0</v>
      </c>
      <c r="M1149" s="12" t="str">
        <f t="shared" si="252"/>
        <v/>
      </c>
      <c r="N1149" s="13"/>
    </row>
    <row r="1150" spans="1:14" hidden="1">
      <c r="A1150" s="22">
        <v>635</v>
      </c>
      <c r="B1150" s="366"/>
      <c r="C1150" s="369">
        <v>5206</v>
      </c>
      <c r="D1150" s="370" t="s">
        <v>612</v>
      </c>
      <c r="E1150" s="295">
        <f t="shared" si="263"/>
        <v>0</v>
      </c>
      <c r="F1150" s="158"/>
      <c r="G1150" s="159"/>
      <c r="H1150" s="1408"/>
      <c r="I1150" s="158"/>
      <c r="J1150" s="159"/>
      <c r="K1150" s="1408"/>
      <c r="L1150" s="295">
        <f t="shared" si="264"/>
        <v>0</v>
      </c>
      <c r="M1150" s="12" t="str">
        <f t="shared" si="252"/>
        <v/>
      </c>
      <c r="N1150" s="13"/>
    </row>
    <row r="1151" spans="1:14" hidden="1">
      <c r="A1151" s="23">
        <v>640</v>
      </c>
      <c r="B1151" s="366"/>
      <c r="C1151" s="371">
        <v>5219</v>
      </c>
      <c r="D1151" s="372" t="s">
        <v>613</v>
      </c>
      <c r="E1151" s="287">
        <f t="shared" si="263"/>
        <v>0</v>
      </c>
      <c r="F1151" s="173"/>
      <c r="G1151" s="174"/>
      <c r="H1151" s="1409"/>
      <c r="I1151" s="173"/>
      <c r="J1151" s="174"/>
      <c r="K1151" s="1409"/>
      <c r="L1151" s="287">
        <f t="shared" si="264"/>
        <v>0</v>
      </c>
      <c r="M1151" s="12" t="str">
        <f t="shared" si="252"/>
        <v/>
      </c>
      <c r="N1151" s="13"/>
    </row>
    <row r="1152" spans="1:14" hidden="1">
      <c r="A1152" s="23">
        <v>645</v>
      </c>
      <c r="B1152" s="365">
        <v>5300</v>
      </c>
      <c r="C1152" s="1925" t="s">
        <v>614</v>
      </c>
      <c r="D1152" s="1926"/>
      <c r="E1152" s="310">
        <f t="shared" ref="E1152:L1152" si="265">SUM(E1153:E1154)</f>
        <v>0</v>
      </c>
      <c r="F1152" s="274">
        <f t="shared" si="265"/>
        <v>0</v>
      </c>
      <c r="G1152" s="275">
        <f t="shared" si="265"/>
        <v>0</v>
      </c>
      <c r="H1152" s="276">
        <f>SUM(H1153:H1154)</f>
        <v>0</v>
      </c>
      <c r="I1152" s="274">
        <f t="shared" si="265"/>
        <v>0</v>
      </c>
      <c r="J1152" s="275">
        <f t="shared" si="265"/>
        <v>0</v>
      </c>
      <c r="K1152" s="276">
        <f t="shared" si="265"/>
        <v>0</v>
      </c>
      <c r="L1152" s="310">
        <f t="shared" si="265"/>
        <v>0</v>
      </c>
      <c r="M1152" s="12" t="str">
        <f t="shared" si="252"/>
        <v/>
      </c>
      <c r="N1152" s="13"/>
    </row>
    <row r="1153" spans="1:14" hidden="1">
      <c r="A1153" s="23">
        <v>650</v>
      </c>
      <c r="B1153" s="366"/>
      <c r="C1153" s="367">
        <v>5301</v>
      </c>
      <c r="D1153" s="368" t="s">
        <v>301</v>
      </c>
      <c r="E1153" s="281">
        <f>F1153+G1153+H1153</f>
        <v>0</v>
      </c>
      <c r="F1153" s="152"/>
      <c r="G1153" s="153"/>
      <c r="H1153" s="1406"/>
      <c r="I1153" s="152"/>
      <c r="J1153" s="153"/>
      <c r="K1153" s="1406"/>
      <c r="L1153" s="281">
        <f>I1153+J1153+K1153</f>
        <v>0</v>
      </c>
      <c r="M1153" s="12" t="str">
        <f t="shared" si="252"/>
        <v/>
      </c>
      <c r="N1153" s="13"/>
    </row>
    <row r="1154" spans="1:14" hidden="1">
      <c r="A1154" s="22">
        <v>655</v>
      </c>
      <c r="B1154" s="366"/>
      <c r="C1154" s="371">
        <v>5309</v>
      </c>
      <c r="D1154" s="372" t="s">
        <v>615</v>
      </c>
      <c r="E1154" s="287">
        <f>F1154+G1154+H1154</f>
        <v>0</v>
      </c>
      <c r="F1154" s="173"/>
      <c r="G1154" s="174"/>
      <c r="H1154" s="1409"/>
      <c r="I1154" s="173"/>
      <c r="J1154" s="174"/>
      <c r="K1154" s="1409"/>
      <c r="L1154" s="287">
        <f>I1154+J1154+K1154</f>
        <v>0</v>
      </c>
      <c r="M1154" s="12" t="str">
        <f t="shared" si="252"/>
        <v/>
      </c>
      <c r="N1154" s="13"/>
    </row>
    <row r="1155" spans="1:14" hidden="1">
      <c r="A1155" s="22">
        <v>665</v>
      </c>
      <c r="B1155" s="365">
        <v>5400</v>
      </c>
      <c r="C1155" s="1925" t="s">
        <v>672</v>
      </c>
      <c r="D1155" s="1926"/>
      <c r="E1155" s="310">
        <f>F1155+G1155+H1155</f>
        <v>0</v>
      </c>
      <c r="F1155" s="1410"/>
      <c r="G1155" s="1411"/>
      <c r="H1155" s="1412"/>
      <c r="I1155" s="1410"/>
      <c r="J1155" s="1411"/>
      <c r="K1155" s="1412"/>
      <c r="L1155" s="310">
        <f>I1155+J1155+K1155</f>
        <v>0</v>
      </c>
      <c r="M1155" s="12" t="str">
        <f t="shared" si="252"/>
        <v/>
      </c>
      <c r="N1155" s="13"/>
    </row>
    <row r="1156" spans="1:14" hidden="1">
      <c r="A1156" s="22">
        <v>675</v>
      </c>
      <c r="B1156" s="272">
        <v>5500</v>
      </c>
      <c r="C1156" s="1917" t="s">
        <v>673</v>
      </c>
      <c r="D1156" s="1918"/>
      <c r="E1156" s="310">
        <f t="shared" ref="E1156:L1156" si="266">SUM(E1157:E1160)</f>
        <v>0</v>
      </c>
      <c r="F1156" s="274">
        <f t="shared" si="266"/>
        <v>0</v>
      </c>
      <c r="G1156" s="275">
        <f t="shared" si="266"/>
        <v>0</v>
      </c>
      <c r="H1156" s="276">
        <f>SUM(H1157:H1160)</f>
        <v>0</v>
      </c>
      <c r="I1156" s="274">
        <f t="shared" si="266"/>
        <v>0</v>
      </c>
      <c r="J1156" s="275">
        <f t="shared" si="266"/>
        <v>0</v>
      </c>
      <c r="K1156" s="276">
        <f t="shared" si="266"/>
        <v>0</v>
      </c>
      <c r="L1156" s="310">
        <f t="shared" si="266"/>
        <v>0</v>
      </c>
      <c r="M1156" s="12" t="str">
        <f t="shared" si="252"/>
        <v/>
      </c>
      <c r="N1156" s="13"/>
    </row>
    <row r="1157" spans="1:14" hidden="1">
      <c r="A1157" s="22">
        <v>685</v>
      </c>
      <c r="B1157" s="362"/>
      <c r="C1157" s="279">
        <v>5501</v>
      </c>
      <c r="D1157" s="311" t="s">
        <v>674</v>
      </c>
      <c r="E1157" s="281">
        <f>F1157+G1157+H1157</f>
        <v>0</v>
      </c>
      <c r="F1157" s="152"/>
      <c r="G1157" s="153"/>
      <c r="H1157" s="1406"/>
      <c r="I1157" s="152"/>
      <c r="J1157" s="153"/>
      <c r="K1157" s="1406"/>
      <c r="L1157" s="281">
        <f>I1157+J1157+K1157</f>
        <v>0</v>
      </c>
      <c r="M1157" s="12" t="str">
        <f t="shared" si="252"/>
        <v/>
      </c>
      <c r="N1157" s="13"/>
    </row>
    <row r="1158" spans="1:14" hidden="1">
      <c r="A1158" s="23">
        <v>690</v>
      </c>
      <c r="B1158" s="362"/>
      <c r="C1158" s="293">
        <v>5502</v>
      </c>
      <c r="D1158" s="294" t="s">
        <v>675</v>
      </c>
      <c r="E1158" s="295">
        <f>F1158+G1158+H1158</f>
        <v>0</v>
      </c>
      <c r="F1158" s="158"/>
      <c r="G1158" s="159"/>
      <c r="H1158" s="1408"/>
      <c r="I1158" s="158"/>
      <c r="J1158" s="159"/>
      <c r="K1158" s="1408"/>
      <c r="L1158" s="295">
        <f>I1158+J1158+K1158</f>
        <v>0</v>
      </c>
      <c r="M1158" s="12" t="str">
        <f t="shared" si="252"/>
        <v/>
      </c>
      <c r="N1158" s="13"/>
    </row>
    <row r="1159" spans="1:14" hidden="1">
      <c r="A1159" s="23">
        <v>695</v>
      </c>
      <c r="B1159" s="362"/>
      <c r="C1159" s="293">
        <v>5503</v>
      </c>
      <c r="D1159" s="363" t="s">
        <v>676</v>
      </c>
      <c r="E1159" s="295">
        <f>F1159+G1159+H1159</f>
        <v>0</v>
      </c>
      <c r="F1159" s="158"/>
      <c r="G1159" s="159"/>
      <c r="H1159" s="1408"/>
      <c r="I1159" s="158"/>
      <c r="J1159" s="159"/>
      <c r="K1159" s="1408"/>
      <c r="L1159" s="295">
        <f>I1159+J1159+K1159</f>
        <v>0</v>
      </c>
      <c r="M1159" s="12" t="str">
        <f t="shared" si="252"/>
        <v/>
      </c>
      <c r="N1159" s="13"/>
    </row>
    <row r="1160" spans="1:14" hidden="1">
      <c r="A1160" s="22">
        <v>700</v>
      </c>
      <c r="B1160" s="362"/>
      <c r="C1160" s="285">
        <v>5504</v>
      </c>
      <c r="D1160" s="339" t="s">
        <v>677</v>
      </c>
      <c r="E1160" s="287">
        <f>F1160+G1160+H1160</f>
        <v>0</v>
      </c>
      <c r="F1160" s="173"/>
      <c r="G1160" s="174"/>
      <c r="H1160" s="1409"/>
      <c r="I1160" s="173"/>
      <c r="J1160" s="174"/>
      <c r="K1160" s="1409"/>
      <c r="L1160" s="287">
        <f>I1160+J1160+K1160</f>
        <v>0</v>
      </c>
      <c r="M1160" s="12" t="str">
        <f t="shared" si="252"/>
        <v/>
      </c>
      <c r="N1160" s="13"/>
    </row>
    <row r="1161" spans="1:14" hidden="1">
      <c r="A1161" s="22">
        <v>710</v>
      </c>
      <c r="B1161" s="365">
        <v>5700</v>
      </c>
      <c r="C1161" s="1919" t="s">
        <v>899</v>
      </c>
      <c r="D1161" s="1920"/>
      <c r="E1161" s="310">
        <f>SUM(E1162:E1164)</f>
        <v>0</v>
      </c>
      <c r="F1161" s="1458">
        <v>0</v>
      </c>
      <c r="G1161" s="1458">
        <v>0</v>
      </c>
      <c r="H1161" s="1458">
        <v>0</v>
      </c>
      <c r="I1161" s="1458">
        <v>0</v>
      </c>
      <c r="J1161" s="1458">
        <v>0</v>
      </c>
      <c r="K1161" s="1458">
        <v>0</v>
      </c>
      <c r="L1161" s="310">
        <f>SUM(L1162:L1164)</f>
        <v>0</v>
      </c>
      <c r="M1161" s="12" t="str">
        <f t="shared" si="252"/>
        <v/>
      </c>
      <c r="N1161" s="13"/>
    </row>
    <row r="1162" spans="1:14" hidden="1">
      <c r="A1162" s="23">
        <v>715</v>
      </c>
      <c r="B1162" s="366"/>
      <c r="C1162" s="367">
        <v>5701</v>
      </c>
      <c r="D1162" s="368" t="s">
        <v>678</v>
      </c>
      <c r="E1162" s="281">
        <f>F1162+G1162+H1162</f>
        <v>0</v>
      </c>
      <c r="F1162" s="1459">
        <v>0</v>
      </c>
      <c r="G1162" s="1459">
        <v>0</v>
      </c>
      <c r="H1162" s="1460">
        <v>0</v>
      </c>
      <c r="I1162" s="1711">
        <v>0</v>
      </c>
      <c r="J1162" s="1459">
        <v>0</v>
      </c>
      <c r="K1162" s="1459">
        <v>0</v>
      </c>
      <c r="L1162" s="281">
        <f>I1162+J1162+K1162</f>
        <v>0</v>
      </c>
      <c r="M1162" s="12" t="str">
        <f t="shared" si="252"/>
        <v/>
      </c>
      <c r="N1162" s="13"/>
    </row>
    <row r="1163" spans="1:14" hidden="1">
      <c r="A1163" s="23">
        <v>720</v>
      </c>
      <c r="B1163" s="366"/>
      <c r="C1163" s="373">
        <v>5702</v>
      </c>
      <c r="D1163" s="374" t="s">
        <v>679</v>
      </c>
      <c r="E1163" s="314">
        <f>F1163+G1163+H1163</f>
        <v>0</v>
      </c>
      <c r="F1163" s="1459">
        <v>0</v>
      </c>
      <c r="G1163" s="1459">
        <v>0</v>
      </c>
      <c r="H1163" s="1460">
        <v>0</v>
      </c>
      <c r="I1163" s="1711">
        <v>0</v>
      </c>
      <c r="J1163" s="1459">
        <v>0</v>
      </c>
      <c r="K1163" s="1459">
        <v>0</v>
      </c>
      <c r="L1163" s="314">
        <f>I1163+J1163+K1163</f>
        <v>0</v>
      </c>
      <c r="M1163" s="12" t="str">
        <f t="shared" si="252"/>
        <v/>
      </c>
      <c r="N1163" s="13"/>
    </row>
    <row r="1164" spans="1:14" hidden="1">
      <c r="A1164" s="23">
        <v>725</v>
      </c>
      <c r="B1164" s="292"/>
      <c r="C1164" s="375">
        <v>4071</v>
      </c>
      <c r="D1164" s="376" t="s">
        <v>680</v>
      </c>
      <c r="E1164" s="377">
        <f>F1164+G1164+H1164</f>
        <v>0</v>
      </c>
      <c r="F1164" s="1459">
        <v>0</v>
      </c>
      <c r="G1164" s="1459">
        <v>0</v>
      </c>
      <c r="H1164" s="1460">
        <v>0</v>
      </c>
      <c r="I1164" s="1711">
        <v>0</v>
      </c>
      <c r="J1164" s="1459">
        <v>0</v>
      </c>
      <c r="K1164" s="1459">
        <v>0</v>
      </c>
      <c r="L1164" s="377">
        <f>I1164+J1164+K1164</f>
        <v>0</v>
      </c>
      <c r="M1164" s="12" t="str">
        <f t="shared" si="252"/>
        <v/>
      </c>
      <c r="N1164" s="13"/>
    </row>
    <row r="1165" spans="1:14" hidden="1">
      <c r="A1165" s="23">
        <v>730</v>
      </c>
      <c r="B1165" s="571"/>
      <c r="C1165" s="1921" t="s">
        <v>681</v>
      </c>
      <c r="D1165" s="1922"/>
      <c r="E1165" s="1426"/>
      <c r="F1165" s="1426"/>
      <c r="G1165" s="1426"/>
      <c r="H1165" s="1426"/>
      <c r="I1165" s="1426"/>
      <c r="J1165" s="1426"/>
      <c r="K1165" s="1426"/>
      <c r="L1165" s="1427"/>
      <c r="M1165" s="12" t="str">
        <f t="shared" si="252"/>
        <v/>
      </c>
      <c r="N1165" s="13"/>
    </row>
    <row r="1166" spans="1:14">
      <c r="A1166" s="23">
        <v>735</v>
      </c>
      <c r="B1166" s="381">
        <v>98</v>
      </c>
      <c r="C1166" s="1921" t="s">
        <v>681</v>
      </c>
      <c r="D1166" s="1922"/>
      <c r="E1166" s="382">
        <f>F1166+G1166+H1166</f>
        <v>57365</v>
      </c>
      <c r="F1166" s="1417">
        <v>57365</v>
      </c>
      <c r="G1166" s="1418">
        <v>0</v>
      </c>
      <c r="H1166" s="1419">
        <v>0</v>
      </c>
      <c r="I1166" s="1448">
        <v>0</v>
      </c>
      <c r="J1166" s="1449">
        <v>0</v>
      </c>
      <c r="K1166" s="1450">
        <v>0</v>
      </c>
      <c r="L1166" s="382">
        <f>I1166+J1166+K1166</f>
        <v>0</v>
      </c>
      <c r="M1166" s="12">
        <f t="shared" si="252"/>
        <v>1</v>
      </c>
      <c r="N1166" s="13"/>
    </row>
    <row r="1167" spans="1:14" hidden="1">
      <c r="A1167" s="23">
        <v>740</v>
      </c>
      <c r="B1167" s="1421"/>
      <c r="C1167" s="1422"/>
      <c r="D1167" s="1423"/>
      <c r="E1167" s="269"/>
      <c r="F1167" s="269"/>
      <c r="G1167" s="269"/>
      <c r="H1167" s="269"/>
      <c r="I1167" s="269"/>
      <c r="J1167" s="269"/>
      <c r="K1167" s="269"/>
      <c r="L1167" s="270"/>
      <c r="M1167" s="12" t="str">
        <f t="shared" si="252"/>
        <v/>
      </c>
      <c r="N1167" s="73" t="str">
        <f>LEFT(C1049,1)</f>
        <v>2</v>
      </c>
    </row>
    <row r="1168" spans="1:14" hidden="1">
      <c r="A1168" s="23">
        <v>745</v>
      </c>
      <c r="B1168" s="1424"/>
      <c r="C1168" s="111"/>
      <c r="D1168" s="1425"/>
      <c r="E1168" s="218"/>
      <c r="F1168" s="218"/>
      <c r="G1168" s="218"/>
      <c r="H1168" s="218"/>
      <c r="I1168" s="218"/>
      <c r="J1168" s="218"/>
      <c r="K1168" s="218"/>
      <c r="L1168" s="389"/>
      <c r="M1168" s="7" t="str">
        <f t="shared" si="252"/>
        <v/>
      </c>
    </row>
    <row r="1169" spans="1:14" hidden="1">
      <c r="A1169" s="22">
        <v>750</v>
      </c>
      <c r="B1169" s="1424"/>
      <c r="C1169" s="111"/>
      <c r="D1169" s="1425"/>
      <c r="E1169" s="218"/>
      <c r="F1169" s="218"/>
      <c r="G1169" s="218"/>
      <c r="H1169" s="218"/>
      <c r="I1169" s="218"/>
      <c r="J1169" s="218"/>
      <c r="K1169" s="218"/>
      <c r="L1169" s="389"/>
      <c r="M1169" s="7" t="str">
        <f t="shared" si="252"/>
        <v/>
      </c>
    </row>
    <row r="1170" spans="1:14" ht="19.5" thickBot="1">
      <c r="A1170" s="23">
        <v>755</v>
      </c>
      <c r="B1170" s="1451"/>
      <c r="C1170" s="393" t="s">
        <v>727</v>
      </c>
      <c r="D1170" s="1420">
        <f>+B1170</f>
        <v>0</v>
      </c>
      <c r="E1170" s="395">
        <f t="shared" ref="E1170:L1170" si="267">SUM(E1052,E1055,E1061,E1069,E1070,E1088,E1092,E1098,E1101,E1102,E1103,E1104,E1108,E1117,E1123,E1124,E1125,E1126,E1133,E1137,E1138,E1139,E1140,E1143,E1144,E1152,E1155,E1156,E1161)+E1166</f>
        <v>125127</v>
      </c>
      <c r="F1170" s="396">
        <f t="shared" si="267"/>
        <v>125127</v>
      </c>
      <c r="G1170" s="397">
        <f t="shared" si="267"/>
        <v>0</v>
      </c>
      <c r="H1170" s="398">
        <f t="shared" si="267"/>
        <v>0</v>
      </c>
      <c r="I1170" s="396">
        <f t="shared" si="267"/>
        <v>33711</v>
      </c>
      <c r="J1170" s="397">
        <f t="shared" si="267"/>
        <v>0</v>
      </c>
      <c r="K1170" s="398">
        <f t="shared" si="267"/>
        <v>0</v>
      </c>
      <c r="L1170" s="395">
        <f t="shared" si="267"/>
        <v>33711</v>
      </c>
      <c r="M1170" s="1820">
        <f t="shared" si="252"/>
        <v>1</v>
      </c>
      <c r="N1170" s="65"/>
    </row>
    <row r="1171" spans="1:14" ht="19.5" thickTop="1">
      <c r="A1171" s="23">
        <v>760</v>
      </c>
      <c r="B1171" s="79" t="s">
        <v>120</v>
      </c>
      <c r="C1171" s="1"/>
      <c r="L1171" s="6"/>
      <c r="M1171" s="1820">
        <f>(IF($E1170&lt;&gt;0,$M$2,IF($L1170&lt;&gt;0,$M$2,"")))</f>
        <v>1</v>
      </c>
      <c r="N1171" s="65"/>
    </row>
    <row r="1172" spans="1:14" ht="18.75">
      <c r="A1172" s="22">
        <v>765</v>
      </c>
      <c r="B1172" s="1355"/>
      <c r="C1172" s="1355"/>
      <c r="D1172" s="1356"/>
      <c r="E1172" s="1355"/>
      <c r="F1172" s="1355"/>
      <c r="G1172" s="1355"/>
      <c r="H1172" s="1355"/>
      <c r="I1172" s="1355"/>
      <c r="J1172" s="1355"/>
      <c r="K1172" s="1355"/>
      <c r="L1172" s="1357"/>
      <c r="M1172" s="1820">
        <f>(IF($E1170&lt;&gt;0,$M$2,IF($L1170&lt;&gt;0,$M$2,"")))</f>
        <v>1</v>
      </c>
      <c r="N1172" s="65"/>
    </row>
    <row r="1173" spans="1:14" ht="18.75" hidden="1">
      <c r="A1173" s="22">
        <v>775</v>
      </c>
      <c r="B1173" s="65"/>
      <c r="C1173" s="65"/>
      <c r="D1173" s="65"/>
      <c r="E1173" s="65"/>
      <c r="F1173" s="65"/>
      <c r="G1173" s="65"/>
      <c r="H1173" s="65"/>
      <c r="I1173" s="65"/>
      <c r="J1173" s="65"/>
      <c r="K1173" s="65"/>
      <c r="L1173" s="77"/>
      <c r="M1173" s="74">
        <f>(IF(E1170&lt;&gt;0,$G$2,IF(L1170&lt;&gt;0,$G$2,"")))</f>
        <v>0</v>
      </c>
      <c r="N1173" s="65"/>
    </row>
    <row r="1174" spans="1:14">
      <c r="A1174" s="23">
        <v>780</v>
      </c>
      <c r="B1174" s="6"/>
      <c r="C1174" s="6"/>
      <c r="D1174" s="517"/>
      <c r="E1174" s="38"/>
      <c r="F1174" s="38"/>
      <c r="G1174" s="38"/>
      <c r="H1174" s="38"/>
      <c r="I1174" s="38"/>
      <c r="J1174" s="38"/>
      <c r="K1174" s="38"/>
      <c r="L1174" s="38"/>
      <c r="M1174" s="7">
        <f>(IF($E1310&lt;&gt;0,$M$2,IF($L1310&lt;&gt;0,$M$2,"")))</f>
        <v>1</v>
      </c>
    </row>
    <row r="1175" spans="1:14">
      <c r="A1175" s="23">
        <v>785</v>
      </c>
      <c r="B1175" s="6"/>
      <c r="C1175" s="1353"/>
      <c r="D1175" s="1354"/>
      <c r="E1175" s="38"/>
      <c r="F1175" s="38"/>
      <c r="G1175" s="38"/>
      <c r="H1175" s="38"/>
      <c r="I1175" s="38"/>
      <c r="J1175" s="38"/>
      <c r="K1175" s="38"/>
      <c r="L1175" s="38"/>
      <c r="M1175" s="7">
        <f>(IF($E1310&lt;&gt;0,$M$2,IF($L1310&lt;&gt;0,$M$2,"")))</f>
        <v>1</v>
      </c>
    </row>
    <row r="1176" spans="1:14">
      <c r="A1176" s="23">
        <v>790</v>
      </c>
      <c r="B1176" s="1938" t="str">
        <f>$B$7</f>
        <v>ОТЧЕТНИ ДАННИ ПО ЕБК ЗА ИЗПЪЛНЕНИЕТО НА БЮДЖЕТА</v>
      </c>
      <c r="C1176" s="1939"/>
      <c r="D1176" s="1939"/>
      <c r="E1176" s="242"/>
      <c r="F1176" s="242"/>
      <c r="G1176" s="237"/>
      <c r="H1176" s="237"/>
      <c r="I1176" s="237"/>
      <c r="J1176" s="237"/>
      <c r="K1176" s="237"/>
      <c r="L1176" s="237"/>
      <c r="M1176" s="7">
        <f>(IF($E1310&lt;&gt;0,$M$2,IF($L1310&lt;&gt;0,$M$2,"")))</f>
        <v>1</v>
      </c>
    </row>
    <row r="1177" spans="1:14">
      <c r="A1177" s="23">
        <v>795</v>
      </c>
      <c r="B1177" s="228"/>
      <c r="C1177" s="391"/>
      <c r="D1177" s="400"/>
      <c r="E1177" s="406" t="s">
        <v>458</v>
      </c>
      <c r="F1177" s="406" t="s">
        <v>820</v>
      </c>
      <c r="G1177" s="237"/>
      <c r="H1177" s="1350" t="s">
        <v>1235</v>
      </c>
      <c r="I1177" s="1351"/>
      <c r="J1177" s="1352"/>
      <c r="K1177" s="237"/>
      <c r="L1177" s="237"/>
      <c r="M1177" s="7">
        <f>(IF($E1310&lt;&gt;0,$M$2,IF($L1310&lt;&gt;0,$M$2,"")))</f>
        <v>1</v>
      </c>
    </row>
    <row r="1178" spans="1:14" ht="18.75">
      <c r="A1178" s="22">
        <v>805</v>
      </c>
      <c r="B1178" s="1940" t="str">
        <f>$B$9</f>
        <v>Община Правец</v>
      </c>
      <c r="C1178" s="1941"/>
      <c r="D1178" s="1942"/>
      <c r="E1178" s="115">
        <f>$E$9</f>
        <v>45658</v>
      </c>
      <c r="F1178" s="226">
        <f>$F$9</f>
        <v>45900</v>
      </c>
      <c r="G1178" s="237"/>
      <c r="H1178" s="237"/>
      <c r="I1178" s="237"/>
      <c r="J1178" s="237"/>
      <c r="K1178" s="237"/>
      <c r="L1178" s="237"/>
      <c r="M1178" s="7">
        <f>(IF($E1310&lt;&gt;0,$M$2,IF($L1310&lt;&gt;0,$M$2,"")))</f>
        <v>1</v>
      </c>
    </row>
    <row r="1179" spans="1:14">
      <c r="A1179" s="23">
        <v>810</v>
      </c>
      <c r="B1179" s="227" t="str">
        <f>$B$10</f>
        <v>(наименование на разпоредителя с бюджет)</v>
      </c>
      <c r="C1179" s="228"/>
      <c r="D1179" s="229"/>
      <c r="E1179" s="237"/>
      <c r="F1179" s="237"/>
      <c r="G1179" s="237"/>
      <c r="H1179" s="237"/>
      <c r="I1179" s="237"/>
      <c r="J1179" s="237"/>
      <c r="K1179" s="237"/>
      <c r="L1179" s="237"/>
      <c r="M1179" s="7">
        <f>(IF($E1310&lt;&gt;0,$M$2,IF($L1310&lt;&gt;0,$M$2,"")))</f>
        <v>1</v>
      </c>
    </row>
    <row r="1180" spans="1:14">
      <c r="A1180" s="23">
        <v>815</v>
      </c>
      <c r="B1180" s="227"/>
      <c r="C1180" s="228"/>
      <c r="D1180" s="229"/>
      <c r="E1180" s="237"/>
      <c r="F1180" s="237"/>
      <c r="G1180" s="237"/>
      <c r="H1180" s="237"/>
      <c r="I1180" s="237"/>
      <c r="J1180" s="237"/>
      <c r="K1180" s="237"/>
      <c r="L1180" s="237"/>
      <c r="M1180" s="7">
        <f>(IF($E1310&lt;&gt;0,$M$2,IF($L1310&lt;&gt;0,$M$2,"")))</f>
        <v>1</v>
      </c>
    </row>
    <row r="1181" spans="1:14" ht="19.5">
      <c r="A1181" s="28">
        <v>525</v>
      </c>
      <c r="B1181" s="1943" t="str">
        <f>$B$12</f>
        <v>Правец</v>
      </c>
      <c r="C1181" s="1944"/>
      <c r="D1181" s="1945"/>
      <c r="E1181" s="410" t="s">
        <v>875</v>
      </c>
      <c r="F1181" s="1348" t="str">
        <f>$F$12</f>
        <v>7317</v>
      </c>
      <c r="G1181" s="237"/>
      <c r="H1181" s="237"/>
      <c r="I1181" s="237"/>
      <c r="J1181" s="237"/>
      <c r="K1181" s="237"/>
      <c r="L1181" s="237"/>
      <c r="M1181" s="7">
        <f>(IF($E1310&lt;&gt;0,$M$2,IF($L1310&lt;&gt;0,$M$2,"")))</f>
        <v>1</v>
      </c>
    </row>
    <row r="1182" spans="1:14">
      <c r="A1182" s="22">
        <v>820</v>
      </c>
      <c r="B1182" s="233" t="str">
        <f>$B$13</f>
        <v>(наименование на първостепенния разпоредител с бюджет)</v>
      </c>
      <c r="C1182" s="228"/>
      <c r="D1182" s="229"/>
      <c r="E1182" s="1349"/>
      <c r="F1182" s="242"/>
      <c r="G1182" s="237"/>
      <c r="H1182" s="237"/>
      <c r="I1182" s="237"/>
      <c r="J1182" s="237"/>
      <c r="K1182" s="237"/>
      <c r="L1182" s="237"/>
      <c r="M1182" s="7">
        <f>(IF($E1310&lt;&gt;0,$M$2,IF($L1310&lt;&gt;0,$M$2,"")))</f>
        <v>1</v>
      </c>
    </row>
    <row r="1183" spans="1:14" ht="19.5">
      <c r="A1183" s="23">
        <v>821</v>
      </c>
      <c r="B1183" s="236"/>
      <c r="C1183" s="237"/>
      <c r="D1183" s="124" t="s">
        <v>876</v>
      </c>
      <c r="E1183" s="238">
        <f>$E$15</f>
        <v>0</v>
      </c>
      <c r="F1183" s="414" t="str">
        <f>$F$15</f>
        <v>БЮДЖЕТ</v>
      </c>
      <c r="G1183" s="218"/>
      <c r="H1183" s="218"/>
      <c r="I1183" s="218"/>
      <c r="J1183" s="218"/>
      <c r="K1183" s="218"/>
      <c r="L1183" s="218"/>
      <c r="M1183" s="7">
        <f>(IF($E1310&lt;&gt;0,$M$2,IF($L1310&lt;&gt;0,$M$2,"")))</f>
        <v>1</v>
      </c>
    </row>
    <row r="1184" spans="1:14" ht="16.5" thickBot="1">
      <c r="A1184" s="23">
        <v>822</v>
      </c>
      <c r="B1184" s="228"/>
      <c r="C1184" s="391"/>
      <c r="D1184" s="400"/>
      <c r="E1184" s="237"/>
      <c r="F1184" s="409"/>
      <c r="G1184" s="409"/>
      <c r="H1184" s="409"/>
      <c r="I1184" s="409"/>
      <c r="J1184" s="409"/>
      <c r="K1184" s="409"/>
      <c r="L1184" s="1365" t="s">
        <v>459</v>
      </c>
      <c r="M1184" s="7">
        <f>(IF($E1310&lt;&gt;0,$M$2,IF($L1310&lt;&gt;0,$M$2,"")))</f>
        <v>1</v>
      </c>
    </row>
    <row r="1185" spans="1:14" ht="24.95" customHeight="1">
      <c r="A1185" s="23">
        <v>823</v>
      </c>
      <c r="B1185" s="247"/>
      <c r="C1185" s="248"/>
      <c r="D1185" s="249" t="s">
        <v>699</v>
      </c>
      <c r="E1185" s="1946" t="str">
        <f>CONCATENATE("Уточнен план ",$C$3)</f>
        <v>Уточнен план 2025</v>
      </c>
      <c r="F1185" s="1947"/>
      <c r="G1185" s="1947"/>
      <c r="H1185" s="1948"/>
      <c r="I1185" s="1927" t="str">
        <f>CONCATENATE("Отчет ",$C$3)</f>
        <v>Отчет 2025</v>
      </c>
      <c r="J1185" s="1928"/>
      <c r="K1185" s="1928"/>
      <c r="L1185" s="1929"/>
      <c r="M1185" s="7">
        <f>(IF($E1310&lt;&gt;0,$M$2,IF($L1310&lt;&gt;0,$M$2,"")))</f>
        <v>1</v>
      </c>
    </row>
    <row r="1186" spans="1:14" ht="54.95" customHeight="1" thickBot="1">
      <c r="A1186" s="23">
        <v>825</v>
      </c>
      <c r="B1186" s="250" t="s">
        <v>62</v>
      </c>
      <c r="C1186" s="251" t="s">
        <v>460</v>
      </c>
      <c r="D1186" s="252" t="s">
        <v>700</v>
      </c>
      <c r="E1186" s="1391" t="str">
        <f>$E$20</f>
        <v>Уточнен план                Общо</v>
      </c>
      <c r="F1186" s="1395" t="str">
        <f>$F$20</f>
        <v>държавни дейности</v>
      </c>
      <c r="G1186" s="1396" t="str">
        <f>$G$20</f>
        <v>местни дейности</v>
      </c>
      <c r="H1186" s="1397" t="str">
        <f>$H$20</f>
        <v>дофинансиране</v>
      </c>
      <c r="I1186" s="253" t="str">
        <f>$I$20</f>
        <v>държавни дейности -ОТЧЕТ</v>
      </c>
      <c r="J1186" s="254" t="str">
        <f>$J$20</f>
        <v>местни дейности - ОТЧЕТ</v>
      </c>
      <c r="K1186" s="255" t="str">
        <f>$K$20</f>
        <v>дофинансиране - ОТЧЕТ</v>
      </c>
      <c r="L1186" s="1675" t="str">
        <f>$L$20</f>
        <v>ОТЧЕТ                                    ОБЩО</v>
      </c>
      <c r="M1186" s="7">
        <f>(IF($E1310&lt;&gt;0,$M$2,IF($L1310&lt;&gt;0,$M$2,"")))</f>
        <v>1</v>
      </c>
    </row>
    <row r="1187" spans="1:14" ht="18.75">
      <c r="A1187" s="23"/>
      <c r="B1187" s="258"/>
      <c r="C1187" s="259"/>
      <c r="D1187" s="260" t="s">
        <v>729</v>
      </c>
      <c r="E1187" s="1442" t="str">
        <f>$E$21</f>
        <v>(1)</v>
      </c>
      <c r="F1187" s="143" t="str">
        <f>$F$21</f>
        <v>(2)</v>
      </c>
      <c r="G1187" s="144" t="str">
        <f>$G$21</f>
        <v>(3)</v>
      </c>
      <c r="H1187" s="145" t="str">
        <f>$H$21</f>
        <v>(4)</v>
      </c>
      <c r="I1187" s="261" t="str">
        <f>$I$21</f>
        <v>(5)</v>
      </c>
      <c r="J1187" s="262" t="str">
        <f>$J$21</f>
        <v>(6)</v>
      </c>
      <c r="K1187" s="263" t="str">
        <f>$K$21</f>
        <v>(7)</v>
      </c>
      <c r="L1187" s="264" t="str">
        <f>$L$21</f>
        <v>(8)</v>
      </c>
      <c r="M1187" s="7">
        <f>(IF($E1310&lt;&gt;0,$M$2,IF($L1310&lt;&gt;0,$M$2,"")))</f>
        <v>1</v>
      </c>
    </row>
    <row r="1188" spans="1:14">
      <c r="A1188" s="23"/>
      <c r="B1188" s="1439"/>
      <c r="C1188" s="1540" t="e">
        <f>VLOOKUP(D1188,OP_LIST2,2,FALSE)</f>
        <v>#N/A</v>
      </c>
      <c r="D1188" s="1445"/>
      <c r="E1188" s="389"/>
      <c r="F1188" s="1429"/>
      <c r="G1188" s="1430"/>
      <c r="H1188" s="1431"/>
      <c r="I1188" s="1429"/>
      <c r="J1188" s="1430"/>
      <c r="K1188" s="1431"/>
      <c r="L1188" s="1428"/>
      <c r="M1188" s="7">
        <f>(IF($E1310&lt;&gt;0,$M$2,IF($L1310&lt;&gt;0,$M$2,"")))</f>
        <v>1</v>
      </c>
    </row>
    <row r="1189" spans="1:14">
      <c r="A1189" s="23"/>
      <c r="B1189" s="1713" t="s">
        <v>2056</v>
      </c>
      <c r="C1189" s="1446">
        <f>VLOOKUP(D1190,EBK_DEIN2,2,FALSE)</f>
        <v>2282</v>
      </c>
      <c r="D1189" s="1445" t="s">
        <v>778</v>
      </c>
      <c r="E1189" s="389"/>
      <c r="F1189" s="1432"/>
      <c r="G1189" s="1433"/>
      <c r="H1189" s="1434"/>
      <c r="I1189" s="1432"/>
      <c r="J1189" s="1433"/>
      <c r="K1189" s="1434"/>
      <c r="L1189" s="1428"/>
      <c r="M1189" s="7">
        <f>(IF($E1310&lt;&gt;0,$M$2,IF($L1310&lt;&gt;0,$M$2,"")))</f>
        <v>1</v>
      </c>
    </row>
    <row r="1190" spans="1:14">
      <c r="A1190" s="23"/>
      <c r="B1190" s="1438"/>
      <c r="C1190" s="1531">
        <f>+C1189</f>
        <v>2282</v>
      </c>
      <c r="D1190" s="1440" t="s">
        <v>431</v>
      </c>
      <c r="E1190" s="389"/>
      <c r="F1190" s="1432"/>
      <c r="G1190" s="1433"/>
      <c r="H1190" s="1434"/>
      <c r="I1190" s="1432"/>
      <c r="J1190" s="1433"/>
      <c r="K1190" s="1434"/>
      <c r="L1190" s="1428"/>
      <c r="M1190" s="7">
        <f>(IF($E1310&lt;&gt;0,$M$2,IF($L1310&lt;&gt;0,$M$2,"")))</f>
        <v>1</v>
      </c>
    </row>
    <row r="1191" spans="1:14">
      <c r="A1191" s="23"/>
      <c r="B1191" s="1443"/>
      <c r="C1191" s="1441"/>
      <c r="D1191" s="1444" t="s">
        <v>701</v>
      </c>
      <c r="E1191" s="389"/>
      <c r="F1191" s="1435"/>
      <c r="G1191" s="1436"/>
      <c r="H1191" s="1437"/>
      <c r="I1191" s="1435"/>
      <c r="J1191" s="1436"/>
      <c r="K1191" s="1437"/>
      <c r="L1191" s="1428"/>
      <c r="M1191" s="7">
        <f>(IF($E1310&lt;&gt;0,$M$2,IF($L1310&lt;&gt;0,$M$2,"")))</f>
        <v>1</v>
      </c>
    </row>
    <row r="1192" spans="1:14" hidden="1">
      <c r="A1192" s="23"/>
      <c r="B1192" s="272">
        <v>100</v>
      </c>
      <c r="C1192" s="1930" t="s">
        <v>730</v>
      </c>
      <c r="D1192" s="1931"/>
      <c r="E1192" s="273">
        <f t="shared" ref="E1192:L1192" si="268">SUM(E1193:E1194)</f>
        <v>0</v>
      </c>
      <c r="F1192" s="274">
        <f t="shared" si="268"/>
        <v>0</v>
      </c>
      <c r="G1192" s="275">
        <f t="shared" si="268"/>
        <v>0</v>
      </c>
      <c r="H1192" s="276">
        <f>SUM(H1193:H1194)</f>
        <v>0</v>
      </c>
      <c r="I1192" s="274">
        <f t="shared" si="268"/>
        <v>0</v>
      </c>
      <c r="J1192" s="275">
        <f t="shared" si="268"/>
        <v>0</v>
      </c>
      <c r="K1192" s="276">
        <f t="shared" si="268"/>
        <v>0</v>
      </c>
      <c r="L1192" s="273">
        <f t="shared" si="268"/>
        <v>0</v>
      </c>
      <c r="M1192" s="12" t="str">
        <f>(IF($E1192&lt;&gt;0,$M$2,IF($L1192&lt;&gt;0,$M$2,"")))</f>
        <v/>
      </c>
      <c r="N1192" s="13"/>
    </row>
    <row r="1193" spans="1:14" hidden="1">
      <c r="A1193" s="23"/>
      <c r="B1193" s="278"/>
      <c r="C1193" s="279">
        <v>101</v>
      </c>
      <c r="D1193" s="280" t="s">
        <v>731</v>
      </c>
      <c r="E1193" s="281">
        <f>F1193+G1193+H1193</f>
        <v>0</v>
      </c>
      <c r="F1193" s="152"/>
      <c r="G1193" s="153"/>
      <c r="H1193" s="1406"/>
      <c r="I1193" s="152"/>
      <c r="J1193" s="153"/>
      <c r="K1193" s="1406"/>
      <c r="L1193" s="281">
        <f>I1193+J1193+K1193</f>
        <v>0</v>
      </c>
      <c r="M1193" s="12" t="str">
        <f t="shared" ref="M1193:M1256" si="269">(IF($E1193&lt;&gt;0,$M$2,IF($L1193&lt;&gt;0,$M$2,"")))</f>
        <v/>
      </c>
      <c r="N1193" s="13"/>
    </row>
    <row r="1194" spans="1:14" hidden="1">
      <c r="A1194" s="10"/>
      <c r="B1194" s="278"/>
      <c r="C1194" s="285">
        <v>102</v>
      </c>
      <c r="D1194" s="286" t="s">
        <v>732</v>
      </c>
      <c r="E1194" s="287">
        <f>F1194+G1194+H1194</f>
        <v>0</v>
      </c>
      <c r="F1194" s="173"/>
      <c r="G1194" s="174"/>
      <c r="H1194" s="1409"/>
      <c r="I1194" s="173"/>
      <c r="J1194" s="174"/>
      <c r="K1194" s="1409"/>
      <c r="L1194" s="287">
        <f>I1194+J1194+K1194</f>
        <v>0</v>
      </c>
      <c r="M1194" s="12" t="str">
        <f t="shared" si="269"/>
        <v/>
      </c>
      <c r="N1194" s="13"/>
    </row>
    <row r="1195" spans="1:14">
      <c r="A1195" s="10"/>
      <c r="B1195" s="272">
        <v>200</v>
      </c>
      <c r="C1195" s="1932" t="s">
        <v>733</v>
      </c>
      <c r="D1195" s="1933"/>
      <c r="E1195" s="273">
        <f t="shared" ref="E1195:L1195" si="270">SUM(E1196:E1200)</f>
        <v>162577</v>
      </c>
      <c r="F1195" s="274">
        <f t="shared" si="270"/>
        <v>162577</v>
      </c>
      <c r="G1195" s="275">
        <f t="shared" si="270"/>
        <v>0</v>
      </c>
      <c r="H1195" s="276">
        <f>SUM(H1196:H1200)</f>
        <v>0</v>
      </c>
      <c r="I1195" s="274">
        <f t="shared" si="270"/>
        <v>88209</v>
      </c>
      <c r="J1195" s="275">
        <f t="shared" si="270"/>
        <v>0</v>
      </c>
      <c r="K1195" s="276">
        <f t="shared" si="270"/>
        <v>0</v>
      </c>
      <c r="L1195" s="273">
        <f t="shared" si="270"/>
        <v>88209</v>
      </c>
      <c r="M1195" s="12">
        <f t="shared" si="269"/>
        <v>1</v>
      </c>
      <c r="N1195" s="13"/>
    </row>
    <row r="1196" spans="1:14">
      <c r="A1196" s="10"/>
      <c r="B1196" s="291"/>
      <c r="C1196" s="279">
        <v>201</v>
      </c>
      <c r="D1196" s="280" t="s">
        <v>734</v>
      </c>
      <c r="E1196" s="281">
        <f>F1196+G1196+H1196</f>
        <v>157404</v>
      </c>
      <c r="F1196" s="152">
        <v>157404</v>
      </c>
      <c r="G1196" s="153">
        <v>0</v>
      </c>
      <c r="H1196" s="1406">
        <v>0</v>
      </c>
      <c r="I1196" s="152">
        <v>85517</v>
      </c>
      <c r="J1196" s="153">
        <v>0</v>
      </c>
      <c r="K1196" s="1406">
        <v>0</v>
      </c>
      <c r="L1196" s="281">
        <f>I1196+J1196+K1196</f>
        <v>85517</v>
      </c>
      <c r="M1196" s="12">
        <f t="shared" si="269"/>
        <v>1</v>
      </c>
      <c r="N1196" s="13"/>
    </row>
    <row r="1197" spans="1:14" hidden="1">
      <c r="A1197" s="10"/>
      <c r="B1197" s="292"/>
      <c r="C1197" s="293">
        <v>202</v>
      </c>
      <c r="D1197" s="294" t="s">
        <v>735</v>
      </c>
      <c r="E1197" s="295">
        <f>F1197+G1197+H1197</f>
        <v>0</v>
      </c>
      <c r="F1197" s="158"/>
      <c r="G1197" s="159"/>
      <c r="H1197" s="1408"/>
      <c r="I1197" s="158"/>
      <c r="J1197" s="159"/>
      <c r="K1197" s="1408"/>
      <c r="L1197" s="295">
        <f>I1197+J1197+K1197</f>
        <v>0</v>
      </c>
      <c r="M1197" s="12" t="str">
        <f t="shared" si="269"/>
        <v/>
      </c>
      <c r="N1197" s="13"/>
    </row>
    <row r="1198" spans="1:14" ht="31.5">
      <c r="A1198" s="10"/>
      <c r="B1198" s="299"/>
      <c r="C1198" s="293">
        <v>205</v>
      </c>
      <c r="D1198" s="294" t="s">
        <v>586</v>
      </c>
      <c r="E1198" s="295">
        <f>F1198+G1198+H1198</f>
        <v>4373</v>
      </c>
      <c r="F1198" s="158">
        <v>4373</v>
      </c>
      <c r="G1198" s="159">
        <v>0</v>
      </c>
      <c r="H1198" s="1408">
        <v>0</v>
      </c>
      <c r="I1198" s="158">
        <v>2037</v>
      </c>
      <c r="J1198" s="159">
        <v>0</v>
      </c>
      <c r="K1198" s="1408">
        <v>0</v>
      </c>
      <c r="L1198" s="295">
        <f>I1198+J1198+K1198</f>
        <v>2037</v>
      </c>
      <c r="M1198" s="12">
        <f t="shared" si="269"/>
        <v>1</v>
      </c>
      <c r="N1198" s="13"/>
    </row>
    <row r="1199" spans="1:14">
      <c r="A1199" s="10"/>
      <c r="B1199" s="299"/>
      <c r="C1199" s="293">
        <v>208</v>
      </c>
      <c r="D1199" s="300" t="s">
        <v>587</v>
      </c>
      <c r="E1199" s="295">
        <f>F1199+G1199+H1199</f>
        <v>0</v>
      </c>
      <c r="F1199" s="158"/>
      <c r="G1199" s="159"/>
      <c r="H1199" s="1408"/>
      <c r="I1199" s="158">
        <v>424</v>
      </c>
      <c r="J1199" s="159">
        <v>0</v>
      </c>
      <c r="K1199" s="1408">
        <v>0</v>
      </c>
      <c r="L1199" s="295">
        <f>I1199+J1199+K1199</f>
        <v>424</v>
      </c>
      <c r="M1199" s="12">
        <f t="shared" si="269"/>
        <v>1</v>
      </c>
      <c r="N1199" s="13"/>
    </row>
    <row r="1200" spans="1:14">
      <c r="A1200" s="10"/>
      <c r="B1200" s="291"/>
      <c r="C1200" s="285">
        <v>209</v>
      </c>
      <c r="D1200" s="301" t="s">
        <v>588</v>
      </c>
      <c r="E1200" s="287">
        <f>F1200+G1200+H1200</f>
        <v>800</v>
      </c>
      <c r="F1200" s="173">
        <v>800</v>
      </c>
      <c r="G1200" s="174">
        <v>0</v>
      </c>
      <c r="H1200" s="1409">
        <v>0</v>
      </c>
      <c r="I1200" s="173">
        <v>231</v>
      </c>
      <c r="J1200" s="174">
        <v>0</v>
      </c>
      <c r="K1200" s="1409">
        <v>0</v>
      </c>
      <c r="L1200" s="287">
        <f>I1200+J1200+K1200</f>
        <v>231</v>
      </c>
      <c r="M1200" s="12">
        <f t="shared" si="269"/>
        <v>1</v>
      </c>
      <c r="N1200" s="13"/>
    </row>
    <row r="1201" spans="1:14">
      <c r="A1201" s="10"/>
      <c r="B1201" s="272">
        <v>500</v>
      </c>
      <c r="C1201" s="1934" t="s">
        <v>188</v>
      </c>
      <c r="D1201" s="1935"/>
      <c r="E1201" s="273">
        <f t="shared" ref="E1201:L1201" si="271">SUM(E1202:E1208)</f>
        <v>31008</v>
      </c>
      <c r="F1201" s="274">
        <f t="shared" si="271"/>
        <v>31008</v>
      </c>
      <c r="G1201" s="275">
        <f t="shared" si="271"/>
        <v>0</v>
      </c>
      <c r="H1201" s="276">
        <f>SUM(H1202:H1208)</f>
        <v>0</v>
      </c>
      <c r="I1201" s="274">
        <f t="shared" si="271"/>
        <v>16519</v>
      </c>
      <c r="J1201" s="275">
        <f t="shared" si="271"/>
        <v>0</v>
      </c>
      <c r="K1201" s="276">
        <f t="shared" si="271"/>
        <v>0</v>
      </c>
      <c r="L1201" s="273">
        <f t="shared" si="271"/>
        <v>16519</v>
      </c>
      <c r="M1201" s="12">
        <f t="shared" si="269"/>
        <v>1</v>
      </c>
      <c r="N1201" s="13"/>
    </row>
    <row r="1202" spans="1:14" ht="18" customHeight="1">
      <c r="A1202" s="10"/>
      <c r="B1202" s="291"/>
      <c r="C1202" s="302">
        <v>551</v>
      </c>
      <c r="D1202" s="303" t="s">
        <v>189</v>
      </c>
      <c r="E1202" s="281">
        <f t="shared" ref="E1202:E1209" si="272">F1202+G1202+H1202</f>
        <v>20463</v>
      </c>
      <c r="F1202" s="152">
        <v>20463</v>
      </c>
      <c r="G1202" s="153">
        <v>0</v>
      </c>
      <c r="H1202" s="1406">
        <v>0</v>
      </c>
      <c r="I1202" s="152">
        <v>10324</v>
      </c>
      <c r="J1202" s="153">
        <v>0</v>
      </c>
      <c r="K1202" s="1406">
        <v>0</v>
      </c>
      <c r="L1202" s="281">
        <f t="shared" ref="L1202:L1209" si="273">I1202+J1202+K1202</f>
        <v>10324</v>
      </c>
      <c r="M1202" s="12">
        <f t="shared" si="269"/>
        <v>1</v>
      </c>
      <c r="N1202" s="13"/>
    </row>
    <row r="1203" spans="1:14" hidden="1">
      <c r="A1203" s="10"/>
      <c r="B1203" s="291"/>
      <c r="C1203" s="304">
        <v>552</v>
      </c>
      <c r="D1203" s="305" t="s">
        <v>894</v>
      </c>
      <c r="E1203" s="295">
        <f t="shared" si="272"/>
        <v>0</v>
      </c>
      <c r="F1203" s="158"/>
      <c r="G1203" s="159"/>
      <c r="H1203" s="1408"/>
      <c r="I1203" s="158"/>
      <c r="J1203" s="159"/>
      <c r="K1203" s="1408"/>
      <c r="L1203" s="295">
        <f t="shared" si="273"/>
        <v>0</v>
      </c>
      <c r="M1203" s="12" t="str">
        <f t="shared" si="269"/>
        <v/>
      </c>
      <c r="N1203" s="13"/>
    </row>
    <row r="1204" spans="1:14" hidden="1">
      <c r="A1204" s="10"/>
      <c r="B1204" s="306"/>
      <c r="C1204" s="304">
        <v>558</v>
      </c>
      <c r="D1204" s="307" t="s">
        <v>856</v>
      </c>
      <c r="E1204" s="295">
        <f>F1204+G1204+H1204</f>
        <v>0</v>
      </c>
      <c r="F1204" s="484">
        <v>0</v>
      </c>
      <c r="G1204" s="485">
        <v>0</v>
      </c>
      <c r="H1204" s="160">
        <v>0</v>
      </c>
      <c r="I1204" s="484">
        <v>0</v>
      </c>
      <c r="J1204" s="485">
        <v>0</v>
      </c>
      <c r="K1204" s="160">
        <v>0</v>
      </c>
      <c r="L1204" s="295">
        <f>I1204+J1204+K1204</f>
        <v>0</v>
      </c>
      <c r="M1204" s="12" t="str">
        <f t="shared" si="269"/>
        <v/>
      </c>
      <c r="N1204" s="13"/>
    </row>
    <row r="1205" spans="1:14">
      <c r="A1205" s="10"/>
      <c r="B1205" s="306"/>
      <c r="C1205" s="304">
        <v>560</v>
      </c>
      <c r="D1205" s="307" t="s">
        <v>190</v>
      </c>
      <c r="E1205" s="295">
        <f t="shared" si="272"/>
        <v>7555</v>
      </c>
      <c r="F1205" s="158">
        <v>7555</v>
      </c>
      <c r="G1205" s="159">
        <v>0</v>
      </c>
      <c r="H1205" s="1408">
        <v>0</v>
      </c>
      <c r="I1205" s="158">
        <v>4154</v>
      </c>
      <c r="J1205" s="159">
        <v>0</v>
      </c>
      <c r="K1205" s="1408">
        <v>0</v>
      </c>
      <c r="L1205" s="295">
        <f t="shared" si="273"/>
        <v>4154</v>
      </c>
      <c r="M1205" s="12">
        <f t="shared" si="269"/>
        <v>1</v>
      </c>
      <c r="N1205" s="13"/>
    </row>
    <row r="1206" spans="1:14">
      <c r="A1206" s="10"/>
      <c r="B1206" s="306"/>
      <c r="C1206" s="304">
        <v>580</v>
      </c>
      <c r="D1206" s="305" t="s">
        <v>191</v>
      </c>
      <c r="E1206" s="295">
        <f t="shared" si="272"/>
        <v>2990</v>
      </c>
      <c r="F1206" s="158">
        <v>2990</v>
      </c>
      <c r="G1206" s="159">
        <v>0</v>
      </c>
      <c r="H1206" s="1408">
        <v>0</v>
      </c>
      <c r="I1206" s="158">
        <v>2041</v>
      </c>
      <c r="J1206" s="159">
        <v>0</v>
      </c>
      <c r="K1206" s="1408">
        <v>0</v>
      </c>
      <c r="L1206" s="295">
        <f t="shared" si="273"/>
        <v>2041</v>
      </c>
      <c r="M1206" s="12">
        <f t="shared" si="269"/>
        <v>1</v>
      </c>
      <c r="N1206" s="13"/>
    </row>
    <row r="1207" spans="1:14" hidden="1">
      <c r="A1207" s="10"/>
      <c r="B1207" s="291"/>
      <c r="C1207" s="304">
        <v>588</v>
      </c>
      <c r="D1207" s="305" t="s">
        <v>858</v>
      </c>
      <c r="E1207" s="295">
        <f>F1207+G1207+H1207</f>
        <v>0</v>
      </c>
      <c r="F1207" s="484">
        <v>0</v>
      </c>
      <c r="G1207" s="485">
        <v>0</v>
      </c>
      <c r="H1207" s="160">
        <v>0</v>
      </c>
      <c r="I1207" s="484">
        <v>0</v>
      </c>
      <c r="J1207" s="485">
        <v>0</v>
      </c>
      <c r="K1207" s="160">
        <v>0</v>
      </c>
      <c r="L1207" s="295">
        <f>I1207+J1207+K1207</f>
        <v>0</v>
      </c>
      <c r="M1207" s="12" t="str">
        <f t="shared" si="269"/>
        <v/>
      </c>
      <c r="N1207" s="13"/>
    </row>
    <row r="1208" spans="1:14" ht="31.5" hidden="1">
      <c r="A1208" s="10"/>
      <c r="B1208" s="291"/>
      <c r="C1208" s="308">
        <v>590</v>
      </c>
      <c r="D1208" s="309" t="s">
        <v>192</v>
      </c>
      <c r="E1208" s="287">
        <f t="shared" si="272"/>
        <v>0</v>
      </c>
      <c r="F1208" s="173"/>
      <c r="G1208" s="174"/>
      <c r="H1208" s="1409"/>
      <c r="I1208" s="173"/>
      <c r="J1208" s="174"/>
      <c r="K1208" s="1409"/>
      <c r="L1208" s="287">
        <f t="shared" si="273"/>
        <v>0</v>
      </c>
      <c r="M1208" s="12" t="str">
        <f t="shared" si="269"/>
        <v/>
      </c>
      <c r="N1208" s="13"/>
    </row>
    <row r="1209" spans="1:14" hidden="1">
      <c r="A1209" s="22">
        <v>5</v>
      </c>
      <c r="B1209" s="272">
        <v>800</v>
      </c>
      <c r="C1209" s="1936" t="s">
        <v>193</v>
      </c>
      <c r="D1209" s="1937"/>
      <c r="E1209" s="310">
        <f t="shared" si="272"/>
        <v>0</v>
      </c>
      <c r="F1209" s="1410"/>
      <c r="G1209" s="1411"/>
      <c r="H1209" s="1412"/>
      <c r="I1209" s="1410"/>
      <c r="J1209" s="1411"/>
      <c r="K1209" s="1412"/>
      <c r="L1209" s="310">
        <f t="shared" si="273"/>
        <v>0</v>
      </c>
      <c r="M1209" s="12" t="str">
        <f t="shared" si="269"/>
        <v/>
      </c>
      <c r="N1209" s="13"/>
    </row>
    <row r="1210" spans="1:14">
      <c r="A1210" s="23">
        <v>10</v>
      </c>
      <c r="B1210" s="272">
        <v>1000</v>
      </c>
      <c r="C1210" s="1932" t="s">
        <v>194</v>
      </c>
      <c r="D1210" s="1933"/>
      <c r="E1210" s="310">
        <f t="shared" ref="E1210:L1210" si="274">SUM(E1211:E1227)</f>
        <v>45556</v>
      </c>
      <c r="F1210" s="274">
        <f t="shared" si="274"/>
        <v>45556</v>
      </c>
      <c r="G1210" s="275">
        <f t="shared" si="274"/>
        <v>0</v>
      </c>
      <c r="H1210" s="276">
        <f>SUM(H1211:H1227)</f>
        <v>0</v>
      </c>
      <c r="I1210" s="274">
        <f t="shared" si="274"/>
        <v>700</v>
      </c>
      <c r="J1210" s="275">
        <f t="shared" si="274"/>
        <v>0</v>
      </c>
      <c r="K1210" s="276">
        <f t="shared" si="274"/>
        <v>0</v>
      </c>
      <c r="L1210" s="310">
        <f t="shared" si="274"/>
        <v>700</v>
      </c>
      <c r="M1210" s="12">
        <f t="shared" si="269"/>
        <v>1</v>
      </c>
      <c r="N1210" s="13"/>
    </row>
    <row r="1211" spans="1:14" hidden="1">
      <c r="A1211" s="23">
        <v>15</v>
      </c>
      <c r="B1211" s="292"/>
      <c r="C1211" s="279">
        <v>1011</v>
      </c>
      <c r="D1211" s="311" t="s">
        <v>195</v>
      </c>
      <c r="E1211" s="281">
        <f t="shared" ref="E1211:E1227" si="275">F1211+G1211+H1211</f>
        <v>0</v>
      </c>
      <c r="F1211" s="152"/>
      <c r="G1211" s="153"/>
      <c r="H1211" s="1406"/>
      <c r="I1211" s="152"/>
      <c r="J1211" s="153"/>
      <c r="K1211" s="1406"/>
      <c r="L1211" s="281">
        <f t="shared" ref="L1211:L1227" si="276">I1211+J1211+K1211</f>
        <v>0</v>
      </c>
      <c r="M1211" s="12" t="str">
        <f t="shared" si="269"/>
        <v/>
      </c>
      <c r="N1211" s="13"/>
    </row>
    <row r="1212" spans="1:14" hidden="1">
      <c r="A1212" s="22">
        <v>35</v>
      </c>
      <c r="B1212" s="292"/>
      <c r="C1212" s="293">
        <v>1012</v>
      </c>
      <c r="D1212" s="294" t="s">
        <v>196</v>
      </c>
      <c r="E1212" s="295">
        <f t="shared" si="275"/>
        <v>0</v>
      </c>
      <c r="F1212" s="158"/>
      <c r="G1212" s="159"/>
      <c r="H1212" s="1408"/>
      <c r="I1212" s="158"/>
      <c r="J1212" s="159"/>
      <c r="K1212" s="1408"/>
      <c r="L1212" s="295">
        <f t="shared" si="276"/>
        <v>0</v>
      </c>
      <c r="M1212" s="12" t="str">
        <f t="shared" si="269"/>
        <v/>
      </c>
      <c r="N1212" s="13"/>
    </row>
    <row r="1213" spans="1:14">
      <c r="A1213" s="23">
        <v>40</v>
      </c>
      <c r="B1213" s="292"/>
      <c r="C1213" s="293">
        <v>1013</v>
      </c>
      <c r="D1213" s="294" t="s">
        <v>197</v>
      </c>
      <c r="E1213" s="295">
        <f t="shared" si="275"/>
        <v>1000</v>
      </c>
      <c r="F1213" s="158">
        <v>1000</v>
      </c>
      <c r="G1213" s="159">
        <v>0</v>
      </c>
      <c r="H1213" s="1408">
        <v>0</v>
      </c>
      <c r="I1213" s="158"/>
      <c r="J1213" s="159"/>
      <c r="K1213" s="1408"/>
      <c r="L1213" s="295">
        <f t="shared" si="276"/>
        <v>0</v>
      </c>
      <c r="M1213" s="12">
        <f t="shared" si="269"/>
        <v>1</v>
      </c>
      <c r="N1213" s="13"/>
    </row>
    <row r="1214" spans="1:14" hidden="1">
      <c r="A1214" s="23">
        <v>45</v>
      </c>
      <c r="B1214" s="292"/>
      <c r="C1214" s="293">
        <v>1014</v>
      </c>
      <c r="D1214" s="294" t="s">
        <v>198</v>
      </c>
      <c r="E1214" s="295">
        <f t="shared" si="275"/>
        <v>0</v>
      </c>
      <c r="F1214" s="158"/>
      <c r="G1214" s="159"/>
      <c r="H1214" s="1408"/>
      <c r="I1214" s="158"/>
      <c r="J1214" s="159"/>
      <c r="K1214" s="1408"/>
      <c r="L1214" s="295">
        <f t="shared" si="276"/>
        <v>0</v>
      </c>
      <c r="M1214" s="12" t="str">
        <f t="shared" si="269"/>
        <v/>
      </c>
      <c r="N1214" s="13"/>
    </row>
    <row r="1215" spans="1:14">
      <c r="A1215" s="23">
        <v>50</v>
      </c>
      <c r="B1215" s="292"/>
      <c r="C1215" s="293">
        <v>1015</v>
      </c>
      <c r="D1215" s="294" t="s">
        <v>199</v>
      </c>
      <c r="E1215" s="295">
        <f t="shared" si="275"/>
        <v>1000</v>
      </c>
      <c r="F1215" s="158">
        <v>1000</v>
      </c>
      <c r="G1215" s="159">
        <v>0</v>
      </c>
      <c r="H1215" s="1408">
        <v>0</v>
      </c>
      <c r="I1215" s="158"/>
      <c r="J1215" s="159"/>
      <c r="K1215" s="1408"/>
      <c r="L1215" s="295">
        <f t="shared" si="276"/>
        <v>0</v>
      </c>
      <c r="M1215" s="12">
        <f t="shared" si="269"/>
        <v>1</v>
      </c>
      <c r="N1215" s="13"/>
    </row>
    <row r="1216" spans="1:14" hidden="1">
      <c r="A1216" s="23">
        <v>55</v>
      </c>
      <c r="B1216" s="292"/>
      <c r="C1216" s="312">
        <v>1016</v>
      </c>
      <c r="D1216" s="313" t="s">
        <v>200</v>
      </c>
      <c r="E1216" s="314">
        <f t="shared" si="275"/>
        <v>0</v>
      </c>
      <c r="F1216" s="164"/>
      <c r="G1216" s="165"/>
      <c r="H1216" s="1407"/>
      <c r="I1216" s="164"/>
      <c r="J1216" s="165"/>
      <c r="K1216" s="1407"/>
      <c r="L1216" s="314">
        <f t="shared" si="276"/>
        <v>0</v>
      </c>
      <c r="M1216" s="12" t="str">
        <f t="shared" si="269"/>
        <v/>
      </c>
      <c r="N1216" s="13"/>
    </row>
    <row r="1217" spans="1:14">
      <c r="A1217" s="23">
        <v>60</v>
      </c>
      <c r="B1217" s="278"/>
      <c r="C1217" s="318">
        <v>1020</v>
      </c>
      <c r="D1217" s="319" t="s">
        <v>201</v>
      </c>
      <c r="E1217" s="320">
        <f t="shared" si="275"/>
        <v>2000</v>
      </c>
      <c r="F1217" s="450">
        <v>2000</v>
      </c>
      <c r="G1217" s="451">
        <v>0</v>
      </c>
      <c r="H1217" s="1416">
        <v>0</v>
      </c>
      <c r="I1217" s="450">
        <v>700</v>
      </c>
      <c r="J1217" s="451">
        <v>0</v>
      </c>
      <c r="K1217" s="1416">
        <v>0</v>
      </c>
      <c r="L1217" s="320">
        <f t="shared" si="276"/>
        <v>700</v>
      </c>
      <c r="M1217" s="12">
        <f t="shared" si="269"/>
        <v>1</v>
      </c>
      <c r="N1217" s="13"/>
    </row>
    <row r="1218" spans="1:14">
      <c r="A1218" s="22">
        <v>65</v>
      </c>
      <c r="B1218" s="292"/>
      <c r="C1218" s="324">
        <v>1030</v>
      </c>
      <c r="D1218" s="325" t="s">
        <v>202</v>
      </c>
      <c r="E1218" s="326">
        <f t="shared" si="275"/>
        <v>41556</v>
      </c>
      <c r="F1218" s="445">
        <v>41556</v>
      </c>
      <c r="G1218" s="446">
        <v>0</v>
      </c>
      <c r="H1218" s="1413">
        <v>0</v>
      </c>
      <c r="I1218" s="445"/>
      <c r="J1218" s="446"/>
      <c r="K1218" s="1413"/>
      <c r="L1218" s="326">
        <f t="shared" si="276"/>
        <v>0</v>
      </c>
      <c r="M1218" s="12">
        <f t="shared" si="269"/>
        <v>1</v>
      </c>
      <c r="N1218" s="13"/>
    </row>
    <row r="1219" spans="1:14" hidden="1">
      <c r="A1219" s="23">
        <v>70</v>
      </c>
      <c r="B1219" s="292"/>
      <c r="C1219" s="318">
        <v>1051</v>
      </c>
      <c r="D1219" s="331" t="s">
        <v>203</v>
      </c>
      <c r="E1219" s="320">
        <f t="shared" si="275"/>
        <v>0</v>
      </c>
      <c r="F1219" s="450"/>
      <c r="G1219" s="451"/>
      <c r="H1219" s="1416"/>
      <c r="I1219" s="450"/>
      <c r="J1219" s="451"/>
      <c r="K1219" s="1416"/>
      <c r="L1219" s="320">
        <f t="shared" si="276"/>
        <v>0</v>
      </c>
      <c r="M1219" s="12" t="str">
        <f t="shared" si="269"/>
        <v/>
      </c>
      <c r="N1219" s="13"/>
    </row>
    <row r="1220" spans="1:14" hidden="1">
      <c r="A1220" s="23">
        <v>75</v>
      </c>
      <c r="B1220" s="292"/>
      <c r="C1220" s="293">
        <v>1052</v>
      </c>
      <c r="D1220" s="294" t="s">
        <v>204</v>
      </c>
      <c r="E1220" s="295">
        <f t="shared" si="275"/>
        <v>0</v>
      </c>
      <c r="F1220" s="158"/>
      <c r="G1220" s="159"/>
      <c r="H1220" s="1408"/>
      <c r="I1220" s="158"/>
      <c r="J1220" s="159"/>
      <c r="K1220" s="1408"/>
      <c r="L1220" s="295">
        <f t="shared" si="276"/>
        <v>0</v>
      </c>
      <c r="M1220" s="12" t="str">
        <f t="shared" si="269"/>
        <v/>
      </c>
      <c r="N1220" s="13"/>
    </row>
    <row r="1221" spans="1:14" hidden="1">
      <c r="A1221" s="23">
        <v>80</v>
      </c>
      <c r="B1221" s="292"/>
      <c r="C1221" s="324">
        <v>1053</v>
      </c>
      <c r="D1221" s="325" t="s">
        <v>859</v>
      </c>
      <c r="E1221" s="326">
        <f t="shared" si="275"/>
        <v>0</v>
      </c>
      <c r="F1221" s="445"/>
      <c r="G1221" s="446"/>
      <c r="H1221" s="1413"/>
      <c r="I1221" s="445"/>
      <c r="J1221" s="446"/>
      <c r="K1221" s="1413"/>
      <c r="L1221" s="326">
        <f t="shared" si="276"/>
        <v>0</v>
      </c>
      <c r="M1221" s="12" t="str">
        <f t="shared" si="269"/>
        <v/>
      </c>
      <c r="N1221" s="13"/>
    </row>
    <row r="1222" spans="1:14" hidden="1">
      <c r="A1222" s="23">
        <v>80</v>
      </c>
      <c r="B1222" s="292"/>
      <c r="C1222" s="318">
        <v>1062</v>
      </c>
      <c r="D1222" s="319" t="s">
        <v>205</v>
      </c>
      <c r="E1222" s="320">
        <f t="shared" si="275"/>
        <v>0</v>
      </c>
      <c r="F1222" s="450"/>
      <c r="G1222" s="451"/>
      <c r="H1222" s="1416"/>
      <c r="I1222" s="450"/>
      <c r="J1222" s="451"/>
      <c r="K1222" s="1416"/>
      <c r="L1222" s="320">
        <f t="shared" si="276"/>
        <v>0</v>
      </c>
      <c r="M1222" s="12" t="str">
        <f t="shared" si="269"/>
        <v/>
      </c>
      <c r="N1222" s="13"/>
    </row>
    <row r="1223" spans="1:14" hidden="1">
      <c r="A1223" s="23">
        <v>85</v>
      </c>
      <c r="B1223" s="292"/>
      <c r="C1223" s="324">
        <v>1063</v>
      </c>
      <c r="D1223" s="332" t="s">
        <v>787</v>
      </c>
      <c r="E1223" s="326">
        <f t="shared" si="275"/>
        <v>0</v>
      </c>
      <c r="F1223" s="445"/>
      <c r="G1223" s="446"/>
      <c r="H1223" s="1413"/>
      <c r="I1223" s="445"/>
      <c r="J1223" s="446"/>
      <c r="K1223" s="1413"/>
      <c r="L1223" s="326">
        <f t="shared" si="276"/>
        <v>0</v>
      </c>
      <c r="M1223" s="12" t="str">
        <f t="shared" si="269"/>
        <v/>
      </c>
      <c r="N1223" s="13"/>
    </row>
    <row r="1224" spans="1:14" hidden="1">
      <c r="A1224" s="23">
        <v>90</v>
      </c>
      <c r="B1224" s="292"/>
      <c r="C1224" s="333">
        <v>1069</v>
      </c>
      <c r="D1224" s="334" t="s">
        <v>206</v>
      </c>
      <c r="E1224" s="335">
        <f t="shared" si="275"/>
        <v>0</v>
      </c>
      <c r="F1224" s="589"/>
      <c r="G1224" s="590"/>
      <c r="H1224" s="1415"/>
      <c r="I1224" s="589"/>
      <c r="J1224" s="590"/>
      <c r="K1224" s="1415"/>
      <c r="L1224" s="335">
        <f t="shared" si="276"/>
        <v>0</v>
      </c>
      <c r="M1224" s="12" t="str">
        <f t="shared" si="269"/>
        <v/>
      </c>
      <c r="N1224" s="13"/>
    </row>
    <row r="1225" spans="1:14" hidden="1">
      <c r="A1225" s="23">
        <v>90</v>
      </c>
      <c r="B1225" s="278"/>
      <c r="C1225" s="318">
        <v>1091</v>
      </c>
      <c r="D1225" s="331" t="s">
        <v>895</v>
      </c>
      <c r="E1225" s="320">
        <f t="shared" si="275"/>
        <v>0</v>
      </c>
      <c r="F1225" s="450"/>
      <c r="G1225" s="451"/>
      <c r="H1225" s="1416"/>
      <c r="I1225" s="450"/>
      <c r="J1225" s="451"/>
      <c r="K1225" s="1416"/>
      <c r="L1225" s="320">
        <f t="shared" si="276"/>
        <v>0</v>
      </c>
      <c r="M1225" s="12" t="str">
        <f t="shared" si="269"/>
        <v/>
      </c>
      <c r="N1225" s="13"/>
    </row>
    <row r="1226" spans="1:14" hidden="1">
      <c r="A1226" s="22">
        <v>115</v>
      </c>
      <c r="B1226" s="292"/>
      <c r="C1226" s="293">
        <v>1092</v>
      </c>
      <c r="D1226" s="294" t="s">
        <v>299</v>
      </c>
      <c r="E1226" s="295">
        <f t="shared" si="275"/>
        <v>0</v>
      </c>
      <c r="F1226" s="158"/>
      <c r="G1226" s="159"/>
      <c r="H1226" s="1408"/>
      <c r="I1226" s="158"/>
      <c r="J1226" s="159"/>
      <c r="K1226" s="1408"/>
      <c r="L1226" s="295">
        <f t="shared" si="276"/>
        <v>0</v>
      </c>
      <c r="M1226" s="12" t="str">
        <f t="shared" si="269"/>
        <v/>
      </c>
      <c r="N1226" s="13"/>
    </row>
    <row r="1227" spans="1:14" hidden="1">
      <c r="A1227" s="22">
        <v>125</v>
      </c>
      <c r="B1227" s="292"/>
      <c r="C1227" s="285">
        <v>1098</v>
      </c>
      <c r="D1227" s="339" t="s">
        <v>207</v>
      </c>
      <c r="E1227" s="287">
        <f t="shared" si="275"/>
        <v>0</v>
      </c>
      <c r="F1227" s="173"/>
      <c r="G1227" s="174"/>
      <c r="H1227" s="1409"/>
      <c r="I1227" s="173"/>
      <c r="J1227" s="174"/>
      <c r="K1227" s="1409"/>
      <c r="L1227" s="287">
        <f t="shared" si="276"/>
        <v>0</v>
      </c>
      <c r="M1227" s="12" t="str">
        <f t="shared" si="269"/>
        <v/>
      </c>
      <c r="N1227" s="13"/>
    </row>
    <row r="1228" spans="1:14" hidden="1">
      <c r="A1228" s="23">
        <v>130</v>
      </c>
      <c r="B1228" s="272">
        <v>1900</v>
      </c>
      <c r="C1228" s="1917" t="s">
        <v>266</v>
      </c>
      <c r="D1228" s="1918"/>
      <c r="E1228" s="310">
        <f t="shared" ref="E1228:L1228" si="277">SUM(E1229:E1231)</f>
        <v>0</v>
      </c>
      <c r="F1228" s="274">
        <f t="shared" si="277"/>
        <v>0</v>
      </c>
      <c r="G1228" s="275">
        <f t="shared" si="277"/>
        <v>0</v>
      </c>
      <c r="H1228" s="276">
        <f>SUM(H1229:H1231)</f>
        <v>0</v>
      </c>
      <c r="I1228" s="274">
        <f t="shared" si="277"/>
        <v>0</v>
      </c>
      <c r="J1228" s="275">
        <f t="shared" si="277"/>
        <v>0</v>
      </c>
      <c r="K1228" s="276">
        <f t="shared" si="277"/>
        <v>0</v>
      </c>
      <c r="L1228" s="310">
        <f t="shared" si="277"/>
        <v>0</v>
      </c>
      <c r="M1228" s="12" t="str">
        <f t="shared" si="269"/>
        <v/>
      </c>
      <c r="N1228" s="13"/>
    </row>
    <row r="1229" spans="1:14" hidden="1">
      <c r="A1229" s="23">
        <v>135</v>
      </c>
      <c r="B1229" s="292"/>
      <c r="C1229" s="279">
        <v>1901</v>
      </c>
      <c r="D1229" s="340" t="s">
        <v>896</v>
      </c>
      <c r="E1229" s="281">
        <f>F1229+G1229+H1229</f>
        <v>0</v>
      </c>
      <c r="F1229" s="152"/>
      <c r="G1229" s="153"/>
      <c r="H1229" s="1406"/>
      <c r="I1229" s="152"/>
      <c r="J1229" s="153"/>
      <c r="K1229" s="1406"/>
      <c r="L1229" s="281">
        <f>I1229+J1229+K1229</f>
        <v>0</v>
      </c>
      <c r="M1229" s="12" t="str">
        <f t="shared" si="269"/>
        <v/>
      </c>
      <c r="N1229" s="13"/>
    </row>
    <row r="1230" spans="1:14" hidden="1">
      <c r="A1230" s="23">
        <v>140</v>
      </c>
      <c r="B1230" s="341"/>
      <c r="C1230" s="293">
        <v>1981</v>
      </c>
      <c r="D1230" s="342" t="s">
        <v>897</v>
      </c>
      <c r="E1230" s="295">
        <f>F1230+G1230+H1230</f>
        <v>0</v>
      </c>
      <c r="F1230" s="158"/>
      <c r="G1230" s="159"/>
      <c r="H1230" s="1408"/>
      <c r="I1230" s="158"/>
      <c r="J1230" s="159"/>
      <c r="K1230" s="1408"/>
      <c r="L1230" s="295">
        <f>I1230+J1230+K1230</f>
        <v>0</v>
      </c>
      <c r="M1230" s="12" t="str">
        <f t="shared" si="269"/>
        <v/>
      </c>
      <c r="N1230" s="13"/>
    </row>
    <row r="1231" spans="1:14" hidden="1">
      <c r="A1231" s="23">
        <v>145</v>
      </c>
      <c r="B1231" s="292"/>
      <c r="C1231" s="285">
        <v>1991</v>
      </c>
      <c r="D1231" s="343" t="s">
        <v>898</v>
      </c>
      <c r="E1231" s="287">
        <f>F1231+G1231+H1231</f>
        <v>0</v>
      </c>
      <c r="F1231" s="173"/>
      <c r="G1231" s="174"/>
      <c r="H1231" s="1409"/>
      <c r="I1231" s="173"/>
      <c r="J1231" s="174"/>
      <c r="K1231" s="1409"/>
      <c r="L1231" s="287">
        <f>I1231+J1231+K1231</f>
        <v>0</v>
      </c>
      <c r="M1231" s="12" t="str">
        <f t="shared" si="269"/>
        <v/>
      </c>
      <c r="N1231" s="13"/>
    </row>
    <row r="1232" spans="1:14" hidden="1">
      <c r="A1232" s="23">
        <v>150</v>
      </c>
      <c r="B1232" s="272">
        <v>2100</v>
      </c>
      <c r="C1232" s="1917" t="s">
        <v>708</v>
      </c>
      <c r="D1232" s="1918"/>
      <c r="E1232" s="310">
        <f t="shared" ref="E1232:L1232" si="278">SUM(E1233:E1237)</f>
        <v>0</v>
      </c>
      <c r="F1232" s="274">
        <f t="shared" si="278"/>
        <v>0</v>
      </c>
      <c r="G1232" s="275">
        <f t="shared" si="278"/>
        <v>0</v>
      </c>
      <c r="H1232" s="276">
        <f>SUM(H1233:H1237)</f>
        <v>0</v>
      </c>
      <c r="I1232" s="274">
        <f t="shared" si="278"/>
        <v>0</v>
      </c>
      <c r="J1232" s="275">
        <f t="shared" si="278"/>
        <v>0</v>
      </c>
      <c r="K1232" s="276">
        <f t="shared" si="278"/>
        <v>0</v>
      </c>
      <c r="L1232" s="310">
        <f t="shared" si="278"/>
        <v>0</v>
      </c>
      <c r="M1232" s="12" t="str">
        <f t="shared" si="269"/>
        <v/>
      </c>
      <c r="N1232" s="13"/>
    </row>
    <row r="1233" spans="1:14" hidden="1">
      <c r="A1233" s="23">
        <v>155</v>
      </c>
      <c r="B1233" s="292"/>
      <c r="C1233" s="279">
        <v>2110</v>
      </c>
      <c r="D1233" s="344" t="s">
        <v>208</v>
      </c>
      <c r="E1233" s="281">
        <f>F1233+G1233+H1233</f>
        <v>0</v>
      </c>
      <c r="F1233" s="152"/>
      <c r="G1233" s="153"/>
      <c r="H1233" s="1406"/>
      <c r="I1233" s="152"/>
      <c r="J1233" s="153"/>
      <c r="K1233" s="1406"/>
      <c r="L1233" s="281">
        <f>I1233+J1233+K1233</f>
        <v>0</v>
      </c>
      <c r="M1233" s="12" t="str">
        <f t="shared" si="269"/>
        <v/>
      </c>
      <c r="N1233" s="13"/>
    </row>
    <row r="1234" spans="1:14" hidden="1">
      <c r="A1234" s="23">
        <v>160</v>
      </c>
      <c r="B1234" s="341"/>
      <c r="C1234" s="293">
        <v>2120</v>
      </c>
      <c r="D1234" s="300" t="s">
        <v>209</v>
      </c>
      <c r="E1234" s="295">
        <f>F1234+G1234+H1234</f>
        <v>0</v>
      </c>
      <c r="F1234" s="158"/>
      <c r="G1234" s="159"/>
      <c r="H1234" s="1408"/>
      <c r="I1234" s="158"/>
      <c r="J1234" s="159"/>
      <c r="K1234" s="1408"/>
      <c r="L1234" s="295">
        <f>I1234+J1234+K1234</f>
        <v>0</v>
      </c>
      <c r="M1234" s="12" t="str">
        <f t="shared" si="269"/>
        <v/>
      </c>
      <c r="N1234" s="13"/>
    </row>
    <row r="1235" spans="1:14" hidden="1">
      <c r="A1235" s="23">
        <v>165</v>
      </c>
      <c r="B1235" s="341"/>
      <c r="C1235" s="293">
        <v>2125</v>
      </c>
      <c r="D1235" s="300" t="s">
        <v>210</v>
      </c>
      <c r="E1235" s="295">
        <f>F1235+G1235+H1235</f>
        <v>0</v>
      </c>
      <c r="F1235" s="484">
        <v>0</v>
      </c>
      <c r="G1235" s="485">
        <v>0</v>
      </c>
      <c r="H1235" s="160">
        <v>0</v>
      </c>
      <c r="I1235" s="484">
        <v>0</v>
      </c>
      <c r="J1235" s="485">
        <v>0</v>
      </c>
      <c r="K1235" s="160">
        <v>0</v>
      </c>
      <c r="L1235" s="295">
        <f>I1235+J1235+K1235</f>
        <v>0</v>
      </c>
      <c r="M1235" s="12" t="str">
        <f t="shared" si="269"/>
        <v/>
      </c>
      <c r="N1235" s="13"/>
    </row>
    <row r="1236" spans="1:14" hidden="1">
      <c r="A1236" s="23">
        <v>175</v>
      </c>
      <c r="B1236" s="291"/>
      <c r="C1236" s="293">
        <v>2140</v>
      </c>
      <c r="D1236" s="300" t="s">
        <v>211</v>
      </c>
      <c r="E1236" s="295">
        <f>F1236+G1236+H1236</f>
        <v>0</v>
      </c>
      <c r="F1236" s="484">
        <v>0</v>
      </c>
      <c r="G1236" s="485">
        <v>0</v>
      </c>
      <c r="H1236" s="160">
        <v>0</v>
      </c>
      <c r="I1236" s="484">
        <v>0</v>
      </c>
      <c r="J1236" s="485">
        <v>0</v>
      </c>
      <c r="K1236" s="160">
        <v>0</v>
      </c>
      <c r="L1236" s="295">
        <f>I1236+J1236+K1236</f>
        <v>0</v>
      </c>
      <c r="M1236" s="12" t="str">
        <f t="shared" si="269"/>
        <v/>
      </c>
      <c r="N1236" s="13"/>
    </row>
    <row r="1237" spans="1:14" hidden="1">
      <c r="A1237" s="23">
        <v>180</v>
      </c>
      <c r="B1237" s="292"/>
      <c r="C1237" s="285">
        <v>2190</v>
      </c>
      <c r="D1237" s="345" t="s">
        <v>212</v>
      </c>
      <c r="E1237" s="287">
        <f>F1237+G1237+H1237</f>
        <v>0</v>
      </c>
      <c r="F1237" s="173"/>
      <c r="G1237" s="174"/>
      <c r="H1237" s="1409"/>
      <c r="I1237" s="173"/>
      <c r="J1237" s="174"/>
      <c r="K1237" s="1409"/>
      <c r="L1237" s="287">
        <f>I1237+J1237+K1237</f>
        <v>0</v>
      </c>
      <c r="M1237" s="12" t="str">
        <f t="shared" si="269"/>
        <v/>
      </c>
      <c r="N1237" s="13"/>
    </row>
    <row r="1238" spans="1:14" hidden="1">
      <c r="A1238" s="23">
        <v>185</v>
      </c>
      <c r="B1238" s="272">
        <v>2200</v>
      </c>
      <c r="C1238" s="1917" t="s">
        <v>213</v>
      </c>
      <c r="D1238" s="1918"/>
      <c r="E1238" s="310">
        <f t="shared" ref="E1238:L1238" si="279">SUM(E1239:E1240)</f>
        <v>0</v>
      </c>
      <c r="F1238" s="274">
        <f t="shared" si="279"/>
        <v>0</v>
      </c>
      <c r="G1238" s="275">
        <f t="shared" si="279"/>
        <v>0</v>
      </c>
      <c r="H1238" s="276">
        <f>SUM(H1239:H1240)</f>
        <v>0</v>
      </c>
      <c r="I1238" s="274">
        <f t="shared" si="279"/>
        <v>0</v>
      </c>
      <c r="J1238" s="275">
        <f t="shared" si="279"/>
        <v>0</v>
      </c>
      <c r="K1238" s="276">
        <f t="shared" si="279"/>
        <v>0</v>
      </c>
      <c r="L1238" s="310">
        <f t="shared" si="279"/>
        <v>0</v>
      </c>
      <c r="M1238" s="12" t="str">
        <f t="shared" si="269"/>
        <v/>
      </c>
      <c r="N1238" s="13"/>
    </row>
    <row r="1239" spans="1:14" hidden="1">
      <c r="A1239" s="23">
        <v>190</v>
      </c>
      <c r="B1239" s="292"/>
      <c r="C1239" s="279">
        <v>2221</v>
      </c>
      <c r="D1239" s="280" t="s">
        <v>300</v>
      </c>
      <c r="E1239" s="281">
        <f>F1239+G1239+H1239</f>
        <v>0</v>
      </c>
      <c r="F1239" s="152"/>
      <c r="G1239" s="153"/>
      <c r="H1239" s="1406"/>
      <c r="I1239" s="152"/>
      <c r="J1239" s="153"/>
      <c r="K1239" s="1406"/>
      <c r="L1239" s="281">
        <f>I1239+J1239+K1239</f>
        <v>0</v>
      </c>
      <c r="M1239" s="12" t="str">
        <f t="shared" si="269"/>
        <v/>
      </c>
      <c r="N1239" s="13"/>
    </row>
    <row r="1240" spans="1:14" hidden="1">
      <c r="A1240" s="23">
        <v>200</v>
      </c>
      <c r="B1240" s="292"/>
      <c r="C1240" s="285">
        <v>2224</v>
      </c>
      <c r="D1240" s="286" t="s">
        <v>214</v>
      </c>
      <c r="E1240" s="287">
        <f>F1240+G1240+H1240</f>
        <v>0</v>
      </c>
      <c r="F1240" s="173"/>
      <c r="G1240" s="174"/>
      <c r="H1240" s="1409"/>
      <c r="I1240" s="173"/>
      <c r="J1240" s="174"/>
      <c r="K1240" s="1409"/>
      <c r="L1240" s="287">
        <f>I1240+J1240+K1240</f>
        <v>0</v>
      </c>
      <c r="M1240" s="12" t="str">
        <f t="shared" si="269"/>
        <v/>
      </c>
      <c r="N1240" s="13"/>
    </row>
    <row r="1241" spans="1:14" hidden="1">
      <c r="A1241" s="23">
        <v>200</v>
      </c>
      <c r="B1241" s="272">
        <v>2500</v>
      </c>
      <c r="C1241" s="1917" t="s">
        <v>215</v>
      </c>
      <c r="D1241" s="1918"/>
      <c r="E1241" s="310">
        <f>F1241+G1241+H1241</f>
        <v>0</v>
      </c>
      <c r="F1241" s="1410"/>
      <c r="G1241" s="1411"/>
      <c r="H1241" s="1412"/>
      <c r="I1241" s="1410"/>
      <c r="J1241" s="1411"/>
      <c r="K1241" s="1412"/>
      <c r="L1241" s="310">
        <f>I1241+J1241+K1241</f>
        <v>0</v>
      </c>
      <c r="M1241" s="12" t="str">
        <f t="shared" si="269"/>
        <v/>
      </c>
      <c r="N1241" s="13"/>
    </row>
    <row r="1242" spans="1:14" hidden="1">
      <c r="A1242" s="23">
        <v>205</v>
      </c>
      <c r="B1242" s="272">
        <v>2600</v>
      </c>
      <c r="C1242" s="1923" t="s">
        <v>216</v>
      </c>
      <c r="D1242" s="1924"/>
      <c r="E1242" s="310">
        <f>F1242+G1242+H1242</f>
        <v>0</v>
      </c>
      <c r="F1242" s="1410"/>
      <c r="G1242" s="1411"/>
      <c r="H1242" s="1412"/>
      <c r="I1242" s="1410"/>
      <c r="J1242" s="1411"/>
      <c r="K1242" s="1412"/>
      <c r="L1242" s="310">
        <f>I1242+J1242+K1242</f>
        <v>0</v>
      </c>
      <c r="M1242" s="12" t="str">
        <f t="shared" si="269"/>
        <v/>
      </c>
      <c r="N1242" s="13"/>
    </row>
    <row r="1243" spans="1:14" hidden="1">
      <c r="A1243" s="23">
        <v>210</v>
      </c>
      <c r="B1243" s="272">
        <v>2700</v>
      </c>
      <c r="C1243" s="1923" t="s">
        <v>217</v>
      </c>
      <c r="D1243" s="1924"/>
      <c r="E1243" s="310">
        <f>F1243+G1243+H1243</f>
        <v>0</v>
      </c>
      <c r="F1243" s="1410"/>
      <c r="G1243" s="1411"/>
      <c r="H1243" s="1412"/>
      <c r="I1243" s="1410"/>
      <c r="J1243" s="1411"/>
      <c r="K1243" s="1412"/>
      <c r="L1243" s="310">
        <f>I1243+J1243+K1243</f>
        <v>0</v>
      </c>
      <c r="M1243" s="12" t="str">
        <f t="shared" si="269"/>
        <v/>
      </c>
      <c r="N1243" s="13"/>
    </row>
    <row r="1244" spans="1:14" ht="36" hidden="1" customHeight="1">
      <c r="A1244" s="23">
        <v>215</v>
      </c>
      <c r="B1244" s="272">
        <v>2800</v>
      </c>
      <c r="C1244" s="1923" t="s">
        <v>1644</v>
      </c>
      <c r="D1244" s="1924"/>
      <c r="E1244" s="310">
        <f t="shared" ref="E1244:L1244" si="280">SUM(E1245:E1247)</f>
        <v>0</v>
      </c>
      <c r="F1244" s="274">
        <f t="shared" si="280"/>
        <v>0</v>
      </c>
      <c r="G1244" s="275">
        <f t="shared" si="280"/>
        <v>0</v>
      </c>
      <c r="H1244" s="276">
        <f>SUM(H1245:H1247)</f>
        <v>0</v>
      </c>
      <c r="I1244" s="274">
        <f t="shared" si="280"/>
        <v>0</v>
      </c>
      <c r="J1244" s="275">
        <f t="shared" si="280"/>
        <v>0</v>
      </c>
      <c r="K1244" s="276">
        <f t="shared" si="280"/>
        <v>0</v>
      </c>
      <c r="L1244" s="310">
        <f t="shared" si="280"/>
        <v>0</v>
      </c>
      <c r="M1244" s="12" t="str">
        <f t="shared" si="269"/>
        <v/>
      </c>
      <c r="N1244" s="13"/>
    </row>
    <row r="1245" spans="1:14" hidden="1">
      <c r="A1245" s="22">
        <v>220</v>
      </c>
      <c r="B1245" s="292"/>
      <c r="C1245" s="279">
        <v>2810</v>
      </c>
      <c r="D1245" s="340" t="s">
        <v>2169</v>
      </c>
      <c r="E1245" s="281">
        <f>F1245+G1245+H1245</f>
        <v>0</v>
      </c>
      <c r="F1245" s="152"/>
      <c r="G1245" s="153"/>
      <c r="H1245" s="1406"/>
      <c r="I1245" s="152"/>
      <c r="J1245" s="153"/>
      <c r="K1245" s="1406"/>
      <c r="L1245" s="281">
        <f>I1245+J1245+K1245</f>
        <v>0</v>
      </c>
      <c r="M1245" s="12" t="str">
        <f t="shared" si="269"/>
        <v/>
      </c>
      <c r="N1245" s="13"/>
    </row>
    <row r="1246" spans="1:14" hidden="1">
      <c r="A1246" s="23">
        <v>225</v>
      </c>
      <c r="B1246" s="341"/>
      <c r="C1246" s="293">
        <v>2820</v>
      </c>
      <c r="D1246" s="342" t="s">
        <v>2170</v>
      </c>
      <c r="E1246" s="295">
        <f>F1246+G1246+H1246</f>
        <v>0</v>
      </c>
      <c r="F1246" s="158"/>
      <c r="G1246" s="159"/>
      <c r="H1246" s="1408"/>
      <c r="I1246" s="158"/>
      <c r="J1246" s="159"/>
      <c r="K1246" s="1408"/>
      <c r="L1246" s="295">
        <f>I1246+J1246+K1246</f>
        <v>0</v>
      </c>
      <c r="M1246" s="12" t="str">
        <f t="shared" si="269"/>
        <v/>
      </c>
      <c r="N1246" s="13"/>
    </row>
    <row r="1247" spans="1:14" ht="31.5" hidden="1">
      <c r="A1247" s="23">
        <v>230</v>
      </c>
      <c r="B1247" s="292"/>
      <c r="C1247" s="285">
        <v>2890</v>
      </c>
      <c r="D1247" s="343" t="s">
        <v>2171</v>
      </c>
      <c r="E1247" s="287">
        <f>F1247+G1247+H1247</f>
        <v>0</v>
      </c>
      <c r="F1247" s="173"/>
      <c r="G1247" s="174"/>
      <c r="H1247" s="1409"/>
      <c r="I1247" s="173"/>
      <c r="J1247" s="174"/>
      <c r="K1247" s="1409"/>
      <c r="L1247" s="287">
        <f>I1247+J1247+K1247</f>
        <v>0</v>
      </c>
      <c r="M1247" s="12" t="str">
        <f t="shared" si="269"/>
        <v/>
      </c>
      <c r="N1247" s="13"/>
    </row>
    <row r="1248" spans="1:14" hidden="1">
      <c r="A1248" s="23">
        <v>245</v>
      </c>
      <c r="B1248" s="272">
        <v>2900</v>
      </c>
      <c r="C1248" s="1917" t="s">
        <v>218</v>
      </c>
      <c r="D1248" s="1918"/>
      <c r="E1248" s="310">
        <f>SUM(E1249:E1256)</f>
        <v>0</v>
      </c>
      <c r="F1248" s="274">
        <f>SUM(F1249:F1256)</f>
        <v>0</v>
      </c>
      <c r="G1248" s="274">
        <f t="shared" ref="G1248:L1248" si="281">SUM(G1249:G1256)</f>
        <v>0</v>
      </c>
      <c r="H1248" s="274">
        <f t="shared" si="281"/>
        <v>0</v>
      </c>
      <c r="I1248" s="274">
        <f t="shared" si="281"/>
        <v>0</v>
      </c>
      <c r="J1248" s="274">
        <f t="shared" si="281"/>
        <v>0</v>
      </c>
      <c r="K1248" s="274">
        <f t="shared" si="281"/>
        <v>0</v>
      </c>
      <c r="L1248" s="274">
        <f t="shared" si="281"/>
        <v>0</v>
      </c>
      <c r="M1248" s="12" t="str">
        <f t="shared" si="269"/>
        <v/>
      </c>
      <c r="N1248" s="13"/>
    </row>
    <row r="1249" spans="1:14" hidden="1">
      <c r="A1249" s="22">
        <v>220</v>
      </c>
      <c r="B1249" s="346"/>
      <c r="C1249" s="279">
        <v>2910</v>
      </c>
      <c r="D1249" s="347" t="s">
        <v>1988</v>
      </c>
      <c r="E1249" s="281">
        <f>F1249+G1249+H1249</f>
        <v>0</v>
      </c>
      <c r="F1249" s="152"/>
      <c r="G1249" s="153"/>
      <c r="H1249" s="1406"/>
      <c r="I1249" s="152"/>
      <c r="J1249" s="153"/>
      <c r="K1249" s="1406"/>
      <c r="L1249" s="281">
        <f>I1249+J1249+K1249</f>
        <v>0</v>
      </c>
      <c r="M1249" s="12" t="str">
        <f t="shared" si="269"/>
        <v/>
      </c>
      <c r="N1249" s="13"/>
    </row>
    <row r="1250" spans="1:14" hidden="1">
      <c r="A1250" s="23">
        <v>225</v>
      </c>
      <c r="B1250" s="346"/>
      <c r="C1250" s="279">
        <v>2920</v>
      </c>
      <c r="D1250" s="347" t="s">
        <v>219</v>
      </c>
      <c r="E1250" s="281">
        <f t="shared" ref="E1250:E1256" si="282">F1250+G1250+H1250</f>
        <v>0</v>
      </c>
      <c r="F1250" s="152"/>
      <c r="G1250" s="153"/>
      <c r="H1250" s="1406"/>
      <c r="I1250" s="152"/>
      <c r="J1250" s="153"/>
      <c r="K1250" s="1406"/>
      <c r="L1250" s="281">
        <f t="shared" ref="L1250:L1256" si="283">I1250+J1250+K1250</f>
        <v>0</v>
      </c>
      <c r="M1250" s="12" t="str">
        <f t="shared" si="269"/>
        <v/>
      </c>
      <c r="N1250" s="13"/>
    </row>
    <row r="1251" spans="1:14" ht="31.5" hidden="1">
      <c r="A1251" s="23">
        <v>230</v>
      </c>
      <c r="B1251" s="346"/>
      <c r="C1251" s="324">
        <v>2969</v>
      </c>
      <c r="D1251" s="348" t="s">
        <v>220</v>
      </c>
      <c r="E1251" s="326">
        <f t="shared" si="282"/>
        <v>0</v>
      </c>
      <c r="F1251" s="445"/>
      <c r="G1251" s="446"/>
      <c r="H1251" s="1413"/>
      <c r="I1251" s="445"/>
      <c r="J1251" s="446"/>
      <c r="K1251" s="1413"/>
      <c r="L1251" s="326">
        <f t="shared" si="283"/>
        <v>0</v>
      </c>
      <c r="M1251" s="12" t="str">
        <f t="shared" si="269"/>
        <v/>
      </c>
      <c r="N1251" s="13"/>
    </row>
    <row r="1252" spans="1:14" ht="31.5" hidden="1">
      <c r="A1252" s="23">
        <v>235</v>
      </c>
      <c r="B1252" s="346"/>
      <c r="C1252" s="349">
        <v>2970</v>
      </c>
      <c r="D1252" s="350" t="s">
        <v>221</v>
      </c>
      <c r="E1252" s="351">
        <f t="shared" si="282"/>
        <v>0</v>
      </c>
      <c r="F1252" s="624"/>
      <c r="G1252" s="625"/>
      <c r="H1252" s="1414"/>
      <c r="I1252" s="624"/>
      <c r="J1252" s="625"/>
      <c r="K1252" s="1414"/>
      <c r="L1252" s="351">
        <f t="shared" si="283"/>
        <v>0</v>
      </c>
      <c r="M1252" s="12" t="str">
        <f t="shared" si="269"/>
        <v/>
      </c>
      <c r="N1252" s="13"/>
    </row>
    <row r="1253" spans="1:14" hidden="1">
      <c r="A1253" s="23">
        <v>240</v>
      </c>
      <c r="B1253" s="346"/>
      <c r="C1253" s="333">
        <v>2989</v>
      </c>
      <c r="D1253" s="355" t="s">
        <v>222</v>
      </c>
      <c r="E1253" s="335">
        <f t="shared" si="282"/>
        <v>0</v>
      </c>
      <c r="F1253" s="589"/>
      <c r="G1253" s="590"/>
      <c r="H1253" s="1415"/>
      <c r="I1253" s="589"/>
      <c r="J1253" s="590"/>
      <c r="K1253" s="1415"/>
      <c r="L1253" s="335">
        <f t="shared" si="283"/>
        <v>0</v>
      </c>
      <c r="M1253" s="12" t="str">
        <f t="shared" si="269"/>
        <v/>
      </c>
      <c r="N1253" s="13"/>
    </row>
    <row r="1254" spans="1:14" hidden="1">
      <c r="A1254" s="23">
        <v>245</v>
      </c>
      <c r="B1254" s="292"/>
      <c r="C1254" s="318">
        <v>2990</v>
      </c>
      <c r="D1254" s="356" t="s">
        <v>2007</v>
      </c>
      <c r="E1254" s="320">
        <f>F1254+G1254+H1254</f>
        <v>0</v>
      </c>
      <c r="F1254" s="450"/>
      <c r="G1254" s="451"/>
      <c r="H1254" s="1416"/>
      <c r="I1254" s="450"/>
      <c r="J1254" s="451"/>
      <c r="K1254" s="1416"/>
      <c r="L1254" s="320">
        <f>I1254+J1254+K1254</f>
        <v>0</v>
      </c>
      <c r="M1254" s="12" t="str">
        <f t="shared" si="269"/>
        <v/>
      </c>
      <c r="N1254" s="13"/>
    </row>
    <row r="1255" spans="1:14" hidden="1">
      <c r="A1255" s="22">
        <v>250</v>
      </c>
      <c r="B1255" s="292"/>
      <c r="C1255" s="318">
        <v>2991</v>
      </c>
      <c r="D1255" s="356" t="s">
        <v>223</v>
      </c>
      <c r="E1255" s="320">
        <f t="shared" si="282"/>
        <v>0</v>
      </c>
      <c r="F1255" s="450"/>
      <c r="G1255" s="451"/>
      <c r="H1255" s="1416"/>
      <c r="I1255" s="450"/>
      <c r="J1255" s="451"/>
      <c r="K1255" s="1416"/>
      <c r="L1255" s="320">
        <f t="shared" si="283"/>
        <v>0</v>
      </c>
      <c r="M1255" s="12" t="str">
        <f t="shared" si="269"/>
        <v/>
      </c>
      <c r="N1255" s="13"/>
    </row>
    <row r="1256" spans="1:14" hidden="1">
      <c r="A1256" s="23">
        <v>255</v>
      </c>
      <c r="B1256" s="292"/>
      <c r="C1256" s="285">
        <v>2992</v>
      </c>
      <c r="D1256" s="357" t="s">
        <v>224</v>
      </c>
      <c r="E1256" s="287">
        <f t="shared" si="282"/>
        <v>0</v>
      </c>
      <c r="F1256" s="173"/>
      <c r="G1256" s="174"/>
      <c r="H1256" s="1409"/>
      <c r="I1256" s="173"/>
      <c r="J1256" s="174"/>
      <c r="K1256" s="1409"/>
      <c r="L1256" s="287">
        <f t="shared" si="283"/>
        <v>0</v>
      </c>
      <c r="M1256" s="12" t="str">
        <f t="shared" si="269"/>
        <v/>
      </c>
      <c r="N1256" s="13"/>
    </row>
    <row r="1257" spans="1:14" hidden="1">
      <c r="A1257" s="23">
        <v>265</v>
      </c>
      <c r="B1257" s="272">
        <v>3300</v>
      </c>
      <c r="C1257" s="358" t="s">
        <v>2038</v>
      </c>
      <c r="D1257" s="1835"/>
      <c r="E1257" s="310">
        <f t="shared" ref="E1257:L1257" si="284">SUM(E1258:E1262)</f>
        <v>0</v>
      </c>
      <c r="F1257" s="274">
        <f t="shared" si="284"/>
        <v>0</v>
      </c>
      <c r="G1257" s="275">
        <f t="shared" si="284"/>
        <v>0</v>
      </c>
      <c r="H1257" s="276">
        <f t="shared" si="284"/>
        <v>0</v>
      </c>
      <c r="I1257" s="274">
        <f t="shared" si="284"/>
        <v>0</v>
      </c>
      <c r="J1257" s="275">
        <f t="shared" si="284"/>
        <v>0</v>
      </c>
      <c r="K1257" s="276">
        <f t="shared" si="284"/>
        <v>0</v>
      </c>
      <c r="L1257" s="310">
        <f t="shared" si="284"/>
        <v>0</v>
      </c>
      <c r="M1257" s="12" t="str">
        <f t="shared" ref="M1257:M1310" si="285">(IF($E1257&lt;&gt;0,$M$2,IF($L1257&lt;&gt;0,$M$2,"")))</f>
        <v/>
      </c>
      <c r="N1257" s="13"/>
    </row>
    <row r="1258" spans="1:14" hidden="1">
      <c r="A1258" s="22">
        <v>270</v>
      </c>
      <c r="B1258" s="291"/>
      <c r="C1258" s="279">
        <v>3301</v>
      </c>
      <c r="D1258" s="359" t="s">
        <v>225</v>
      </c>
      <c r="E1258" s="281">
        <f t="shared" ref="E1258:E1265" si="286">F1258+G1258+H1258</f>
        <v>0</v>
      </c>
      <c r="F1258" s="482">
        <v>0</v>
      </c>
      <c r="G1258" s="483">
        <v>0</v>
      </c>
      <c r="H1258" s="154">
        <v>0</v>
      </c>
      <c r="I1258" s="482">
        <v>0</v>
      </c>
      <c r="J1258" s="483">
        <v>0</v>
      </c>
      <c r="K1258" s="154">
        <v>0</v>
      </c>
      <c r="L1258" s="281">
        <f t="shared" ref="L1258:L1265" si="287">I1258+J1258+K1258</f>
        <v>0</v>
      </c>
      <c r="M1258" s="12" t="str">
        <f t="shared" si="285"/>
        <v/>
      </c>
      <c r="N1258" s="13"/>
    </row>
    <row r="1259" spans="1:14" hidden="1">
      <c r="A1259" s="22">
        <v>290</v>
      </c>
      <c r="B1259" s="291"/>
      <c r="C1259" s="293">
        <v>3302</v>
      </c>
      <c r="D1259" s="360" t="s">
        <v>702</v>
      </c>
      <c r="E1259" s="295">
        <f t="shared" si="286"/>
        <v>0</v>
      </c>
      <c r="F1259" s="484">
        <v>0</v>
      </c>
      <c r="G1259" s="485">
        <v>0</v>
      </c>
      <c r="H1259" s="160">
        <v>0</v>
      </c>
      <c r="I1259" s="484">
        <v>0</v>
      </c>
      <c r="J1259" s="485">
        <v>0</v>
      </c>
      <c r="K1259" s="160">
        <v>0</v>
      </c>
      <c r="L1259" s="295">
        <f t="shared" si="287"/>
        <v>0</v>
      </c>
      <c r="M1259" s="12" t="str">
        <f t="shared" si="285"/>
        <v/>
      </c>
      <c r="N1259" s="13"/>
    </row>
    <row r="1260" spans="1:14" hidden="1">
      <c r="A1260" s="39">
        <v>320</v>
      </c>
      <c r="B1260" s="291"/>
      <c r="C1260" s="293">
        <v>3304</v>
      </c>
      <c r="D1260" s="360" t="s">
        <v>226</v>
      </c>
      <c r="E1260" s="295">
        <f t="shared" si="286"/>
        <v>0</v>
      </c>
      <c r="F1260" s="484">
        <v>0</v>
      </c>
      <c r="G1260" s="485">
        <v>0</v>
      </c>
      <c r="H1260" s="160">
        <v>0</v>
      </c>
      <c r="I1260" s="484">
        <v>0</v>
      </c>
      <c r="J1260" s="485">
        <v>0</v>
      </c>
      <c r="K1260" s="160">
        <v>0</v>
      </c>
      <c r="L1260" s="295">
        <f t="shared" si="287"/>
        <v>0</v>
      </c>
      <c r="M1260" s="12" t="str">
        <f t="shared" si="285"/>
        <v/>
      </c>
      <c r="N1260" s="13"/>
    </row>
    <row r="1261" spans="1:14" ht="47.25" hidden="1">
      <c r="A1261" s="22">
        <v>330</v>
      </c>
      <c r="B1261" s="291"/>
      <c r="C1261" s="285">
        <v>3306</v>
      </c>
      <c r="D1261" s="361" t="s">
        <v>2172</v>
      </c>
      <c r="E1261" s="295">
        <f t="shared" si="286"/>
        <v>0</v>
      </c>
      <c r="F1261" s="484">
        <v>0</v>
      </c>
      <c r="G1261" s="485">
        <v>0</v>
      </c>
      <c r="H1261" s="160">
        <v>0</v>
      </c>
      <c r="I1261" s="484">
        <v>0</v>
      </c>
      <c r="J1261" s="485">
        <v>0</v>
      </c>
      <c r="K1261" s="160">
        <v>0</v>
      </c>
      <c r="L1261" s="295">
        <f t="shared" si="287"/>
        <v>0</v>
      </c>
      <c r="M1261" s="12" t="str">
        <f t="shared" si="285"/>
        <v/>
      </c>
      <c r="N1261" s="13"/>
    </row>
    <row r="1262" spans="1:14" hidden="1">
      <c r="A1262" s="23">
        <v>225</v>
      </c>
      <c r="B1262" s="291"/>
      <c r="C1262" s="285">
        <v>3307</v>
      </c>
      <c r="D1262" s="361" t="s">
        <v>2049</v>
      </c>
      <c r="E1262" s="287">
        <f t="shared" si="286"/>
        <v>0</v>
      </c>
      <c r="F1262" s="486">
        <v>0</v>
      </c>
      <c r="G1262" s="487">
        <v>0</v>
      </c>
      <c r="H1262" s="175">
        <v>0</v>
      </c>
      <c r="I1262" s="486">
        <v>0</v>
      </c>
      <c r="J1262" s="487">
        <v>0</v>
      </c>
      <c r="K1262" s="175">
        <v>0</v>
      </c>
      <c r="L1262" s="287">
        <f t="shared" si="287"/>
        <v>0</v>
      </c>
      <c r="M1262" s="12" t="str">
        <f t="shared" si="285"/>
        <v/>
      </c>
      <c r="N1262" s="13"/>
    </row>
    <row r="1263" spans="1:14" hidden="1">
      <c r="A1263" s="23">
        <v>230</v>
      </c>
      <c r="B1263" s="272">
        <v>3900</v>
      </c>
      <c r="C1263" s="1917" t="s">
        <v>227</v>
      </c>
      <c r="D1263" s="1918"/>
      <c r="E1263" s="310">
        <f t="shared" si="286"/>
        <v>0</v>
      </c>
      <c r="F1263" s="1458">
        <v>0</v>
      </c>
      <c r="G1263" s="1459">
        <v>0</v>
      </c>
      <c r="H1263" s="1460">
        <v>0</v>
      </c>
      <c r="I1263" s="1458">
        <v>0</v>
      </c>
      <c r="J1263" s="1459">
        <v>0</v>
      </c>
      <c r="K1263" s="1460">
        <v>0</v>
      </c>
      <c r="L1263" s="310">
        <f t="shared" si="287"/>
        <v>0</v>
      </c>
      <c r="M1263" s="12" t="str">
        <f t="shared" si="285"/>
        <v/>
      </c>
      <c r="N1263" s="13"/>
    </row>
    <row r="1264" spans="1:14" hidden="1">
      <c r="A1264" s="23">
        <v>245</v>
      </c>
      <c r="B1264" s="272">
        <v>4000</v>
      </c>
      <c r="C1264" s="1917" t="s">
        <v>228</v>
      </c>
      <c r="D1264" s="1918"/>
      <c r="E1264" s="310">
        <f t="shared" si="286"/>
        <v>0</v>
      </c>
      <c r="F1264" s="1410"/>
      <c r="G1264" s="1411"/>
      <c r="H1264" s="1412"/>
      <c r="I1264" s="1410"/>
      <c r="J1264" s="1411"/>
      <c r="K1264" s="1412"/>
      <c r="L1264" s="310">
        <f t="shared" si="287"/>
        <v>0</v>
      </c>
      <c r="M1264" s="12" t="str">
        <f t="shared" si="285"/>
        <v/>
      </c>
      <c r="N1264" s="13"/>
    </row>
    <row r="1265" spans="1:14" hidden="1">
      <c r="A1265" s="22">
        <v>350</v>
      </c>
      <c r="B1265" s="272">
        <v>4100</v>
      </c>
      <c r="C1265" s="1917" t="s">
        <v>229</v>
      </c>
      <c r="D1265" s="1918"/>
      <c r="E1265" s="310">
        <f t="shared" si="286"/>
        <v>0</v>
      </c>
      <c r="F1265" s="1459">
        <v>0</v>
      </c>
      <c r="G1265" s="1459">
        <v>0</v>
      </c>
      <c r="H1265" s="1460">
        <v>0</v>
      </c>
      <c r="I1265" s="1711">
        <v>0</v>
      </c>
      <c r="J1265" s="1459">
        <v>0</v>
      </c>
      <c r="K1265" s="1459">
        <v>0</v>
      </c>
      <c r="L1265" s="310">
        <f t="shared" si="287"/>
        <v>0</v>
      </c>
      <c r="M1265" s="12" t="str">
        <f t="shared" si="285"/>
        <v/>
      </c>
      <c r="N1265" s="13"/>
    </row>
    <row r="1266" spans="1:14" hidden="1">
      <c r="A1266" s="23">
        <v>355</v>
      </c>
      <c r="B1266" s="272">
        <v>4200</v>
      </c>
      <c r="C1266" s="1917" t="s">
        <v>230</v>
      </c>
      <c r="D1266" s="1918"/>
      <c r="E1266" s="310">
        <f t="shared" ref="E1266:L1266" si="288">SUM(E1267:E1272)</f>
        <v>0</v>
      </c>
      <c r="F1266" s="274">
        <f t="shared" si="288"/>
        <v>0</v>
      </c>
      <c r="G1266" s="275">
        <f t="shared" si="288"/>
        <v>0</v>
      </c>
      <c r="H1266" s="276">
        <f>SUM(H1267:H1272)</f>
        <v>0</v>
      </c>
      <c r="I1266" s="274">
        <f t="shared" si="288"/>
        <v>0</v>
      </c>
      <c r="J1266" s="275">
        <f t="shared" si="288"/>
        <v>0</v>
      </c>
      <c r="K1266" s="276">
        <f t="shared" si="288"/>
        <v>0</v>
      </c>
      <c r="L1266" s="310">
        <f t="shared" si="288"/>
        <v>0</v>
      </c>
      <c r="M1266" s="12" t="str">
        <f t="shared" si="285"/>
        <v/>
      </c>
      <c r="N1266" s="13"/>
    </row>
    <row r="1267" spans="1:14" hidden="1">
      <c r="A1267" s="23">
        <v>355</v>
      </c>
      <c r="B1267" s="362"/>
      <c r="C1267" s="279">
        <v>4201</v>
      </c>
      <c r="D1267" s="280" t="s">
        <v>231</v>
      </c>
      <c r="E1267" s="281">
        <f t="shared" ref="E1267:E1272" si="289">F1267+G1267+H1267</f>
        <v>0</v>
      </c>
      <c r="F1267" s="152"/>
      <c r="G1267" s="153"/>
      <c r="H1267" s="1406"/>
      <c r="I1267" s="152"/>
      <c r="J1267" s="153"/>
      <c r="K1267" s="1406"/>
      <c r="L1267" s="281">
        <f t="shared" ref="L1267:L1272" si="290">I1267+J1267+K1267</f>
        <v>0</v>
      </c>
      <c r="M1267" s="12" t="str">
        <f t="shared" si="285"/>
        <v/>
      </c>
      <c r="N1267" s="13"/>
    </row>
    <row r="1268" spans="1:14" hidden="1">
      <c r="A1268" s="23">
        <v>375</v>
      </c>
      <c r="B1268" s="362"/>
      <c r="C1268" s="293">
        <v>4202</v>
      </c>
      <c r="D1268" s="363" t="s">
        <v>232</v>
      </c>
      <c r="E1268" s="295">
        <f t="shared" si="289"/>
        <v>0</v>
      </c>
      <c r="F1268" s="158"/>
      <c r="G1268" s="159"/>
      <c r="H1268" s="1408"/>
      <c r="I1268" s="158"/>
      <c r="J1268" s="159"/>
      <c r="K1268" s="1408"/>
      <c r="L1268" s="295">
        <f t="shared" si="290"/>
        <v>0</v>
      </c>
      <c r="M1268" s="12" t="str">
        <f t="shared" si="285"/>
        <v/>
      </c>
      <c r="N1268" s="13"/>
    </row>
    <row r="1269" spans="1:14" hidden="1">
      <c r="A1269" s="23">
        <v>380</v>
      </c>
      <c r="B1269" s="362"/>
      <c r="C1269" s="293">
        <v>4214</v>
      </c>
      <c r="D1269" s="363" t="s">
        <v>233</v>
      </c>
      <c r="E1269" s="295">
        <f t="shared" si="289"/>
        <v>0</v>
      </c>
      <c r="F1269" s="158"/>
      <c r="G1269" s="159"/>
      <c r="H1269" s="1408"/>
      <c r="I1269" s="158"/>
      <c r="J1269" s="159"/>
      <c r="K1269" s="1408"/>
      <c r="L1269" s="295">
        <f t="shared" si="290"/>
        <v>0</v>
      </c>
      <c r="M1269" s="12" t="str">
        <f t="shared" si="285"/>
        <v/>
      </c>
      <c r="N1269" s="13"/>
    </row>
    <row r="1270" spans="1:14" hidden="1">
      <c r="A1270" s="23">
        <v>385</v>
      </c>
      <c r="B1270" s="362"/>
      <c r="C1270" s="293">
        <v>4217</v>
      </c>
      <c r="D1270" s="363" t="s">
        <v>234</v>
      </c>
      <c r="E1270" s="295">
        <f t="shared" si="289"/>
        <v>0</v>
      </c>
      <c r="F1270" s="158"/>
      <c r="G1270" s="159"/>
      <c r="H1270" s="1408"/>
      <c r="I1270" s="158"/>
      <c r="J1270" s="159"/>
      <c r="K1270" s="1408"/>
      <c r="L1270" s="295">
        <f t="shared" si="290"/>
        <v>0</v>
      </c>
      <c r="M1270" s="12" t="str">
        <f t="shared" si="285"/>
        <v/>
      </c>
      <c r="N1270" s="13"/>
    </row>
    <row r="1271" spans="1:14" hidden="1">
      <c r="A1271" s="23">
        <v>390</v>
      </c>
      <c r="B1271" s="362"/>
      <c r="C1271" s="293">
        <v>4218</v>
      </c>
      <c r="D1271" s="294" t="s">
        <v>235</v>
      </c>
      <c r="E1271" s="295">
        <f t="shared" si="289"/>
        <v>0</v>
      </c>
      <c r="F1271" s="158"/>
      <c r="G1271" s="159"/>
      <c r="H1271" s="1408"/>
      <c r="I1271" s="158"/>
      <c r="J1271" s="159"/>
      <c r="K1271" s="1408"/>
      <c r="L1271" s="295">
        <f t="shared" si="290"/>
        <v>0</v>
      </c>
      <c r="M1271" s="12" t="str">
        <f t="shared" si="285"/>
        <v/>
      </c>
      <c r="N1271" s="13"/>
    </row>
    <row r="1272" spans="1:14" hidden="1">
      <c r="A1272" s="23">
        <v>390</v>
      </c>
      <c r="B1272" s="362"/>
      <c r="C1272" s="285">
        <v>4219</v>
      </c>
      <c r="D1272" s="343" t="s">
        <v>236</v>
      </c>
      <c r="E1272" s="287">
        <f t="shared" si="289"/>
        <v>0</v>
      </c>
      <c r="F1272" s="173"/>
      <c r="G1272" s="174"/>
      <c r="H1272" s="1409"/>
      <c r="I1272" s="173"/>
      <c r="J1272" s="174"/>
      <c r="K1272" s="1409"/>
      <c r="L1272" s="287">
        <f t="shared" si="290"/>
        <v>0</v>
      </c>
      <c r="M1272" s="12" t="str">
        <f t="shared" si="285"/>
        <v/>
      </c>
      <c r="N1272" s="13"/>
    </row>
    <row r="1273" spans="1:14" hidden="1">
      <c r="A1273" s="23">
        <v>395</v>
      </c>
      <c r="B1273" s="272">
        <v>4300</v>
      </c>
      <c r="C1273" s="1917" t="s">
        <v>1645</v>
      </c>
      <c r="D1273" s="1918"/>
      <c r="E1273" s="310">
        <f t="shared" ref="E1273:L1273" si="291">SUM(E1274:E1276)</f>
        <v>0</v>
      </c>
      <c r="F1273" s="274">
        <f t="shared" si="291"/>
        <v>0</v>
      </c>
      <c r="G1273" s="275">
        <f t="shared" si="291"/>
        <v>0</v>
      </c>
      <c r="H1273" s="276">
        <f>SUM(H1274:H1276)</f>
        <v>0</v>
      </c>
      <c r="I1273" s="274">
        <f t="shared" si="291"/>
        <v>0</v>
      </c>
      <c r="J1273" s="275">
        <f t="shared" si="291"/>
        <v>0</v>
      </c>
      <c r="K1273" s="276">
        <f t="shared" si="291"/>
        <v>0</v>
      </c>
      <c r="L1273" s="310">
        <f t="shared" si="291"/>
        <v>0</v>
      </c>
      <c r="M1273" s="12" t="str">
        <f t="shared" si="285"/>
        <v/>
      </c>
      <c r="N1273" s="13"/>
    </row>
    <row r="1274" spans="1:14" hidden="1">
      <c r="A1274" s="18">
        <v>397</v>
      </c>
      <c r="B1274" s="362"/>
      <c r="C1274" s="279">
        <v>4301</v>
      </c>
      <c r="D1274" s="311" t="s">
        <v>237</v>
      </c>
      <c r="E1274" s="281">
        <f t="shared" ref="E1274:E1279" si="292">F1274+G1274+H1274</f>
        <v>0</v>
      </c>
      <c r="F1274" s="152"/>
      <c r="G1274" s="153"/>
      <c r="H1274" s="1406"/>
      <c r="I1274" s="152"/>
      <c r="J1274" s="153"/>
      <c r="K1274" s="1406"/>
      <c r="L1274" s="281">
        <f t="shared" ref="L1274:L1279" si="293">I1274+J1274+K1274</f>
        <v>0</v>
      </c>
      <c r="M1274" s="12" t="str">
        <f t="shared" si="285"/>
        <v/>
      </c>
      <c r="N1274" s="13"/>
    </row>
    <row r="1275" spans="1:14" hidden="1">
      <c r="A1275" s="14">
        <v>398</v>
      </c>
      <c r="B1275" s="362"/>
      <c r="C1275" s="293">
        <v>4302</v>
      </c>
      <c r="D1275" s="363" t="s">
        <v>238</v>
      </c>
      <c r="E1275" s="295">
        <f t="shared" si="292"/>
        <v>0</v>
      </c>
      <c r="F1275" s="158"/>
      <c r="G1275" s="159"/>
      <c r="H1275" s="1408"/>
      <c r="I1275" s="158"/>
      <c r="J1275" s="159"/>
      <c r="K1275" s="1408"/>
      <c r="L1275" s="295">
        <f t="shared" si="293"/>
        <v>0</v>
      </c>
      <c r="M1275" s="12" t="str">
        <f t="shared" si="285"/>
        <v/>
      </c>
      <c r="N1275" s="13"/>
    </row>
    <row r="1276" spans="1:14" hidden="1">
      <c r="A1276" s="14">
        <v>399</v>
      </c>
      <c r="B1276" s="362"/>
      <c r="C1276" s="285">
        <v>4309</v>
      </c>
      <c r="D1276" s="301" t="s">
        <v>239</v>
      </c>
      <c r="E1276" s="287">
        <f t="shared" si="292"/>
        <v>0</v>
      </c>
      <c r="F1276" s="173"/>
      <c r="G1276" s="174"/>
      <c r="H1276" s="1409"/>
      <c r="I1276" s="173"/>
      <c r="J1276" s="174"/>
      <c r="K1276" s="1409"/>
      <c r="L1276" s="287">
        <f t="shared" si="293"/>
        <v>0</v>
      </c>
      <c r="M1276" s="12" t="str">
        <f t="shared" si="285"/>
        <v/>
      </c>
      <c r="N1276" s="13"/>
    </row>
    <row r="1277" spans="1:14" hidden="1">
      <c r="A1277" s="14">
        <v>400</v>
      </c>
      <c r="B1277" s="272">
        <v>4400</v>
      </c>
      <c r="C1277" s="1917" t="s">
        <v>1642</v>
      </c>
      <c r="D1277" s="1918"/>
      <c r="E1277" s="310">
        <f t="shared" si="292"/>
        <v>0</v>
      </c>
      <c r="F1277" s="1410"/>
      <c r="G1277" s="1411"/>
      <c r="H1277" s="1412"/>
      <c r="I1277" s="1410"/>
      <c r="J1277" s="1411"/>
      <c r="K1277" s="1412"/>
      <c r="L1277" s="310">
        <f t="shared" si="293"/>
        <v>0</v>
      </c>
      <c r="M1277" s="12" t="str">
        <f t="shared" si="285"/>
        <v/>
      </c>
      <c r="N1277" s="13"/>
    </row>
    <row r="1278" spans="1:14" hidden="1">
      <c r="A1278" s="14">
        <v>401</v>
      </c>
      <c r="B1278" s="272">
        <v>4500</v>
      </c>
      <c r="C1278" s="1917" t="s">
        <v>1643</v>
      </c>
      <c r="D1278" s="1918"/>
      <c r="E1278" s="310">
        <f t="shared" si="292"/>
        <v>0</v>
      </c>
      <c r="F1278" s="1410"/>
      <c r="G1278" s="1411"/>
      <c r="H1278" s="1412"/>
      <c r="I1278" s="1410"/>
      <c r="J1278" s="1411"/>
      <c r="K1278" s="1412"/>
      <c r="L1278" s="310">
        <f t="shared" si="293"/>
        <v>0</v>
      </c>
      <c r="M1278" s="12" t="str">
        <f t="shared" si="285"/>
        <v/>
      </c>
      <c r="N1278" s="13"/>
    </row>
    <row r="1279" spans="1:14" hidden="1">
      <c r="A1279" s="40">
        <v>404</v>
      </c>
      <c r="B1279" s="272">
        <v>4600</v>
      </c>
      <c r="C1279" s="1923" t="s">
        <v>240</v>
      </c>
      <c r="D1279" s="1924"/>
      <c r="E1279" s="310">
        <f t="shared" si="292"/>
        <v>0</v>
      </c>
      <c r="F1279" s="1410"/>
      <c r="G1279" s="1411"/>
      <c r="H1279" s="1412"/>
      <c r="I1279" s="1410"/>
      <c r="J1279" s="1411"/>
      <c r="K1279" s="1412"/>
      <c r="L1279" s="310">
        <f t="shared" si="293"/>
        <v>0</v>
      </c>
      <c r="M1279" s="12" t="str">
        <f t="shared" si="285"/>
        <v/>
      </c>
      <c r="N1279" s="13"/>
    </row>
    <row r="1280" spans="1:14" hidden="1">
      <c r="A1280" s="40">
        <v>404</v>
      </c>
      <c r="B1280" s="272">
        <v>4900</v>
      </c>
      <c r="C1280" s="1917" t="s">
        <v>267</v>
      </c>
      <c r="D1280" s="1918"/>
      <c r="E1280" s="310">
        <f t="shared" ref="E1280:L1280" si="294">+E1281+E1282</f>
        <v>0</v>
      </c>
      <c r="F1280" s="274">
        <f t="shared" si="294"/>
        <v>0</v>
      </c>
      <c r="G1280" s="275">
        <f t="shared" si="294"/>
        <v>0</v>
      </c>
      <c r="H1280" s="276">
        <f>+H1281+H1282</f>
        <v>0</v>
      </c>
      <c r="I1280" s="274">
        <f t="shared" si="294"/>
        <v>0</v>
      </c>
      <c r="J1280" s="275">
        <f t="shared" si="294"/>
        <v>0</v>
      </c>
      <c r="K1280" s="276">
        <f t="shared" si="294"/>
        <v>0</v>
      </c>
      <c r="L1280" s="310">
        <f t="shared" si="294"/>
        <v>0</v>
      </c>
      <c r="M1280" s="12" t="str">
        <f t="shared" si="285"/>
        <v/>
      </c>
      <c r="N1280" s="13"/>
    </row>
    <row r="1281" spans="1:14" hidden="1">
      <c r="A1281" s="22">
        <v>440</v>
      </c>
      <c r="B1281" s="362"/>
      <c r="C1281" s="279">
        <v>4901</v>
      </c>
      <c r="D1281" s="364" t="s">
        <v>268</v>
      </c>
      <c r="E1281" s="281">
        <f>F1281+G1281+H1281</f>
        <v>0</v>
      </c>
      <c r="F1281" s="152"/>
      <c r="G1281" s="153"/>
      <c r="H1281" s="1406"/>
      <c r="I1281" s="152"/>
      <c r="J1281" s="153"/>
      <c r="K1281" s="1406"/>
      <c r="L1281" s="281">
        <f>I1281+J1281+K1281</f>
        <v>0</v>
      </c>
      <c r="M1281" s="12" t="str">
        <f t="shared" si="285"/>
        <v/>
      </c>
      <c r="N1281" s="13"/>
    </row>
    <row r="1282" spans="1:14" hidden="1">
      <c r="A1282" s="22">
        <v>450</v>
      </c>
      <c r="B1282" s="362"/>
      <c r="C1282" s="285">
        <v>4902</v>
      </c>
      <c r="D1282" s="301" t="s">
        <v>269</v>
      </c>
      <c r="E1282" s="287">
        <f>F1282+G1282+H1282</f>
        <v>0</v>
      </c>
      <c r="F1282" s="173"/>
      <c r="G1282" s="174"/>
      <c r="H1282" s="1409"/>
      <c r="I1282" s="173"/>
      <c r="J1282" s="174"/>
      <c r="K1282" s="1409"/>
      <c r="L1282" s="287">
        <f>I1282+J1282+K1282</f>
        <v>0</v>
      </c>
      <c r="M1282" s="12" t="str">
        <f t="shared" si="285"/>
        <v/>
      </c>
      <c r="N1282" s="13"/>
    </row>
    <row r="1283" spans="1:14" hidden="1">
      <c r="A1283" s="22">
        <v>495</v>
      </c>
      <c r="B1283" s="365">
        <v>5100</v>
      </c>
      <c r="C1283" s="1925" t="s">
        <v>241</v>
      </c>
      <c r="D1283" s="1926"/>
      <c r="E1283" s="310">
        <f>F1283+G1283+H1283</f>
        <v>0</v>
      </c>
      <c r="F1283" s="1410"/>
      <c r="G1283" s="1411"/>
      <c r="H1283" s="1412"/>
      <c r="I1283" s="1410"/>
      <c r="J1283" s="1411"/>
      <c r="K1283" s="1412"/>
      <c r="L1283" s="310">
        <f>I1283+J1283+K1283</f>
        <v>0</v>
      </c>
      <c r="M1283" s="12" t="str">
        <f t="shared" si="285"/>
        <v/>
      </c>
      <c r="N1283" s="13"/>
    </row>
    <row r="1284" spans="1:14" hidden="1">
      <c r="A1284" s="23">
        <v>500</v>
      </c>
      <c r="B1284" s="365">
        <v>5200</v>
      </c>
      <c r="C1284" s="1925" t="s">
        <v>242</v>
      </c>
      <c r="D1284" s="1926"/>
      <c r="E1284" s="310">
        <f t="shared" ref="E1284:L1284" si="295">SUM(E1285:E1291)</f>
        <v>0</v>
      </c>
      <c r="F1284" s="274">
        <f t="shared" si="295"/>
        <v>0</v>
      </c>
      <c r="G1284" s="275">
        <f t="shared" si="295"/>
        <v>0</v>
      </c>
      <c r="H1284" s="276">
        <f>SUM(H1285:H1291)</f>
        <v>0</v>
      </c>
      <c r="I1284" s="274">
        <f t="shared" si="295"/>
        <v>0</v>
      </c>
      <c r="J1284" s="275">
        <f t="shared" si="295"/>
        <v>0</v>
      </c>
      <c r="K1284" s="276">
        <f t="shared" si="295"/>
        <v>0</v>
      </c>
      <c r="L1284" s="310">
        <f t="shared" si="295"/>
        <v>0</v>
      </c>
      <c r="M1284" s="12" t="str">
        <f t="shared" si="285"/>
        <v/>
      </c>
      <c r="N1284" s="13"/>
    </row>
    <row r="1285" spans="1:14" hidden="1">
      <c r="A1285" s="23">
        <v>505</v>
      </c>
      <c r="B1285" s="366"/>
      <c r="C1285" s="367">
        <v>5201</v>
      </c>
      <c r="D1285" s="368" t="s">
        <v>243</v>
      </c>
      <c r="E1285" s="281">
        <f t="shared" ref="E1285:E1291" si="296">F1285+G1285+H1285</f>
        <v>0</v>
      </c>
      <c r="F1285" s="152"/>
      <c r="G1285" s="153"/>
      <c r="H1285" s="1406"/>
      <c r="I1285" s="152"/>
      <c r="J1285" s="153"/>
      <c r="K1285" s="1406"/>
      <c r="L1285" s="281">
        <f t="shared" ref="L1285:L1291" si="297">I1285+J1285+K1285</f>
        <v>0</v>
      </c>
      <c r="M1285" s="12" t="str">
        <f t="shared" si="285"/>
        <v/>
      </c>
      <c r="N1285" s="13"/>
    </row>
    <row r="1286" spans="1:14" hidden="1">
      <c r="A1286" s="23">
        <v>510</v>
      </c>
      <c r="B1286" s="366"/>
      <c r="C1286" s="369">
        <v>5202</v>
      </c>
      <c r="D1286" s="370" t="s">
        <v>244</v>
      </c>
      <c r="E1286" s="295">
        <f t="shared" si="296"/>
        <v>0</v>
      </c>
      <c r="F1286" s="158"/>
      <c r="G1286" s="159"/>
      <c r="H1286" s="1408"/>
      <c r="I1286" s="158"/>
      <c r="J1286" s="159"/>
      <c r="K1286" s="1408"/>
      <c r="L1286" s="295">
        <f t="shared" si="297"/>
        <v>0</v>
      </c>
      <c r="M1286" s="12" t="str">
        <f t="shared" si="285"/>
        <v/>
      </c>
      <c r="N1286" s="13"/>
    </row>
    <row r="1287" spans="1:14" hidden="1">
      <c r="A1287" s="23">
        <v>515</v>
      </c>
      <c r="B1287" s="366"/>
      <c r="C1287" s="369">
        <v>5203</v>
      </c>
      <c r="D1287" s="370" t="s">
        <v>609</v>
      </c>
      <c r="E1287" s="295">
        <f t="shared" si="296"/>
        <v>0</v>
      </c>
      <c r="F1287" s="158"/>
      <c r="G1287" s="159"/>
      <c r="H1287" s="1408"/>
      <c r="I1287" s="158"/>
      <c r="J1287" s="159"/>
      <c r="K1287" s="1408"/>
      <c r="L1287" s="295">
        <f t="shared" si="297"/>
        <v>0</v>
      </c>
      <c r="M1287" s="12" t="str">
        <f t="shared" si="285"/>
        <v/>
      </c>
      <c r="N1287" s="13"/>
    </row>
    <row r="1288" spans="1:14" hidden="1">
      <c r="A1288" s="23">
        <v>520</v>
      </c>
      <c r="B1288" s="366"/>
      <c r="C1288" s="369">
        <v>5204</v>
      </c>
      <c r="D1288" s="370" t="s">
        <v>610</v>
      </c>
      <c r="E1288" s="295">
        <f t="shared" si="296"/>
        <v>0</v>
      </c>
      <c r="F1288" s="158"/>
      <c r="G1288" s="159"/>
      <c r="H1288" s="1408"/>
      <c r="I1288" s="158"/>
      <c r="J1288" s="159"/>
      <c r="K1288" s="1408"/>
      <c r="L1288" s="295">
        <f t="shared" si="297"/>
        <v>0</v>
      </c>
      <c r="M1288" s="12" t="str">
        <f t="shared" si="285"/>
        <v/>
      </c>
      <c r="N1288" s="13"/>
    </row>
    <row r="1289" spans="1:14" hidden="1">
      <c r="A1289" s="23">
        <v>525</v>
      </c>
      <c r="B1289" s="366"/>
      <c r="C1289" s="369">
        <v>5205</v>
      </c>
      <c r="D1289" s="370" t="s">
        <v>611</v>
      </c>
      <c r="E1289" s="295">
        <f t="shared" si="296"/>
        <v>0</v>
      </c>
      <c r="F1289" s="158"/>
      <c r="G1289" s="159"/>
      <c r="H1289" s="1408"/>
      <c r="I1289" s="158"/>
      <c r="J1289" s="159"/>
      <c r="K1289" s="1408"/>
      <c r="L1289" s="295">
        <f t="shared" si="297"/>
        <v>0</v>
      </c>
      <c r="M1289" s="12" t="str">
        <f t="shared" si="285"/>
        <v/>
      </c>
      <c r="N1289" s="13"/>
    </row>
    <row r="1290" spans="1:14" hidden="1">
      <c r="A1290" s="22">
        <v>635</v>
      </c>
      <c r="B1290" s="366"/>
      <c r="C1290" s="369">
        <v>5206</v>
      </c>
      <c r="D1290" s="370" t="s">
        <v>612</v>
      </c>
      <c r="E1290" s="295">
        <f t="shared" si="296"/>
        <v>0</v>
      </c>
      <c r="F1290" s="158"/>
      <c r="G1290" s="159"/>
      <c r="H1290" s="1408"/>
      <c r="I1290" s="158"/>
      <c r="J1290" s="159"/>
      <c r="K1290" s="1408"/>
      <c r="L1290" s="295">
        <f t="shared" si="297"/>
        <v>0</v>
      </c>
      <c r="M1290" s="12" t="str">
        <f t="shared" si="285"/>
        <v/>
      </c>
      <c r="N1290" s="13"/>
    </row>
    <row r="1291" spans="1:14" hidden="1">
      <c r="A1291" s="23">
        <v>640</v>
      </c>
      <c r="B1291" s="366"/>
      <c r="C1291" s="371">
        <v>5219</v>
      </c>
      <c r="D1291" s="372" t="s">
        <v>613</v>
      </c>
      <c r="E1291" s="287">
        <f t="shared" si="296"/>
        <v>0</v>
      </c>
      <c r="F1291" s="173"/>
      <c r="G1291" s="174"/>
      <c r="H1291" s="1409"/>
      <c r="I1291" s="173"/>
      <c r="J1291" s="174"/>
      <c r="K1291" s="1409"/>
      <c r="L1291" s="287">
        <f t="shared" si="297"/>
        <v>0</v>
      </c>
      <c r="M1291" s="12" t="str">
        <f t="shared" si="285"/>
        <v/>
      </c>
      <c r="N1291" s="13"/>
    </row>
    <row r="1292" spans="1:14" hidden="1">
      <c r="A1292" s="23">
        <v>645</v>
      </c>
      <c r="B1292" s="365">
        <v>5300</v>
      </c>
      <c r="C1292" s="1925" t="s">
        <v>614</v>
      </c>
      <c r="D1292" s="1926"/>
      <c r="E1292" s="310">
        <f t="shared" ref="E1292:L1292" si="298">SUM(E1293:E1294)</f>
        <v>0</v>
      </c>
      <c r="F1292" s="274">
        <f t="shared" si="298"/>
        <v>0</v>
      </c>
      <c r="G1292" s="275">
        <f t="shared" si="298"/>
        <v>0</v>
      </c>
      <c r="H1292" s="276">
        <f>SUM(H1293:H1294)</f>
        <v>0</v>
      </c>
      <c r="I1292" s="274">
        <f t="shared" si="298"/>
        <v>0</v>
      </c>
      <c r="J1292" s="275">
        <f t="shared" si="298"/>
        <v>0</v>
      </c>
      <c r="K1292" s="276">
        <f t="shared" si="298"/>
        <v>0</v>
      </c>
      <c r="L1292" s="310">
        <f t="shared" si="298"/>
        <v>0</v>
      </c>
      <c r="M1292" s="12" t="str">
        <f t="shared" si="285"/>
        <v/>
      </c>
      <c r="N1292" s="13"/>
    </row>
    <row r="1293" spans="1:14" hidden="1">
      <c r="A1293" s="23">
        <v>650</v>
      </c>
      <c r="B1293" s="366"/>
      <c r="C1293" s="367">
        <v>5301</v>
      </c>
      <c r="D1293" s="368" t="s">
        <v>301</v>
      </c>
      <c r="E1293" s="281">
        <f>F1293+G1293+H1293</f>
        <v>0</v>
      </c>
      <c r="F1293" s="152"/>
      <c r="G1293" s="153"/>
      <c r="H1293" s="1406"/>
      <c r="I1293" s="152"/>
      <c r="J1293" s="153"/>
      <c r="K1293" s="1406"/>
      <c r="L1293" s="281">
        <f>I1293+J1293+K1293</f>
        <v>0</v>
      </c>
      <c r="M1293" s="12" t="str">
        <f t="shared" si="285"/>
        <v/>
      </c>
      <c r="N1293" s="13"/>
    </row>
    <row r="1294" spans="1:14" hidden="1">
      <c r="A1294" s="22">
        <v>655</v>
      </c>
      <c r="B1294" s="366"/>
      <c r="C1294" s="371">
        <v>5309</v>
      </c>
      <c r="D1294" s="372" t="s">
        <v>615</v>
      </c>
      <c r="E1294" s="287">
        <f>F1294+G1294+H1294</f>
        <v>0</v>
      </c>
      <c r="F1294" s="173"/>
      <c r="G1294" s="174"/>
      <c r="H1294" s="1409"/>
      <c r="I1294" s="173"/>
      <c r="J1294" s="174"/>
      <c r="K1294" s="1409"/>
      <c r="L1294" s="287">
        <f>I1294+J1294+K1294</f>
        <v>0</v>
      </c>
      <c r="M1294" s="12" t="str">
        <f t="shared" si="285"/>
        <v/>
      </c>
      <c r="N1294" s="13"/>
    </row>
    <row r="1295" spans="1:14" hidden="1">
      <c r="A1295" s="22">
        <v>665</v>
      </c>
      <c r="B1295" s="365">
        <v>5400</v>
      </c>
      <c r="C1295" s="1925" t="s">
        <v>672</v>
      </c>
      <c r="D1295" s="1926"/>
      <c r="E1295" s="310">
        <f>F1295+G1295+H1295</f>
        <v>0</v>
      </c>
      <c r="F1295" s="1410"/>
      <c r="G1295" s="1411"/>
      <c r="H1295" s="1412"/>
      <c r="I1295" s="1410"/>
      <c r="J1295" s="1411"/>
      <c r="K1295" s="1412"/>
      <c r="L1295" s="310">
        <f>I1295+J1295+K1295</f>
        <v>0</v>
      </c>
      <c r="M1295" s="12" t="str">
        <f t="shared" si="285"/>
        <v/>
      </c>
      <c r="N1295" s="13"/>
    </row>
    <row r="1296" spans="1:14" hidden="1">
      <c r="A1296" s="22">
        <v>675</v>
      </c>
      <c r="B1296" s="272">
        <v>5500</v>
      </c>
      <c r="C1296" s="1917" t="s">
        <v>673</v>
      </c>
      <c r="D1296" s="1918"/>
      <c r="E1296" s="310">
        <f t="shared" ref="E1296:L1296" si="299">SUM(E1297:E1300)</f>
        <v>0</v>
      </c>
      <c r="F1296" s="274">
        <f t="shared" si="299"/>
        <v>0</v>
      </c>
      <c r="G1296" s="275">
        <f t="shared" si="299"/>
        <v>0</v>
      </c>
      <c r="H1296" s="276">
        <f>SUM(H1297:H1300)</f>
        <v>0</v>
      </c>
      <c r="I1296" s="274">
        <f t="shared" si="299"/>
        <v>0</v>
      </c>
      <c r="J1296" s="275">
        <f t="shared" si="299"/>
        <v>0</v>
      </c>
      <c r="K1296" s="276">
        <f t="shared" si="299"/>
        <v>0</v>
      </c>
      <c r="L1296" s="310">
        <f t="shared" si="299"/>
        <v>0</v>
      </c>
      <c r="M1296" s="12" t="str">
        <f t="shared" si="285"/>
        <v/>
      </c>
      <c r="N1296" s="13"/>
    </row>
    <row r="1297" spans="1:14" hidden="1">
      <c r="A1297" s="22">
        <v>685</v>
      </c>
      <c r="B1297" s="362"/>
      <c r="C1297" s="279">
        <v>5501</v>
      </c>
      <c r="D1297" s="311" t="s">
        <v>674</v>
      </c>
      <c r="E1297" s="281">
        <f>F1297+G1297+H1297</f>
        <v>0</v>
      </c>
      <c r="F1297" s="152"/>
      <c r="G1297" s="153"/>
      <c r="H1297" s="1406"/>
      <c r="I1297" s="152"/>
      <c r="J1297" s="153"/>
      <c r="K1297" s="1406"/>
      <c r="L1297" s="281">
        <f>I1297+J1297+K1297</f>
        <v>0</v>
      </c>
      <c r="M1297" s="12" t="str">
        <f t="shared" si="285"/>
        <v/>
      </c>
      <c r="N1297" s="13"/>
    </row>
    <row r="1298" spans="1:14" hidden="1">
      <c r="A1298" s="23">
        <v>690</v>
      </c>
      <c r="B1298" s="362"/>
      <c r="C1298" s="293">
        <v>5502</v>
      </c>
      <c r="D1298" s="294" t="s">
        <v>675</v>
      </c>
      <c r="E1298" s="295">
        <f>F1298+G1298+H1298</f>
        <v>0</v>
      </c>
      <c r="F1298" s="158"/>
      <c r="G1298" s="159"/>
      <c r="H1298" s="1408"/>
      <c r="I1298" s="158"/>
      <c r="J1298" s="159"/>
      <c r="K1298" s="1408"/>
      <c r="L1298" s="295">
        <f>I1298+J1298+K1298</f>
        <v>0</v>
      </c>
      <c r="M1298" s="12" t="str">
        <f t="shared" si="285"/>
        <v/>
      </c>
      <c r="N1298" s="13"/>
    </row>
    <row r="1299" spans="1:14" hidden="1">
      <c r="A1299" s="23">
        <v>695</v>
      </c>
      <c r="B1299" s="362"/>
      <c r="C1299" s="293">
        <v>5503</v>
      </c>
      <c r="D1299" s="363" t="s">
        <v>676</v>
      </c>
      <c r="E1299" s="295">
        <f>F1299+G1299+H1299</f>
        <v>0</v>
      </c>
      <c r="F1299" s="158"/>
      <c r="G1299" s="159"/>
      <c r="H1299" s="1408"/>
      <c r="I1299" s="158"/>
      <c r="J1299" s="159"/>
      <c r="K1299" s="1408"/>
      <c r="L1299" s="295">
        <f>I1299+J1299+K1299</f>
        <v>0</v>
      </c>
      <c r="M1299" s="12" t="str">
        <f t="shared" si="285"/>
        <v/>
      </c>
      <c r="N1299" s="13"/>
    </row>
    <row r="1300" spans="1:14" hidden="1">
      <c r="A1300" s="22">
        <v>700</v>
      </c>
      <c r="B1300" s="362"/>
      <c r="C1300" s="285">
        <v>5504</v>
      </c>
      <c r="D1300" s="339" t="s">
        <v>677</v>
      </c>
      <c r="E1300" s="287">
        <f>F1300+G1300+H1300</f>
        <v>0</v>
      </c>
      <c r="F1300" s="173"/>
      <c r="G1300" s="174"/>
      <c r="H1300" s="1409"/>
      <c r="I1300" s="173"/>
      <c r="J1300" s="174"/>
      <c r="K1300" s="1409"/>
      <c r="L1300" s="287">
        <f>I1300+J1300+K1300</f>
        <v>0</v>
      </c>
      <c r="M1300" s="12" t="str">
        <f t="shared" si="285"/>
        <v/>
      </c>
      <c r="N1300" s="13"/>
    </row>
    <row r="1301" spans="1:14" hidden="1">
      <c r="A1301" s="22">
        <v>710</v>
      </c>
      <c r="B1301" s="365">
        <v>5700</v>
      </c>
      <c r="C1301" s="1919" t="s">
        <v>899</v>
      </c>
      <c r="D1301" s="1920"/>
      <c r="E1301" s="310">
        <f>SUM(E1302:E1304)</f>
        <v>0</v>
      </c>
      <c r="F1301" s="1458">
        <v>0</v>
      </c>
      <c r="G1301" s="1458">
        <v>0</v>
      </c>
      <c r="H1301" s="1458">
        <v>0</v>
      </c>
      <c r="I1301" s="1458">
        <v>0</v>
      </c>
      <c r="J1301" s="1458">
        <v>0</v>
      </c>
      <c r="K1301" s="1458">
        <v>0</v>
      </c>
      <c r="L1301" s="310">
        <f>SUM(L1302:L1304)</f>
        <v>0</v>
      </c>
      <c r="M1301" s="12" t="str">
        <f t="shared" si="285"/>
        <v/>
      </c>
      <c r="N1301" s="13"/>
    </row>
    <row r="1302" spans="1:14" hidden="1">
      <c r="A1302" s="23">
        <v>715</v>
      </c>
      <c r="B1302" s="366"/>
      <c r="C1302" s="367">
        <v>5701</v>
      </c>
      <c r="D1302" s="368" t="s">
        <v>678</v>
      </c>
      <c r="E1302" s="281">
        <f>F1302+G1302+H1302</f>
        <v>0</v>
      </c>
      <c r="F1302" s="1459">
        <v>0</v>
      </c>
      <c r="G1302" s="1459">
        <v>0</v>
      </c>
      <c r="H1302" s="1460">
        <v>0</v>
      </c>
      <c r="I1302" s="1711">
        <v>0</v>
      </c>
      <c r="J1302" s="1459">
        <v>0</v>
      </c>
      <c r="K1302" s="1459">
        <v>0</v>
      </c>
      <c r="L1302" s="281">
        <f>I1302+J1302+K1302</f>
        <v>0</v>
      </c>
      <c r="M1302" s="12" t="str">
        <f t="shared" si="285"/>
        <v/>
      </c>
      <c r="N1302" s="13"/>
    </row>
    <row r="1303" spans="1:14" hidden="1">
      <c r="A1303" s="23">
        <v>720</v>
      </c>
      <c r="B1303" s="366"/>
      <c r="C1303" s="373">
        <v>5702</v>
      </c>
      <c r="D1303" s="374" t="s">
        <v>679</v>
      </c>
      <c r="E1303" s="314">
        <f>F1303+G1303+H1303</f>
        <v>0</v>
      </c>
      <c r="F1303" s="1459">
        <v>0</v>
      </c>
      <c r="G1303" s="1459">
        <v>0</v>
      </c>
      <c r="H1303" s="1460">
        <v>0</v>
      </c>
      <c r="I1303" s="1711">
        <v>0</v>
      </c>
      <c r="J1303" s="1459">
        <v>0</v>
      </c>
      <c r="K1303" s="1459">
        <v>0</v>
      </c>
      <c r="L1303" s="314">
        <f>I1303+J1303+K1303</f>
        <v>0</v>
      </c>
      <c r="M1303" s="12" t="str">
        <f t="shared" si="285"/>
        <v/>
      </c>
      <c r="N1303" s="13"/>
    </row>
    <row r="1304" spans="1:14" hidden="1">
      <c r="A1304" s="23">
        <v>725</v>
      </c>
      <c r="B1304" s="292"/>
      <c r="C1304" s="375">
        <v>4071</v>
      </c>
      <c r="D1304" s="376" t="s">
        <v>680</v>
      </c>
      <c r="E1304" s="377">
        <f>F1304+G1304+H1304</f>
        <v>0</v>
      </c>
      <c r="F1304" s="1459">
        <v>0</v>
      </c>
      <c r="G1304" s="1459">
        <v>0</v>
      </c>
      <c r="H1304" s="1460">
        <v>0</v>
      </c>
      <c r="I1304" s="1711">
        <v>0</v>
      </c>
      <c r="J1304" s="1459">
        <v>0</v>
      </c>
      <c r="K1304" s="1459">
        <v>0</v>
      </c>
      <c r="L1304" s="377">
        <f>I1304+J1304+K1304</f>
        <v>0</v>
      </c>
      <c r="M1304" s="12" t="str">
        <f t="shared" si="285"/>
        <v/>
      </c>
      <c r="N1304" s="13"/>
    </row>
    <row r="1305" spans="1:14" hidden="1">
      <c r="A1305" s="23">
        <v>730</v>
      </c>
      <c r="B1305" s="571"/>
      <c r="C1305" s="1921" t="s">
        <v>681</v>
      </c>
      <c r="D1305" s="1922"/>
      <c r="E1305" s="1426"/>
      <c r="F1305" s="1426"/>
      <c r="G1305" s="1426"/>
      <c r="H1305" s="1426"/>
      <c r="I1305" s="1426"/>
      <c r="J1305" s="1426"/>
      <c r="K1305" s="1426"/>
      <c r="L1305" s="1427"/>
      <c r="M1305" s="12" t="str">
        <f t="shared" si="285"/>
        <v/>
      </c>
      <c r="N1305" s="13"/>
    </row>
    <row r="1306" spans="1:14" hidden="1">
      <c r="A1306" s="23">
        <v>735</v>
      </c>
      <c r="B1306" s="381">
        <v>98</v>
      </c>
      <c r="C1306" s="1921" t="s">
        <v>681</v>
      </c>
      <c r="D1306" s="1922"/>
      <c r="E1306" s="382">
        <f>F1306+G1306+H1306</f>
        <v>0</v>
      </c>
      <c r="F1306" s="1417"/>
      <c r="G1306" s="1418"/>
      <c r="H1306" s="1419"/>
      <c r="I1306" s="1448">
        <v>0</v>
      </c>
      <c r="J1306" s="1449">
        <v>0</v>
      </c>
      <c r="K1306" s="1450">
        <v>0</v>
      </c>
      <c r="L1306" s="382">
        <f>I1306+J1306+K1306</f>
        <v>0</v>
      </c>
      <c r="M1306" s="12" t="str">
        <f t="shared" si="285"/>
        <v/>
      </c>
      <c r="N1306" s="13"/>
    </row>
    <row r="1307" spans="1:14" hidden="1">
      <c r="A1307" s="23">
        <v>740</v>
      </c>
      <c r="B1307" s="1421"/>
      <c r="C1307" s="1422"/>
      <c r="D1307" s="1423"/>
      <c r="E1307" s="269"/>
      <c r="F1307" s="269"/>
      <c r="G1307" s="269"/>
      <c r="H1307" s="269"/>
      <c r="I1307" s="269"/>
      <c r="J1307" s="269"/>
      <c r="K1307" s="269"/>
      <c r="L1307" s="270"/>
      <c r="M1307" s="12" t="str">
        <f t="shared" si="285"/>
        <v/>
      </c>
      <c r="N1307" s="73" t="str">
        <f>LEFT(C1189,1)</f>
        <v>2</v>
      </c>
    </row>
    <row r="1308" spans="1:14" hidden="1">
      <c r="A1308" s="23">
        <v>745</v>
      </c>
      <c r="B1308" s="1424"/>
      <c r="C1308" s="111"/>
      <c r="D1308" s="1425"/>
      <c r="E1308" s="218"/>
      <c r="F1308" s="218"/>
      <c r="G1308" s="218"/>
      <c r="H1308" s="218"/>
      <c r="I1308" s="218"/>
      <c r="J1308" s="218"/>
      <c r="K1308" s="218"/>
      <c r="L1308" s="389"/>
      <c r="M1308" s="7" t="str">
        <f t="shared" si="285"/>
        <v/>
      </c>
    </row>
    <row r="1309" spans="1:14" hidden="1">
      <c r="A1309" s="22">
        <v>750</v>
      </c>
      <c r="B1309" s="1424"/>
      <c r="C1309" s="111"/>
      <c r="D1309" s="1425"/>
      <c r="E1309" s="218"/>
      <c r="F1309" s="218"/>
      <c r="G1309" s="218"/>
      <c r="H1309" s="218"/>
      <c r="I1309" s="218"/>
      <c r="J1309" s="218"/>
      <c r="K1309" s="218"/>
      <c r="L1309" s="389"/>
      <c r="M1309" s="7" t="str">
        <f t="shared" si="285"/>
        <v/>
      </c>
    </row>
    <row r="1310" spans="1:14" ht="19.5" thickBot="1">
      <c r="A1310" s="23">
        <v>755</v>
      </c>
      <c r="B1310" s="1451"/>
      <c r="C1310" s="393" t="s">
        <v>727</v>
      </c>
      <c r="D1310" s="1420">
        <f>+B1310</f>
        <v>0</v>
      </c>
      <c r="E1310" s="395">
        <f t="shared" ref="E1310:L1310" si="300">SUM(E1192,E1195,E1201,E1209,E1210,E1228,E1232,E1238,E1241,E1242,E1243,E1244,E1248,E1257,E1263,E1264,E1265,E1266,E1273,E1277,E1278,E1279,E1280,E1283,E1284,E1292,E1295,E1296,E1301)+E1306</f>
        <v>239141</v>
      </c>
      <c r="F1310" s="396">
        <f t="shared" si="300"/>
        <v>239141</v>
      </c>
      <c r="G1310" s="397">
        <f t="shared" si="300"/>
        <v>0</v>
      </c>
      <c r="H1310" s="398">
        <f t="shared" si="300"/>
        <v>0</v>
      </c>
      <c r="I1310" s="396">
        <f t="shared" si="300"/>
        <v>105428</v>
      </c>
      <c r="J1310" s="397">
        <f t="shared" si="300"/>
        <v>0</v>
      </c>
      <c r="K1310" s="398">
        <f t="shared" si="300"/>
        <v>0</v>
      </c>
      <c r="L1310" s="395">
        <f t="shared" si="300"/>
        <v>105428</v>
      </c>
      <c r="M1310" s="1820">
        <f t="shared" si="285"/>
        <v>1</v>
      </c>
      <c r="N1310" s="65"/>
    </row>
    <row r="1311" spans="1:14" ht="19.5" thickTop="1">
      <c r="A1311" s="23">
        <v>760</v>
      </c>
      <c r="B1311" s="79" t="s">
        <v>120</v>
      </c>
      <c r="C1311" s="1"/>
      <c r="L1311" s="6"/>
      <c r="M1311" s="1820">
        <f>(IF($E1310&lt;&gt;0,$M$2,IF($L1310&lt;&gt;0,$M$2,"")))</f>
        <v>1</v>
      </c>
      <c r="N1311" s="65"/>
    </row>
    <row r="1312" spans="1:14" ht="18.75">
      <c r="A1312" s="22">
        <v>765</v>
      </c>
      <c r="B1312" s="1355"/>
      <c r="C1312" s="1355"/>
      <c r="D1312" s="1356"/>
      <c r="E1312" s="1355"/>
      <c r="F1312" s="1355"/>
      <c r="G1312" s="1355"/>
      <c r="H1312" s="1355"/>
      <c r="I1312" s="1355"/>
      <c r="J1312" s="1355"/>
      <c r="K1312" s="1355"/>
      <c r="L1312" s="1357"/>
      <c r="M1312" s="1820">
        <f>(IF($E1310&lt;&gt;0,$M$2,IF($L1310&lt;&gt;0,$M$2,"")))</f>
        <v>1</v>
      </c>
      <c r="N1312" s="65"/>
    </row>
    <row r="1313" spans="1:14" ht="18.75" hidden="1">
      <c r="A1313" s="22">
        <v>775</v>
      </c>
      <c r="B1313" s="65"/>
      <c r="C1313" s="65"/>
      <c r="D1313" s="65"/>
      <c r="E1313" s="65"/>
      <c r="F1313" s="65"/>
      <c r="G1313" s="65"/>
      <c r="H1313" s="65"/>
      <c r="I1313" s="65"/>
      <c r="J1313" s="65"/>
      <c r="K1313" s="65"/>
      <c r="L1313" s="77"/>
      <c r="M1313" s="74">
        <f>(IF(E1310&lt;&gt;0,$G$2,IF(L1310&lt;&gt;0,$G$2,"")))</f>
        <v>0</v>
      </c>
      <c r="N1313" s="65"/>
    </row>
    <row r="1314" spans="1:14">
      <c r="A1314" s="23">
        <v>780</v>
      </c>
      <c r="B1314" s="6"/>
      <c r="C1314" s="6"/>
      <c r="D1314" s="517"/>
      <c r="E1314" s="38"/>
      <c r="F1314" s="38"/>
      <c r="G1314" s="38"/>
      <c r="H1314" s="38"/>
      <c r="I1314" s="38"/>
      <c r="J1314" s="38"/>
      <c r="K1314" s="38"/>
      <c r="L1314" s="38"/>
      <c r="M1314" s="7">
        <f>(IF($E1450&lt;&gt;0,$M$2,IF($L1450&lt;&gt;0,$M$2,"")))</f>
        <v>1</v>
      </c>
    </row>
    <row r="1315" spans="1:14">
      <c r="A1315" s="23">
        <v>785</v>
      </c>
      <c r="B1315" s="6"/>
      <c r="C1315" s="1353"/>
      <c r="D1315" s="1354"/>
      <c r="E1315" s="38"/>
      <c r="F1315" s="38"/>
      <c r="G1315" s="38"/>
      <c r="H1315" s="38"/>
      <c r="I1315" s="38"/>
      <c r="J1315" s="38"/>
      <c r="K1315" s="38"/>
      <c r="L1315" s="38"/>
      <c r="M1315" s="7">
        <f>(IF($E1450&lt;&gt;0,$M$2,IF($L1450&lt;&gt;0,$M$2,"")))</f>
        <v>1</v>
      </c>
    </row>
    <row r="1316" spans="1:14">
      <c r="A1316" s="23">
        <v>790</v>
      </c>
      <c r="B1316" s="1938" t="str">
        <f>$B$7</f>
        <v>ОТЧЕТНИ ДАННИ ПО ЕБК ЗА ИЗПЪЛНЕНИЕТО НА БЮДЖЕТА</v>
      </c>
      <c r="C1316" s="1939"/>
      <c r="D1316" s="1939"/>
      <c r="E1316" s="242"/>
      <c r="F1316" s="242"/>
      <c r="G1316" s="237"/>
      <c r="H1316" s="237"/>
      <c r="I1316" s="237"/>
      <c r="J1316" s="237"/>
      <c r="K1316" s="237"/>
      <c r="L1316" s="237"/>
      <c r="M1316" s="7">
        <f>(IF($E1450&lt;&gt;0,$M$2,IF($L1450&lt;&gt;0,$M$2,"")))</f>
        <v>1</v>
      </c>
    </row>
    <row r="1317" spans="1:14">
      <c r="A1317" s="23">
        <v>795</v>
      </c>
      <c r="B1317" s="228"/>
      <c r="C1317" s="391"/>
      <c r="D1317" s="400"/>
      <c r="E1317" s="406" t="s">
        <v>458</v>
      </c>
      <c r="F1317" s="406" t="s">
        <v>820</v>
      </c>
      <c r="G1317" s="237"/>
      <c r="H1317" s="1350" t="s">
        <v>1235</v>
      </c>
      <c r="I1317" s="1351"/>
      <c r="J1317" s="1352"/>
      <c r="K1317" s="237"/>
      <c r="L1317" s="237"/>
      <c r="M1317" s="7">
        <f>(IF($E1450&lt;&gt;0,$M$2,IF($L1450&lt;&gt;0,$M$2,"")))</f>
        <v>1</v>
      </c>
    </row>
    <row r="1318" spans="1:14" ht="18.75">
      <c r="A1318" s="22">
        <v>805</v>
      </c>
      <c r="B1318" s="1940" t="str">
        <f>$B$9</f>
        <v>Община Правец</v>
      </c>
      <c r="C1318" s="1941"/>
      <c r="D1318" s="1942"/>
      <c r="E1318" s="115">
        <f>$E$9</f>
        <v>45658</v>
      </c>
      <c r="F1318" s="226">
        <f>$F$9</f>
        <v>45900</v>
      </c>
      <c r="G1318" s="237"/>
      <c r="H1318" s="237"/>
      <c r="I1318" s="237"/>
      <c r="J1318" s="237"/>
      <c r="K1318" s="237"/>
      <c r="L1318" s="237"/>
      <c r="M1318" s="7">
        <f>(IF($E1450&lt;&gt;0,$M$2,IF($L1450&lt;&gt;0,$M$2,"")))</f>
        <v>1</v>
      </c>
    </row>
    <row r="1319" spans="1:14">
      <c r="A1319" s="23">
        <v>810</v>
      </c>
      <c r="B1319" s="227" t="str">
        <f>$B$10</f>
        <v>(наименование на разпоредителя с бюджет)</v>
      </c>
      <c r="C1319" s="228"/>
      <c r="D1319" s="229"/>
      <c r="E1319" s="237"/>
      <c r="F1319" s="237"/>
      <c r="G1319" s="237"/>
      <c r="H1319" s="237"/>
      <c r="I1319" s="237"/>
      <c r="J1319" s="237"/>
      <c r="K1319" s="237"/>
      <c r="L1319" s="237"/>
      <c r="M1319" s="7">
        <f>(IF($E1450&lt;&gt;0,$M$2,IF($L1450&lt;&gt;0,$M$2,"")))</f>
        <v>1</v>
      </c>
    </row>
    <row r="1320" spans="1:14">
      <c r="A1320" s="23">
        <v>815</v>
      </c>
      <c r="B1320" s="227"/>
      <c r="C1320" s="228"/>
      <c r="D1320" s="229"/>
      <c r="E1320" s="237"/>
      <c r="F1320" s="237"/>
      <c r="G1320" s="237"/>
      <c r="H1320" s="237"/>
      <c r="I1320" s="237"/>
      <c r="J1320" s="237"/>
      <c r="K1320" s="237"/>
      <c r="L1320" s="237"/>
      <c r="M1320" s="7">
        <f>(IF($E1450&lt;&gt;0,$M$2,IF($L1450&lt;&gt;0,$M$2,"")))</f>
        <v>1</v>
      </c>
    </row>
    <row r="1321" spans="1:14" ht="19.5">
      <c r="A1321" s="28">
        <v>525</v>
      </c>
      <c r="B1321" s="1943" t="str">
        <f>$B$12</f>
        <v>Правец</v>
      </c>
      <c r="C1321" s="1944"/>
      <c r="D1321" s="1945"/>
      <c r="E1321" s="410" t="s">
        <v>875</v>
      </c>
      <c r="F1321" s="1348" t="str">
        <f>$F$12</f>
        <v>7317</v>
      </c>
      <c r="G1321" s="237"/>
      <c r="H1321" s="237"/>
      <c r="I1321" s="237"/>
      <c r="J1321" s="237"/>
      <c r="K1321" s="237"/>
      <c r="L1321" s="237"/>
      <c r="M1321" s="7">
        <f>(IF($E1450&lt;&gt;0,$M$2,IF($L1450&lt;&gt;0,$M$2,"")))</f>
        <v>1</v>
      </c>
    </row>
    <row r="1322" spans="1:14">
      <c r="A1322" s="22">
        <v>820</v>
      </c>
      <c r="B1322" s="233" t="str">
        <f>$B$13</f>
        <v>(наименование на първостепенния разпоредител с бюджет)</v>
      </c>
      <c r="C1322" s="228"/>
      <c r="D1322" s="229"/>
      <c r="E1322" s="1349"/>
      <c r="F1322" s="242"/>
      <c r="G1322" s="237"/>
      <c r="H1322" s="237"/>
      <c r="I1322" s="237"/>
      <c r="J1322" s="237"/>
      <c r="K1322" s="237"/>
      <c r="L1322" s="237"/>
      <c r="M1322" s="7">
        <f>(IF($E1450&lt;&gt;0,$M$2,IF($L1450&lt;&gt;0,$M$2,"")))</f>
        <v>1</v>
      </c>
    </row>
    <row r="1323" spans="1:14" ht="19.5">
      <c r="A1323" s="23">
        <v>821</v>
      </c>
      <c r="B1323" s="236"/>
      <c r="C1323" s="237"/>
      <c r="D1323" s="124" t="s">
        <v>876</v>
      </c>
      <c r="E1323" s="238">
        <f>$E$15</f>
        <v>0</v>
      </c>
      <c r="F1323" s="414" t="str">
        <f>$F$15</f>
        <v>БЮДЖЕТ</v>
      </c>
      <c r="G1323" s="218"/>
      <c r="H1323" s="218"/>
      <c r="I1323" s="218"/>
      <c r="J1323" s="218"/>
      <c r="K1323" s="218"/>
      <c r="L1323" s="218"/>
      <c r="M1323" s="7">
        <f>(IF($E1450&lt;&gt;0,$M$2,IF($L1450&lt;&gt;0,$M$2,"")))</f>
        <v>1</v>
      </c>
    </row>
    <row r="1324" spans="1:14" ht="16.5" thickBot="1">
      <c r="A1324" s="23">
        <v>822</v>
      </c>
      <c r="B1324" s="228"/>
      <c r="C1324" s="391"/>
      <c r="D1324" s="400"/>
      <c r="E1324" s="237"/>
      <c r="F1324" s="409"/>
      <c r="G1324" s="409"/>
      <c r="H1324" s="409"/>
      <c r="I1324" s="409"/>
      <c r="J1324" s="409"/>
      <c r="K1324" s="409"/>
      <c r="L1324" s="1365" t="s">
        <v>459</v>
      </c>
      <c r="M1324" s="7">
        <f>(IF($E1450&lt;&gt;0,$M$2,IF($L1450&lt;&gt;0,$M$2,"")))</f>
        <v>1</v>
      </c>
    </row>
    <row r="1325" spans="1:14" ht="24.95" customHeight="1">
      <c r="A1325" s="23">
        <v>823</v>
      </c>
      <c r="B1325" s="247"/>
      <c r="C1325" s="248"/>
      <c r="D1325" s="249" t="s">
        <v>699</v>
      </c>
      <c r="E1325" s="1946" t="str">
        <f>CONCATENATE("Уточнен план ",$C$3)</f>
        <v>Уточнен план 2025</v>
      </c>
      <c r="F1325" s="1947"/>
      <c r="G1325" s="1947"/>
      <c r="H1325" s="1948"/>
      <c r="I1325" s="1927" t="str">
        <f>CONCATENATE("Отчет ",$C$3)</f>
        <v>Отчет 2025</v>
      </c>
      <c r="J1325" s="1928"/>
      <c r="K1325" s="1928"/>
      <c r="L1325" s="1929"/>
      <c r="M1325" s="7">
        <f>(IF($E1450&lt;&gt;0,$M$2,IF($L1450&lt;&gt;0,$M$2,"")))</f>
        <v>1</v>
      </c>
    </row>
    <row r="1326" spans="1:14" ht="54.95" customHeight="1" thickBot="1">
      <c r="A1326" s="23">
        <v>825</v>
      </c>
      <c r="B1326" s="250" t="s">
        <v>62</v>
      </c>
      <c r="C1326" s="251" t="s">
        <v>460</v>
      </c>
      <c r="D1326" s="252" t="s">
        <v>700</v>
      </c>
      <c r="E1326" s="1391" t="str">
        <f>$E$20</f>
        <v>Уточнен план                Общо</v>
      </c>
      <c r="F1326" s="1395" t="str">
        <f>$F$20</f>
        <v>държавни дейности</v>
      </c>
      <c r="G1326" s="1396" t="str">
        <f>$G$20</f>
        <v>местни дейности</v>
      </c>
      <c r="H1326" s="1397" t="str">
        <f>$H$20</f>
        <v>дофинансиране</v>
      </c>
      <c r="I1326" s="253" t="str">
        <f>$I$20</f>
        <v>държавни дейности -ОТЧЕТ</v>
      </c>
      <c r="J1326" s="254" t="str">
        <f>$J$20</f>
        <v>местни дейности - ОТЧЕТ</v>
      </c>
      <c r="K1326" s="255" t="str">
        <f>$K$20</f>
        <v>дофинансиране - ОТЧЕТ</v>
      </c>
      <c r="L1326" s="1675" t="str">
        <f>$L$20</f>
        <v>ОТЧЕТ                                    ОБЩО</v>
      </c>
      <c r="M1326" s="7">
        <f>(IF($E1450&lt;&gt;0,$M$2,IF($L1450&lt;&gt;0,$M$2,"")))</f>
        <v>1</v>
      </c>
    </row>
    <row r="1327" spans="1:14" ht="18.75">
      <c r="A1327" s="23"/>
      <c r="B1327" s="258"/>
      <c r="C1327" s="259"/>
      <c r="D1327" s="260" t="s">
        <v>729</v>
      </c>
      <c r="E1327" s="1442" t="str">
        <f>$E$21</f>
        <v>(1)</v>
      </c>
      <c r="F1327" s="143" t="str">
        <f>$F$21</f>
        <v>(2)</v>
      </c>
      <c r="G1327" s="144" t="str">
        <f>$G$21</f>
        <v>(3)</v>
      </c>
      <c r="H1327" s="145" t="str">
        <f>$H$21</f>
        <v>(4)</v>
      </c>
      <c r="I1327" s="261" t="str">
        <f>$I$21</f>
        <v>(5)</v>
      </c>
      <c r="J1327" s="262" t="str">
        <f>$J$21</f>
        <v>(6)</v>
      </c>
      <c r="K1327" s="263" t="str">
        <f>$K$21</f>
        <v>(7)</v>
      </c>
      <c r="L1327" s="264" t="str">
        <f>$L$21</f>
        <v>(8)</v>
      </c>
      <c r="M1327" s="7">
        <f>(IF($E1450&lt;&gt;0,$M$2,IF($L1450&lt;&gt;0,$M$2,"")))</f>
        <v>1</v>
      </c>
    </row>
    <row r="1328" spans="1:14">
      <c r="A1328" s="23"/>
      <c r="B1328" s="1439"/>
      <c r="C1328" s="1540" t="e">
        <f>VLOOKUP(D1328,OP_LIST2,2,FALSE)</f>
        <v>#N/A</v>
      </c>
      <c r="D1328" s="1445"/>
      <c r="E1328" s="389"/>
      <c r="F1328" s="1429"/>
      <c r="G1328" s="1430"/>
      <c r="H1328" s="1431"/>
      <c r="I1328" s="1429"/>
      <c r="J1328" s="1430"/>
      <c r="K1328" s="1431"/>
      <c r="L1328" s="1428"/>
      <c r="M1328" s="7">
        <f>(IF($E1450&lt;&gt;0,$M$2,IF($L1450&lt;&gt;0,$M$2,"")))</f>
        <v>1</v>
      </c>
    </row>
    <row r="1329" spans="1:14">
      <c r="A1329" s="23"/>
      <c r="B1329" s="1713" t="s">
        <v>2056</v>
      </c>
      <c r="C1329" s="1446">
        <f>VLOOKUP(D1330,EBK_DEIN2,2,FALSE)</f>
        <v>2284</v>
      </c>
      <c r="D1329" s="1445" t="s">
        <v>778</v>
      </c>
      <c r="E1329" s="389"/>
      <c r="F1329" s="1432"/>
      <c r="G1329" s="1433"/>
      <c r="H1329" s="1434"/>
      <c r="I1329" s="1432"/>
      <c r="J1329" s="1433"/>
      <c r="K1329" s="1434"/>
      <c r="L1329" s="1428"/>
      <c r="M1329" s="7">
        <f>(IF($E1450&lt;&gt;0,$M$2,IF($L1450&lt;&gt;0,$M$2,"")))</f>
        <v>1</v>
      </c>
    </row>
    <row r="1330" spans="1:14">
      <c r="A1330" s="23"/>
      <c r="B1330" s="1438"/>
      <c r="C1330" s="1531">
        <f>+C1329</f>
        <v>2284</v>
      </c>
      <c r="D1330" s="1440" t="s">
        <v>433</v>
      </c>
      <c r="E1330" s="389"/>
      <c r="F1330" s="1432"/>
      <c r="G1330" s="1433"/>
      <c r="H1330" s="1434"/>
      <c r="I1330" s="1432"/>
      <c r="J1330" s="1433"/>
      <c r="K1330" s="1434"/>
      <c r="L1330" s="1428"/>
      <c r="M1330" s="7">
        <f>(IF($E1450&lt;&gt;0,$M$2,IF($L1450&lt;&gt;0,$M$2,"")))</f>
        <v>1</v>
      </c>
    </row>
    <row r="1331" spans="1:14">
      <c r="A1331" s="23"/>
      <c r="B1331" s="1443"/>
      <c r="C1331" s="1441"/>
      <c r="D1331" s="1444" t="s">
        <v>701</v>
      </c>
      <c r="E1331" s="389"/>
      <c r="F1331" s="1435"/>
      <c r="G1331" s="1436"/>
      <c r="H1331" s="1437"/>
      <c r="I1331" s="1435"/>
      <c r="J1331" s="1436"/>
      <c r="K1331" s="1437"/>
      <c r="L1331" s="1428"/>
      <c r="M1331" s="7">
        <f>(IF($E1450&lt;&gt;0,$M$2,IF($L1450&lt;&gt;0,$M$2,"")))</f>
        <v>1</v>
      </c>
    </row>
    <row r="1332" spans="1:14" hidden="1">
      <c r="A1332" s="23"/>
      <c r="B1332" s="272">
        <v>100</v>
      </c>
      <c r="C1332" s="1930" t="s">
        <v>730</v>
      </c>
      <c r="D1332" s="1931"/>
      <c r="E1332" s="273">
        <f t="shared" ref="E1332:L1332" si="301">SUM(E1333:E1334)</f>
        <v>0</v>
      </c>
      <c r="F1332" s="274">
        <f t="shared" si="301"/>
        <v>0</v>
      </c>
      <c r="G1332" s="275">
        <f t="shared" si="301"/>
        <v>0</v>
      </c>
      <c r="H1332" s="276">
        <f>SUM(H1333:H1334)</f>
        <v>0</v>
      </c>
      <c r="I1332" s="274">
        <f t="shared" si="301"/>
        <v>0</v>
      </c>
      <c r="J1332" s="275">
        <f t="shared" si="301"/>
        <v>0</v>
      </c>
      <c r="K1332" s="276">
        <f t="shared" si="301"/>
        <v>0</v>
      </c>
      <c r="L1332" s="273">
        <f t="shared" si="301"/>
        <v>0</v>
      </c>
      <c r="M1332" s="12" t="str">
        <f>(IF($E1332&lt;&gt;0,$M$2,IF($L1332&lt;&gt;0,$M$2,"")))</f>
        <v/>
      </c>
      <c r="N1332" s="13"/>
    </row>
    <row r="1333" spans="1:14" hidden="1">
      <c r="A1333" s="23"/>
      <c r="B1333" s="278"/>
      <c r="C1333" s="279">
        <v>101</v>
      </c>
      <c r="D1333" s="280" t="s">
        <v>731</v>
      </c>
      <c r="E1333" s="281">
        <f>F1333+G1333+H1333</f>
        <v>0</v>
      </c>
      <c r="F1333" s="152"/>
      <c r="G1333" s="153"/>
      <c r="H1333" s="1406"/>
      <c r="I1333" s="152"/>
      <c r="J1333" s="153"/>
      <c r="K1333" s="1406"/>
      <c r="L1333" s="281">
        <f>I1333+J1333+K1333</f>
        <v>0</v>
      </c>
      <c r="M1333" s="12" t="str">
        <f t="shared" ref="M1333:M1396" si="302">(IF($E1333&lt;&gt;0,$M$2,IF($L1333&lt;&gt;0,$M$2,"")))</f>
        <v/>
      </c>
      <c r="N1333" s="13"/>
    </row>
    <row r="1334" spans="1:14" hidden="1">
      <c r="A1334" s="10"/>
      <c r="B1334" s="278"/>
      <c r="C1334" s="285">
        <v>102</v>
      </c>
      <c r="D1334" s="286" t="s">
        <v>732</v>
      </c>
      <c r="E1334" s="287">
        <f>F1334+G1334+H1334</f>
        <v>0</v>
      </c>
      <c r="F1334" s="173"/>
      <c r="G1334" s="174"/>
      <c r="H1334" s="1409"/>
      <c r="I1334" s="173"/>
      <c r="J1334" s="174"/>
      <c r="K1334" s="1409"/>
      <c r="L1334" s="287">
        <f>I1334+J1334+K1334</f>
        <v>0</v>
      </c>
      <c r="M1334" s="12" t="str">
        <f t="shared" si="302"/>
        <v/>
      </c>
      <c r="N1334" s="13"/>
    </row>
    <row r="1335" spans="1:14" hidden="1">
      <c r="A1335" s="10"/>
      <c r="B1335" s="272">
        <v>200</v>
      </c>
      <c r="C1335" s="1932" t="s">
        <v>733</v>
      </c>
      <c r="D1335" s="1933"/>
      <c r="E1335" s="273">
        <f t="shared" ref="E1335:L1335" si="303">SUM(E1336:E1340)</f>
        <v>0</v>
      </c>
      <c r="F1335" s="274">
        <f t="shared" si="303"/>
        <v>0</v>
      </c>
      <c r="G1335" s="275">
        <f t="shared" si="303"/>
        <v>0</v>
      </c>
      <c r="H1335" s="276">
        <f>SUM(H1336:H1340)</f>
        <v>0</v>
      </c>
      <c r="I1335" s="274">
        <f t="shared" si="303"/>
        <v>0</v>
      </c>
      <c r="J1335" s="275">
        <f t="shared" si="303"/>
        <v>0</v>
      </c>
      <c r="K1335" s="276">
        <f t="shared" si="303"/>
        <v>0</v>
      </c>
      <c r="L1335" s="273">
        <f t="shared" si="303"/>
        <v>0</v>
      </c>
      <c r="M1335" s="12" t="str">
        <f t="shared" si="302"/>
        <v/>
      </c>
      <c r="N1335" s="13"/>
    </row>
    <row r="1336" spans="1:14" hidden="1">
      <c r="A1336" s="10"/>
      <c r="B1336" s="291"/>
      <c r="C1336" s="279">
        <v>201</v>
      </c>
      <c r="D1336" s="280" t="s">
        <v>734</v>
      </c>
      <c r="E1336" s="281">
        <f>F1336+G1336+H1336</f>
        <v>0</v>
      </c>
      <c r="F1336" s="152"/>
      <c r="G1336" s="153"/>
      <c r="H1336" s="1406"/>
      <c r="I1336" s="152"/>
      <c r="J1336" s="153"/>
      <c r="K1336" s="1406"/>
      <c r="L1336" s="281">
        <f>I1336+J1336+K1336</f>
        <v>0</v>
      </c>
      <c r="M1336" s="12" t="str">
        <f t="shared" si="302"/>
        <v/>
      </c>
      <c r="N1336" s="13"/>
    </row>
    <row r="1337" spans="1:14" hidden="1">
      <c r="A1337" s="10"/>
      <c r="B1337" s="292"/>
      <c r="C1337" s="293">
        <v>202</v>
      </c>
      <c r="D1337" s="294" t="s">
        <v>735</v>
      </c>
      <c r="E1337" s="295">
        <f>F1337+G1337+H1337</f>
        <v>0</v>
      </c>
      <c r="F1337" s="158"/>
      <c r="G1337" s="159"/>
      <c r="H1337" s="1408"/>
      <c r="I1337" s="158"/>
      <c r="J1337" s="159"/>
      <c r="K1337" s="1408"/>
      <c r="L1337" s="295">
        <f>I1337+J1337+K1337</f>
        <v>0</v>
      </c>
      <c r="M1337" s="12" t="str">
        <f t="shared" si="302"/>
        <v/>
      </c>
      <c r="N1337" s="13"/>
    </row>
    <row r="1338" spans="1:14" ht="31.5" hidden="1">
      <c r="A1338" s="10"/>
      <c r="B1338" s="299"/>
      <c r="C1338" s="293">
        <v>205</v>
      </c>
      <c r="D1338" s="294" t="s">
        <v>586</v>
      </c>
      <c r="E1338" s="295">
        <f>F1338+G1338+H1338</f>
        <v>0</v>
      </c>
      <c r="F1338" s="158"/>
      <c r="G1338" s="159"/>
      <c r="H1338" s="1408"/>
      <c r="I1338" s="158"/>
      <c r="J1338" s="159"/>
      <c r="K1338" s="1408"/>
      <c r="L1338" s="295">
        <f>I1338+J1338+K1338</f>
        <v>0</v>
      </c>
      <c r="M1338" s="12" t="str">
        <f t="shared" si="302"/>
        <v/>
      </c>
      <c r="N1338" s="13"/>
    </row>
    <row r="1339" spans="1:14" hidden="1">
      <c r="A1339" s="10"/>
      <c r="B1339" s="299"/>
      <c r="C1339" s="293">
        <v>208</v>
      </c>
      <c r="D1339" s="300" t="s">
        <v>587</v>
      </c>
      <c r="E1339" s="295">
        <f>F1339+G1339+H1339</f>
        <v>0</v>
      </c>
      <c r="F1339" s="158"/>
      <c r="G1339" s="159"/>
      <c r="H1339" s="1408"/>
      <c r="I1339" s="158"/>
      <c r="J1339" s="159"/>
      <c r="K1339" s="1408"/>
      <c r="L1339" s="295">
        <f>I1339+J1339+K1339</f>
        <v>0</v>
      </c>
      <c r="M1339" s="12" t="str">
        <f t="shared" si="302"/>
        <v/>
      </c>
      <c r="N1339" s="13"/>
    </row>
    <row r="1340" spans="1:14" hidden="1">
      <c r="A1340" s="10"/>
      <c r="B1340" s="291"/>
      <c r="C1340" s="285">
        <v>209</v>
      </c>
      <c r="D1340" s="301" t="s">
        <v>588</v>
      </c>
      <c r="E1340" s="287">
        <f>F1340+G1340+H1340</f>
        <v>0</v>
      </c>
      <c r="F1340" s="173"/>
      <c r="G1340" s="174"/>
      <c r="H1340" s="1409"/>
      <c r="I1340" s="173"/>
      <c r="J1340" s="174"/>
      <c r="K1340" s="1409"/>
      <c r="L1340" s="287">
        <f>I1340+J1340+K1340</f>
        <v>0</v>
      </c>
      <c r="M1340" s="12" t="str">
        <f t="shared" si="302"/>
        <v/>
      </c>
      <c r="N1340" s="13"/>
    </row>
    <row r="1341" spans="1:14" hidden="1">
      <c r="A1341" s="10"/>
      <c r="B1341" s="272">
        <v>500</v>
      </c>
      <c r="C1341" s="1934" t="s">
        <v>188</v>
      </c>
      <c r="D1341" s="1935"/>
      <c r="E1341" s="273">
        <f t="shared" ref="E1341:L1341" si="304">SUM(E1342:E1348)</f>
        <v>0</v>
      </c>
      <c r="F1341" s="274">
        <f t="shared" si="304"/>
        <v>0</v>
      </c>
      <c r="G1341" s="275">
        <f t="shared" si="304"/>
        <v>0</v>
      </c>
      <c r="H1341" s="276">
        <f>SUM(H1342:H1348)</f>
        <v>0</v>
      </c>
      <c r="I1341" s="274">
        <f t="shared" si="304"/>
        <v>0</v>
      </c>
      <c r="J1341" s="275">
        <f t="shared" si="304"/>
        <v>0</v>
      </c>
      <c r="K1341" s="276">
        <f t="shared" si="304"/>
        <v>0</v>
      </c>
      <c r="L1341" s="273">
        <f t="shared" si="304"/>
        <v>0</v>
      </c>
      <c r="M1341" s="12" t="str">
        <f t="shared" si="302"/>
        <v/>
      </c>
      <c r="N1341" s="13"/>
    </row>
    <row r="1342" spans="1:14" ht="18" hidden="1" customHeight="1">
      <c r="A1342" s="10"/>
      <c r="B1342" s="291"/>
      <c r="C1342" s="302">
        <v>551</v>
      </c>
      <c r="D1342" s="303" t="s">
        <v>189</v>
      </c>
      <c r="E1342" s="281">
        <f t="shared" ref="E1342:E1349" si="305">F1342+G1342+H1342</f>
        <v>0</v>
      </c>
      <c r="F1342" s="152"/>
      <c r="G1342" s="153"/>
      <c r="H1342" s="1406"/>
      <c r="I1342" s="152"/>
      <c r="J1342" s="153"/>
      <c r="K1342" s="1406"/>
      <c r="L1342" s="281">
        <f t="shared" ref="L1342:L1349" si="306">I1342+J1342+K1342</f>
        <v>0</v>
      </c>
      <c r="M1342" s="12" t="str">
        <f t="shared" si="302"/>
        <v/>
      </c>
      <c r="N1342" s="13"/>
    </row>
    <row r="1343" spans="1:14" hidden="1">
      <c r="A1343" s="10"/>
      <c r="B1343" s="291"/>
      <c r="C1343" s="304">
        <v>552</v>
      </c>
      <c r="D1343" s="305" t="s">
        <v>894</v>
      </c>
      <c r="E1343" s="295">
        <f t="shared" si="305"/>
        <v>0</v>
      </c>
      <c r="F1343" s="158"/>
      <c r="G1343" s="159"/>
      <c r="H1343" s="1408"/>
      <c r="I1343" s="158"/>
      <c r="J1343" s="159"/>
      <c r="K1343" s="1408"/>
      <c r="L1343" s="295">
        <f t="shared" si="306"/>
        <v>0</v>
      </c>
      <c r="M1343" s="12" t="str">
        <f t="shared" si="302"/>
        <v/>
      </c>
      <c r="N1343" s="13"/>
    </row>
    <row r="1344" spans="1:14" hidden="1">
      <c r="A1344" s="10"/>
      <c r="B1344" s="306"/>
      <c r="C1344" s="304">
        <v>558</v>
      </c>
      <c r="D1344" s="307" t="s">
        <v>856</v>
      </c>
      <c r="E1344" s="295">
        <f>F1344+G1344+H1344</f>
        <v>0</v>
      </c>
      <c r="F1344" s="484">
        <v>0</v>
      </c>
      <c r="G1344" s="485">
        <v>0</v>
      </c>
      <c r="H1344" s="160">
        <v>0</v>
      </c>
      <c r="I1344" s="484">
        <v>0</v>
      </c>
      <c r="J1344" s="485">
        <v>0</v>
      </c>
      <c r="K1344" s="160">
        <v>0</v>
      </c>
      <c r="L1344" s="295">
        <f>I1344+J1344+K1344</f>
        <v>0</v>
      </c>
      <c r="M1344" s="12" t="str">
        <f t="shared" si="302"/>
        <v/>
      </c>
      <c r="N1344" s="13"/>
    </row>
    <row r="1345" spans="1:14" hidden="1">
      <c r="A1345" s="10"/>
      <c r="B1345" s="306"/>
      <c r="C1345" s="304">
        <v>560</v>
      </c>
      <c r="D1345" s="307" t="s">
        <v>190</v>
      </c>
      <c r="E1345" s="295">
        <f t="shared" si="305"/>
        <v>0</v>
      </c>
      <c r="F1345" s="158"/>
      <c r="G1345" s="159"/>
      <c r="H1345" s="1408"/>
      <c r="I1345" s="158"/>
      <c r="J1345" s="159"/>
      <c r="K1345" s="1408"/>
      <c r="L1345" s="295">
        <f t="shared" si="306"/>
        <v>0</v>
      </c>
      <c r="M1345" s="12" t="str">
        <f t="shared" si="302"/>
        <v/>
      </c>
      <c r="N1345" s="13"/>
    </row>
    <row r="1346" spans="1:14" hidden="1">
      <c r="A1346" s="10"/>
      <c r="B1346" s="306"/>
      <c r="C1346" s="304">
        <v>580</v>
      </c>
      <c r="D1346" s="305" t="s">
        <v>191</v>
      </c>
      <c r="E1346" s="295">
        <f t="shared" si="305"/>
        <v>0</v>
      </c>
      <c r="F1346" s="158"/>
      <c r="G1346" s="159"/>
      <c r="H1346" s="1408"/>
      <c r="I1346" s="158"/>
      <c r="J1346" s="159"/>
      <c r="K1346" s="1408"/>
      <c r="L1346" s="295">
        <f t="shared" si="306"/>
        <v>0</v>
      </c>
      <c r="M1346" s="12" t="str">
        <f t="shared" si="302"/>
        <v/>
      </c>
      <c r="N1346" s="13"/>
    </row>
    <row r="1347" spans="1:14" hidden="1">
      <c r="A1347" s="10"/>
      <c r="B1347" s="291"/>
      <c r="C1347" s="304">
        <v>588</v>
      </c>
      <c r="D1347" s="305" t="s">
        <v>858</v>
      </c>
      <c r="E1347" s="295">
        <f>F1347+G1347+H1347</f>
        <v>0</v>
      </c>
      <c r="F1347" s="484">
        <v>0</v>
      </c>
      <c r="G1347" s="485">
        <v>0</v>
      </c>
      <c r="H1347" s="160">
        <v>0</v>
      </c>
      <c r="I1347" s="484">
        <v>0</v>
      </c>
      <c r="J1347" s="485">
        <v>0</v>
      </c>
      <c r="K1347" s="160">
        <v>0</v>
      </c>
      <c r="L1347" s="295">
        <f>I1347+J1347+K1347</f>
        <v>0</v>
      </c>
      <c r="M1347" s="12" t="str">
        <f t="shared" si="302"/>
        <v/>
      </c>
      <c r="N1347" s="13"/>
    </row>
    <row r="1348" spans="1:14" ht="31.5" hidden="1">
      <c r="A1348" s="10"/>
      <c r="B1348" s="291"/>
      <c r="C1348" s="308">
        <v>590</v>
      </c>
      <c r="D1348" s="309" t="s">
        <v>192</v>
      </c>
      <c r="E1348" s="287">
        <f t="shared" si="305"/>
        <v>0</v>
      </c>
      <c r="F1348" s="173"/>
      <c r="G1348" s="174"/>
      <c r="H1348" s="1409"/>
      <c r="I1348" s="173"/>
      <c r="J1348" s="174"/>
      <c r="K1348" s="1409"/>
      <c r="L1348" s="287">
        <f t="shared" si="306"/>
        <v>0</v>
      </c>
      <c r="M1348" s="12" t="str">
        <f t="shared" si="302"/>
        <v/>
      </c>
      <c r="N1348" s="13"/>
    </row>
    <row r="1349" spans="1:14" hidden="1">
      <c r="A1349" s="22">
        <v>5</v>
      </c>
      <c r="B1349" s="272">
        <v>800</v>
      </c>
      <c r="C1349" s="1936" t="s">
        <v>193</v>
      </c>
      <c r="D1349" s="1937"/>
      <c r="E1349" s="310">
        <f t="shared" si="305"/>
        <v>0</v>
      </c>
      <c r="F1349" s="1410"/>
      <c r="G1349" s="1411"/>
      <c r="H1349" s="1412"/>
      <c r="I1349" s="1410"/>
      <c r="J1349" s="1411"/>
      <c r="K1349" s="1412"/>
      <c r="L1349" s="310">
        <f t="shared" si="306"/>
        <v>0</v>
      </c>
      <c r="M1349" s="12" t="str">
        <f t="shared" si="302"/>
        <v/>
      </c>
      <c r="N1349" s="13"/>
    </row>
    <row r="1350" spans="1:14" hidden="1">
      <c r="A1350" s="23">
        <v>10</v>
      </c>
      <c r="B1350" s="272">
        <v>1000</v>
      </c>
      <c r="C1350" s="1932" t="s">
        <v>194</v>
      </c>
      <c r="D1350" s="1933"/>
      <c r="E1350" s="310">
        <f t="shared" ref="E1350:L1350" si="307">SUM(E1351:E1367)</f>
        <v>0</v>
      </c>
      <c r="F1350" s="274">
        <f t="shared" si="307"/>
        <v>0</v>
      </c>
      <c r="G1350" s="275">
        <f t="shared" si="307"/>
        <v>0</v>
      </c>
      <c r="H1350" s="276">
        <f>SUM(H1351:H1367)</f>
        <v>0</v>
      </c>
      <c r="I1350" s="274">
        <f t="shared" si="307"/>
        <v>0</v>
      </c>
      <c r="J1350" s="275">
        <f t="shared" si="307"/>
        <v>0</v>
      </c>
      <c r="K1350" s="276">
        <f t="shared" si="307"/>
        <v>0</v>
      </c>
      <c r="L1350" s="310">
        <f t="shared" si="307"/>
        <v>0</v>
      </c>
      <c r="M1350" s="12" t="str">
        <f t="shared" si="302"/>
        <v/>
      </c>
      <c r="N1350" s="13"/>
    </row>
    <row r="1351" spans="1:14" hidden="1">
      <c r="A1351" s="23">
        <v>15</v>
      </c>
      <c r="B1351" s="292"/>
      <c r="C1351" s="279">
        <v>1011</v>
      </c>
      <c r="D1351" s="311" t="s">
        <v>195</v>
      </c>
      <c r="E1351" s="281">
        <f t="shared" ref="E1351:E1367" si="308">F1351+G1351+H1351</f>
        <v>0</v>
      </c>
      <c r="F1351" s="152"/>
      <c r="G1351" s="153"/>
      <c r="H1351" s="1406"/>
      <c r="I1351" s="152"/>
      <c r="J1351" s="153"/>
      <c r="K1351" s="1406"/>
      <c r="L1351" s="281">
        <f t="shared" ref="L1351:L1367" si="309">I1351+J1351+K1351</f>
        <v>0</v>
      </c>
      <c r="M1351" s="12" t="str">
        <f t="shared" si="302"/>
        <v/>
      </c>
      <c r="N1351" s="13"/>
    </row>
    <row r="1352" spans="1:14" hidden="1">
      <c r="A1352" s="22">
        <v>35</v>
      </c>
      <c r="B1352" s="292"/>
      <c r="C1352" s="293">
        <v>1012</v>
      </c>
      <c r="D1352" s="294" t="s">
        <v>196</v>
      </c>
      <c r="E1352" s="295">
        <f t="shared" si="308"/>
        <v>0</v>
      </c>
      <c r="F1352" s="158"/>
      <c r="G1352" s="159"/>
      <c r="H1352" s="1408"/>
      <c r="I1352" s="158"/>
      <c r="J1352" s="159"/>
      <c r="K1352" s="1408"/>
      <c r="L1352" s="295">
        <f t="shared" si="309"/>
        <v>0</v>
      </c>
      <c r="M1352" s="12" t="str">
        <f t="shared" si="302"/>
        <v/>
      </c>
      <c r="N1352" s="13"/>
    </row>
    <row r="1353" spans="1:14" hidden="1">
      <c r="A1353" s="23">
        <v>40</v>
      </c>
      <c r="B1353" s="292"/>
      <c r="C1353" s="293">
        <v>1013</v>
      </c>
      <c r="D1353" s="294" t="s">
        <v>197</v>
      </c>
      <c r="E1353" s="295">
        <f t="shared" si="308"/>
        <v>0</v>
      </c>
      <c r="F1353" s="158"/>
      <c r="G1353" s="159"/>
      <c r="H1353" s="1408"/>
      <c r="I1353" s="158"/>
      <c r="J1353" s="159"/>
      <c r="K1353" s="1408"/>
      <c r="L1353" s="295">
        <f t="shared" si="309"/>
        <v>0</v>
      </c>
      <c r="M1353" s="12" t="str">
        <f t="shared" si="302"/>
        <v/>
      </c>
      <c r="N1353" s="13"/>
    </row>
    <row r="1354" spans="1:14" hidden="1">
      <c r="A1354" s="23">
        <v>45</v>
      </c>
      <c r="B1354" s="292"/>
      <c r="C1354" s="293">
        <v>1014</v>
      </c>
      <c r="D1354" s="294" t="s">
        <v>198</v>
      </c>
      <c r="E1354" s="295">
        <f t="shared" si="308"/>
        <v>0</v>
      </c>
      <c r="F1354" s="158"/>
      <c r="G1354" s="159"/>
      <c r="H1354" s="1408"/>
      <c r="I1354" s="158"/>
      <c r="J1354" s="159"/>
      <c r="K1354" s="1408"/>
      <c r="L1354" s="295">
        <f t="shared" si="309"/>
        <v>0</v>
      </c>
      <c r="M1354" s="12" t="str">
        <f t="shared" si="302"/>
        <v/>
      </c>
      <c r="N1354" s="13"/>
    </row>
    <row r="1355" spans="1:14" hidden="1">
      <c r="A1355" s="23">
        <v>50</v>
      </c>
      <c r="B1355" s="292"/>
      <c r="C1355" s="293">
        <v>1015</v>
      </c>
      <c r="D1355" s="294" t="s">
        <v>199</v>
      </c>
      <c r="E1355" s="295">
        <f t="shared" si="308"/>
        <v>0</v>
      </c>
      <c r="F1355" s="158"/>
      <c r="G1355" s="159"/>
      <c r="H1355" s="1408"/>
      <c r="I1355" s="158"/>
      <c r="J1355" s="159"/>
      <c r="K1355" s="1408"/>
      <c r="L1355" s="295">
        <f t="shared" si="309"/>
        <v>0</v>
      </c>
      <c r="M1355" s="12" t="str">
        <f t="shared" si="302"/>
        <v/>
      </c>
      <c r="N1355" s="13"/>
    </row>
    <row r="1356" spans="1:14" hidden="1">
      <c r="A1356" s="23">
        <v>55</v>
      </c>
      <c r="B1356" s="292"/>
      <c r="C1356" s="312">
        <v>1016</v>
      </c>
      <c r="D1356" s="313" t="s">
        <v>200</v>
      </c>
      <c r="E1356" s="314">
        <f t="shared" si="308"/>
        <v>0</v>
      </c>
      <c r="F1356" s="164"/>
      <c r="G1356" s="165"/>
      <c r="H1356" s="1407"/>
      <c r="I1356" s="164"/>
      <c r="J1356" s="165"/>
      <c r="K1356" s="1407"/>
      <c r="L1356" s="314">
        <f t="shared" si="309"/>
        <v>0</v>
      </c>
      <c r="M1356" s="12" t="str">
        <f t="shared" si="302"/>
        <v/>
      </c>
      <c r="N1356" s="13"/>
    </row>
    <row r="1357" spans="1:14" hidden="1">
      <c r="A1357" s="23">
        <v>60</v>
      </c>
      <c r="B1357" s="278"/>
      <c r="C1357" s="318">
        <v>1020</v>
      </c>
      <c r="D1357" s="319" t="s">
        <v>201</v>
      </c>
      <c r="E1357" s="320">
        <f t="shared" si="308"/>
        <v>0</v>
      </c>
      <c r="F1357" s="450"/>
      <c r="G1357" s="451"/>
      <c r="H1357" s="1416"/>
      <c r="I1357" s="450"/>
      <c r="J1357" s="451"/>
      <c r="K1357" s="1416"/>
      <c r="L1357" s="320">
        <f t="shared" si="309"/>
        <v>0</v>
      </c>
      <c r="M1357" s="12" t="str">
        <f t="shared" si="302"/>
        <v/>
      </c>
      <c r="N1357" s="13"/>
    </row>
    <row r="1358" spans="1:14" hidden="1">
      <c r="A1358" s="22">
        <v>65</v>
      </c>
      <c r="B1358" s="292"/>
      <c r="C1358" s="324">
        <v>1030</v>
      </c>
      <c r="D1358" s="325" t="s">
        <v>202</v>
      </c>
      <c r="E1358" s="326">
        <f t="shared" si="308"/>
        <v>0</v>
      </c>
      <c r="F1358" s="445"/>
      <c r="G1358" s="446"/>
      <c r="H1358" s="1413"/>
      <c r="I1358" s="445"/>
      <c r="J1358" s="446"/>
      <c r="K1358" s="1413"/>
      <c r="L1358" s="326">
        <f t="shared" si="309"/>
        <v>0</v>
      </c>
      <c r="M1358" s="12" t="str">
        <f t="shared" si="302"/>
        <v/>
      </c>
      <c r="N1358" s="13"/>
    </row>
    <row r="1359" spans="1:14" hidden="1">
      <c r="A1359" s="23">
        <v>70</v>
      </c>
      <c r="B1359" s="292"/>
      <c r="C1359" s="318">
        <v>1051</v>
      </c>
      <c r="D1359" s="331" t="s">
        <v>203</v>
      </c>
      <c r="E1359" s="320">
        <f t="shared" si="308"/>
        <v>0</v>
      </c>
      <c r="F1359" s="450"/>
      <c r="G1359" s="451"/>
      <c r="H1359" s="1416"/>
      <c r="I1359" s="450"/>
      <c r="J1359" s="451"/>
      <c r="K1359" s="1416"/>
      <c r="L1359" s="320">
        <f t="shared" si="309"/>
        <v>0</v>
      </c>
      <c r="M1359" s="12" t="str">
        <f t="shared" si="302"/>
        <v/>
      </c>
      <c r="N1359" s="13"/>
    </row>
    <row r="1360" spans="1:14" hidden="1">
      <c r="A1360" s="23">
        <v>75</v>
      </c>
      <c r="B1360" s="292"/>
      <c r="C1360" s="293">
        <v>1052</v>
      </c>
      <c r="D1360" s="294" t="s">
        <v>204</v>
      </c>
      <c r="E1360" s="295">
        <f t="shared" si="308"/>
        <v>0</v>
      </c>
      <c r="F1360" s="158"/>
      <c r="G1360" s="159"/>
      <c r="H1360" s="1408"/>
      <c r="I1360" s="158"/>
      <c r="J1360" s="159"/>
      <c r="K1360" s="1408"/>
      <c r="L1360" s="295">
        <f t="shared" si="309"/>
        <v>0</v>
      </c>
      <c r="M1360" s="12" t="str">
        <f t="shared" si="302"/>
        <v/>
      </c>
      <c r="N1360" s="13"/>
    </row>
    <row r="1361" spans="1:14" hidden="1">
      <c r="A1361" s="23">
        <v>80</v>
      </c>
      <c r="B1361" s="292"/>
      <c r="C1361" s="324">
        <v>1053</v>
      </c>
      <c r="D1361" s="325" t="s">
        <v>859</v>
      </c>
      <c r="E1361" s="326">
        <f t="shared" si="308"/>
        <v>0</v>
      </c>
      <c r="F1361" s="445"/>
      <c r="G1361" s="446"/>
      <c r="H1361" s="1413"/>
      <c r="I1361" s="445"/>
      <c r="J1361" s="446"/>
      <c r="K1361" s="1413"/>
      <c r="L1361" s="326">
        <f t="shared" si="309"/>
        <v>0</v>
      </c>
      <c r="M1361" s="12" t="str">
        <f t="shared" si="302"/>
        <v/>
      </c>
      <c r="N1361" s="13"/>
    </row>
    <row r="1362" spans="1:14" hidden="1">
      <c r="A1362" s="23">
        <v>80</v>
      </c>
      <c r="B1362" s="292"/>
      <c r="C1362" s="318">
        <v>1062</v>
      </c>
      <c r="D1362" s="319" t="s">
        <v>205</v>
      </c>
      <c r="E1362" s="320">
        <f t="shared" si="308"/>
        <v>0</v>
      </c>
      <c r="F1362" s="450"/>
      <c r="G1362" s="451"/>
      <c r="H1362" s="1416"/>
      <c r="I1362" s="450"/>
      <c r="J1362" s="451"/>
      <c r="K1362" s="1416"/>
      <c r="L1362" s="320">
        <f t="shared" si="309"/>
        <v>0</v>
      </c>
      <c r="M1362" s="12" t="str">
        <f t="shared" si="302"/>
        <v/>
      </c>
      <c r="N1362" s="13"/>
    </row>
    <row r="1363" spans="1:14" hidden="1">
      <c r="A1363" s="23">
        <v>85</v>
      </c>
      <c r="B1363" s="292"/>
      <c r="C1363" s="324">
        <v>1063</v>
      </c>
      <c r="D1363" s="332" t="s">
        <v>787</v>
      </c>
      <c r="E1363" s="326">
        <f t="shared" si="308"/>
        <v>0</v>
      </c>
      <c r="F1363" s="445"/>
      <c r="G1363" s="446"/>
      <c r="H1363" s="1413"/>
      <c r="I1363" s="445"/>
      <c r="J1363" s="446"/>
      <c r="K1363" s="1413"/>
      <c r="L1363" s="326">
        <f t="shared" si="309"/>
        <v>0</v>
      </c>
      <c r="M1363" s="12" t="str">
        <f t="shared" si="302"/>
        <v/>
      </c>
      <c r="N1363" s="13"/>
    </row>
    <row r="1364" spans="1:14" hidden="1">
      <c r="A1364" s="23">
        <v>90</v>
      </c>
      <c r="B1364" s="292"/>
      <c r="C1364" s="333">
        <v>1069</v>
      </c>
      <c r="D1364" s="334" t="s">
        <v>206</v>
      </c>
      <c r="E1364" s="335">
        <f t="shared" si="308"/>
        <v>0</v>
      </c>
      <c r="F1364" s="589"/>
      <c r="G1364" s="590"/>
      <c r="H1364" s="1415"/>
      <c r="I1364" s="589"/>
      <c r="J1364" s="590"/>
      <c r="K1364" s="1415"/>
      <c r="L1364" s="335">
        <f t="shared" si="309"/>
        <v>0</v>
      </c>
      <c r="M1364" s="12" t="str">
        <f t="shared" si="302"/>
        <v/>
      </c>
      <c r="N1364" s="13"/>
    </row>
    <row r="1365" spans="1:14" hidden="1">
      <c r="A1365" s="23">
        <v>90</v>
      </c>
      <c r="B1365" s="278"/>
      <c r="C1365" s="318">
        <v>1091</v>
      </c>
      <c r="D1365" s="331" t="s">
        <v>895</v>
      </c>
      <c r="E1365" s="320">
        <f t="shared" si="308"/>
        <v>0</v>
      </c>
      <c r="F1365" s="450"/>
      <c r="G1365" s="451"/>
      <c r="H1365" s="1416"/>
      <c r="I1365" s="450"/>
      <c r="J1365" s="451"/>
      <c r="K1365" s="1416"/>
      <c r="L1365" s="320">
        <f t="shared" si="309"/>
        <v>0</v>
      </c>
      <c r="M1365" s="12" t="str">
        <f t="shared" si="302"/>
        <v/>
      </c>
      <c r="N1365" s="13"/>
    </row>
    <row r="1366" spans="1:14" hidden="1">
      <c r="A1366" s="22">
        <v>115</v>
      </c>
      <c r="B1366" s="292"/>
      <c r="C1366" s="293">
        <v>1092</v>
      </c>
      <c r="D1366" s="294" t="s">
        <v>299</v>
      </c>
      <c r="E1366" s="295">
        <f t="shared" si="308"/>
        <v>0</v>
      </c>
      <c r="F1366" s="158"/>
      <c r="G1366" s="159"/>
      <c r="H1366" s="1408"/>
      <c r="I1366" s="158"/>
      <c r="J1366" s="159"/>
      <c r="K1366" s="1408"/>
      <c r="L1366" s="295">
        <f t="shared" si="309"/>
        <v>0</v>
      </c>
      <c r="M1366" s="12" t="str">
        <f t="shared" si="302"/>
        <v/>
      </c>
      <c r="N1366" s="13"/>
    </row>
    <row r="1367" spans="1:14" hidden="1">
      <c r="A1367" s="22">
        <v>125</v>
      </c>
      <c r="B1367" s="292"/>
      <c r="C1367" s="285">
        <v>1098</v>
      </c>
      <c r="D1367" s="339" t="s">
        <v>207</v>
      </c>
      <c r="E1367" s="287">
        <f t="shared" si="308"/>
        <v>0</v>
      </c>
      <c r="F1367" s="173"/>
      <c r="G1367" s="174"/>
      <c r="H1367" s="1409"/>
      <c r="I1367" s="173"/>
      <c r="J1367" s="174"/>
      <c r="K1367" s="1409"/>
      <c r="L1367" s="287">
        <f t="shared" si="309"/>
        <v>0</v>
      </c>
      <c r="M1367" s="12" t="str">
        <f t="shared" si="302"/>
        <v/>
      </c>
      <c r="N1367" s="13"/>
    </row>
    <row r="1368" spans="1:14" hidden="1">
      <c r="A1368" s="23">
        <v>130</v>
      </c>
      <c r="B1368" s="272">
        <v>1900</v>
      </c>
      <c r="C1368" s="1917" t="s">
        <v>266</v>
      </c>
      <c r="D1368" s="1918"/>
      <c r="E1368" s="310">
        <f t="shared" ref="E1368:L1368" si="310">SUM(E1369:E1371)</f>
        <v>0</v>
      </c>
      <c r="F1368" s="274">
        <f t="shared" si="310"/>
        <v>0</v>
      </c>
      <c r="G1368" s="275">
        <f t="shared" si="310"/>
        <v>0</v>
      </c>
      <c r="H1368" s="276">
        <f>SUM(H1369:H1371)</f>
        <v>0</v>
      </c>
      <c r="I1368" s="274">
        <f t="shared" si="310"/>
        <v>0</v>
      </c>
      <c r="J1368" s="275">
        <f t="shared" si="310"/>
        <v>0</v>
      </c>
      <c r="K1368" s="276">
        <f t="shared" si="310"/>
        <v>0</v>
      </c>
      <c r="L1368" s="310">
        <f t="shared" si="310"/>
        <v>0</v>
      </c>
      <c r="M1368" s="12" t="str">
        <f t="shared" si="302"/>
        <v/>
      </c>
      <c r="N1368" s="13"/>
    </row>
    <row r="1369" spans="1:14" hidden="1">
      <c r="A1369" s="23">
        <v>135</v>
      </c>
      <c r="B1369" s="292"/>
      <c r="C1369" s="279">
        <v>1901</v>
      </c>
      <c r="D1369" s="340" t="s">
        <v>896</v>
      </c>
      <c r="E1369" s="281">
        <f>F1369+G1369+H1369</f>
        <v>0</v>
      </c>
      <c r="F1369" s="152"/>
      <c r="G1369" s="153"/>
      <c r="H1369" s="1406"/>
      <c r="I1369" s="152"/>
      <c r="J1369" s="153"/>
      <c r="K1369" s="1406"/>
      <c r="L1369" s="281">
        <f>I1369+J1369+K1369</f>
        <v>0</v>
      </c>
      <c r="M1369" s="12" t="str">
        <f t="shared" si="302"/>
        <v/>
      </c>
      <c r="N1369" s="13"/>
    </row>
    <row r="1370" spans="1:14" hidden="1">
      <c r="A1370" s="23">
        <v>140</v>
      </c>
      <c r="B1370" s="341"/>
      <c r="C1370" s="293">
        <v>1981</v>
      </c>
      <c r="D1370" s="342" t="s">
        <v>897</v>
      </c>
      <c r="E1370" s="295">
        <f>F1370+G1370+H1370</f>
        <v>0</v>
      </c>
      <c r="F1370" s="158"/>
      <c r="G1370" s="159"/>
      <c r="H1370" s="1408"/>
      <c r="I1370" s="158"/>
      <c r="J1370" s="159"/>
      <c r="K1370" s="1408"/>
      <c r="L1370" s="295">
        <f>I1370+J1370+K1370</f>
        <v>0</v>
      </c>
      <c r="M1370" s="12" t="str">
        <f t="shared" si="302"/>
        <v/>
      </c>
      <c r="N1370" s="13"/>
    </row>
    <row r="1371" spans="1:14" hidden="1">
      <c r="A1371" s="23">
        <v>145</v>
      </c>
      <c r="B1371" s="292"/>
      <c r="C1371" s="285">
        <v>1991</v>
      </c>
      <c r="D1371" s="343" t="s">
        <v>898</v>
      </c>
      <c r="E1371" s="287">
        <f>F1371+G1371+H1371</f>
        <v>0</v>
      </c>
      <c r="F1371" s="173"/>
      <c r="G1371" s="174"/>
      <c r="H1371" s="1409"/>
      <c r="I1371" s="173"/>
      <c r="J1371" s="174"/>
      <c r="K1371" s="1409"/>
      <c r="L1371" s="287">
        <f>I1371+J1371+K1371</f>
        <v>0</v>
      </c>
      <c r="M1371" s="12" t="str">
        <f t="shared" si="302"/>
        <v/>
      </c>
      <c r="N1371" s="13"/>
    </row>
    <row r="1372" spans="1:14" hidden="1">
      <c r="A1372" s="23">
        <v>150</v>
      </c>
      <c r="B1372" s="272">
        <v>2100</v>
      </c>
      <c r="C1372" s="1917" t="s">
        <v>708</v>
      </c>
      <c r="D1372" s="1918"/>
      <c r="E1372" s="310">
        <f t="shared" ref="E1372:L1372" si="311">SUM(E1373:E1377)</f>
        <v>0</v>
      </c>
      <c r="F1372" s="274">
        <f t="shared" si="311"/>
        <v>0</v>
      </c>
      <c r="G1372" s="275">
        <f t="shared" si="311"/>
        <v>0</v>
      </c>
      <c r="H1372" s="276">
        <f>SUM(H1373:H1377)</f>
        <v>0</v>
      </c>
      <c r="I1372" s="274">
        <f t="shared" si="311"/>
        <v>0</v>
      </c>
      <c r="J1372" s="275">
        <f t="shared" si="311"/>
        <v>0</v>
      </c>
      <c r="K1372" s="276">
        <f t="shared" si="311"/>
        <v>0</v>
      </c>
      <c r="L1372" s="310">
        <f t="shared" si="311"/>
        <v>0</v>
      </c>
      <c r="M1372" s="12" t="str">
        <f t="shared" si="302"/>
        <v/>
      </c>
      <c r="N1372" s="13"/>
    </row>
    <row r="1373" spans="1:14" hidden="1">
      <c r="A1373" s="23">
        <v>155</v>
      </c>
      <c r="B1373" s="292"/>
      <c r="C1373" s="279">
        <v>2110</v>
      </c>
      <c r="D1373" s="344" t="s">
        <v>208</v>
      </c>
      <c r="E1373" s="281">
        <f>F1373+G1373+H1373</f>
        <v>0</v>
      </c>
      <c r="F1373" s="152"/>
      <c r="G1373" s="153"/>
      <c r="H1373" s="1406"/>
      <c r="I1373" s="152"/>
      <c r="J1373" s="153"/>
      <c r="K1373" s="1406"/>
      <c r="L1373" s="281">
        <f>I1373+J1373+K1373</f>
        <v>0</v>
      </c>
      <c r="M1373" s="12" t="str">
        <f t="shared" si="302"/>
        <v/>
      </c>
      <c r="N1373" s="13"/>
    </row>
    <row r="1374" spans="1:14" hidden="1">
      <c r="A1374" s="23">
        <v>160</v>
      </c>
      <c r="B1374" s="341"/>
      <c r="C1374" s="293">
        <v>2120</v>
      </c>
      <c r="D1374" s="300" t="s">
        <v>209</v>
      </c>
      <c r="E1374" s="295">
        <f>F1374+G1374+H1374</f>
        <v>0</v>
      </c>
      <c r="F1374" s="158"/>
      <c r="G1374" s="159"/>
      <c r="H1374" s="1408"/>
      <c r="I1374" s="158"/>
      <c r="J1374" s="159"/>
      <c r="K1374" s="1408"/>
      <c r="L1374" s="295">
        <f>I1374+J1374+K1374</f>
        <v>0</v>
      </c>
      <c r="M1374" s="12" t="str">
        <f t="shared" si="302"/>
        <v/>
      </c>
      <c r="N1374" s="13"/>
    </row>
    <row r="1375" spans="1:14" hidden="1">
      <c r="A1375" s="23">
        <v>165</v>
      </c>
      <c r="B1375" s="341"/>
      <c r="C1375" s="293">
        <v>2125</v>
      </c>
      <c r="D1375" s="300" t="s">
        <v>210</v>
      </c>
      <c r="E1375" s="295">
        <f>F1375+G1375+H1375</f>
        <v>0</v>
      </c>
      <c r="F1375" s="484">
        <v>0</v>
      </c>
      <c r="G1375" s="485">
        <v>0</v>
      </c>
      <c r="H1375" s="160">
        <v>0</v>
      </c>
      <c r="I1375" s="484">
        <v>0</v>
      </c>
      <c r="J1375" s="485">
        <v>0</v>
      </c>
      <c r="K1375" s="160">
        <v>0</v>
      </c>
      <c r="L1375" s="295">
        <f>I1375+J1375+K1375</f>
        <v>0</v>
      </c>
      <c r="M1375" s="12" t="str">
        <f t="shared" si="302"/>
        <v/>
      </c>
      <c r="N1375" s="13"/>
    </row>
    <row r="1376" spans="1:14" hidden="1">
      <c r="A1376" s="23">
        <v>175</v>
      </c>
      <c r="B1376" s="291"/>
      <c r="C1376" s="293">
        <v>2140</v>
      </c>
      <c r="D1376" s="300" t="s">
        <v>211</v>
      </c>
      <c r="E1376" s="295">
        <f>F1376+G1376+H1376</f>
        <v>0</v>
      </c>
      <c r="F1376" s="484">
        <v>0</v>
      </c>
      <c r="G1376" s="485">
        <v>0</v>
      </c>
      <c r="H1376" s="160">
        <v>0</v>
      </c>
      <c r="I1376" s="484">
        <v>0</v>
      </c>
      <c r="J1376" s="485">
        <v>0</v>
      </c>
      <c r="K1376" s="160">
        <v>0</v>
      </c>
      <c r="L1376" s="295">
        <f>I1376+J1376+K1376</f>
        <v>0</v>
      </c>
      <c r="M1376" s="12" t="str">
        <f t="shared" si="302"/>
        <v/>
      </c>
      <c r="N1376" s="13"/>
    </row>
    <row r="1377" spans="1:14" hidden="1">
      <c r="A1377" s="23">
        <v>180</v>
      </c>
      <c r="B1377" s="292"/>
      <c r="C1377" s="285">
        <v>2190</v>
      </c>
      <c r="D1377" s="345" t="s">
        <v>212</v>
      </c>
      <c r="E1377" s="287">
        <f>F1377+G1377+H1377</f>
        <v>0</v>
      </c>
      <c r="F1377" s="173"/>
      <c r="G1377" s="174"/>
      <c r="H1377" s="1409"/>
      <c r="I1377" s="173"/>
      <c r="J1377" s="174"/>
      <c r="K1377" s="1409"/>
      <c r="L1377" s="287">
        <f>I1377+J1377+K1377</f>
        <v>0</v>
      </c>
      <c r="M1377" s="12" t="str">
        <f t="shared" si="302"/>
        <v/>
      </c>
      <c r="N1377" s="13"/>
    </row>
    <row r="1378" spans="1:14" hidden="1">
      <c r="A1378" s="23">
        <v>185</v>
      </c>
      <c r="B1378" s="272">
        <v>2200</v>
      </c>
      <c r="C1378" s="1917" t="s">
        <v>213</v>
      </c>
      <c r="D1378" s="1918"/>
      <c r="E1378" s="310">
        <f t="shared" ref="E1378:L1378" si="312">SUM(E1379:E1380)</f>
        <v>0</v>
      </c>
      <c r="F1378" s="274">
        <f t="shared" si="312"/>
        <v>0</v>
      </c>
      <c r="G1378" s="275">
        <f t="shared" si="312"/>
        <v>0</v>
      </c>
      <c r="H1378" s="276">
        <f>SUM(H1379:H1380)</f>
        <v>0</v>
      </c>
      <c r="I1378" s="274">
        <f t="shared" si="312"/>
        <v>0</v>
      </c>
      <c r="J1378" s="275">
        <f t="shared" si="312"/>
        <v>0</v>
      </c>
      <c r="K1378" s="276">
        <f t="shared" si="312"/>
        <v>0</v>
      </c>
      <c r="L1378" s="310">
        <f t="shared" si="312"/>
        <v>0</v>
      </c>
      <c r="M1378" s="12" t="str">
        <f t="shared" si="302"/>
        <v/>
      </c>
      <c r="N1378" s="13"/>
    </row>
    <row r="1379" spans="1:14" hidden="1">
      <c r="A1379" s="23">
        <v>190</v>
      </c>
      <c r="B1379" s="292"/>
      <c r="C1379" s="279">
        <v>2221</v>
      </c>
      <c r="D1379" s="280" t="s">
        <v>300</v>
      </c>
      <c r="E1379" s="281">
        <f>F1379+G1379+H1379</f>
        <v>0</v>
      </c>
      <c r="F1379" s="152"/>
      <c r="G1379" s="153"/>
      <c r="H1379" s="1406"/>
      <c r="I1379" s="152"/>
      <c r="J1379" s="153"/>
      <c r="K1379" s="1406"/>
      <c r="L1379" s="281">
        <f>I1379+J1379+K1379</f>
        <v>0</v>
      </c>
      <c r="M1379" s="12" t="str">
        <f t="shared" si="302"/>
        <v/>
      </c>
      <c r="N1379" s="13"/>
    </row>
    <row r="1380" spans="1:14" hidden="1">
      <c r="A1380" s="23">
        <v>200</v>
      </c>
      <c r="B1380" s="292"/>
      <c r="C1380" s="285">
        <v>2224</v>
      </c>
      <c r="D1380" s="286" t="s">
        <v>214</v>
      </c>
      <c r="E1380" s="287">
        <f>F1380+G1380+H1380</f>
        <v>0</v>
      </c>
      <c r="F1380" s="173"/>
      <c r="G1380" s="174"/>
      <c r="H1380" s="1409"/>
      <c r="I1380" s="173"/>
      <c r="J1380" s="174"/>
      <c r="K1380" s="1409"/>
      <c r="L1380" s="287">
        <f>I1380+J1380+K1380</f>
        <v>0</v>
      </c>
      <c r="M1380" s="12" t="str">
        <f t="shared" si="302"/>
        <v/>
      </c>
      <c r="N1380" s="13"/>
    </row>
    <row r="1381" spans="1:14" hidden="1">
      <c r="A1381" s="23">
        <v>200</v>
      </c>
      <c r="B1381" s="272">
        <v>2500</v>
      </c>
      <c r="C1381" s="1917" t="s">
        <v>215</v>
      </c>
      <c r="D1381" s="1918"/>
      <c r="E1381" s="310">
        <f>F1381+G1381+H1381</f>
        <v>0</v>
      </c>
      <c r="F1381" s="1410"/>
      <c r="G1381" s="1411"/>
      <c r="H1381" s="1412"/>
      <c r="I1381" s="1410"/>
      <c r="J1381" s="1411"/>
      <c r="K1381" s="1412"/>
      <c r="L1381" s="310">
        <f>I1381+J1381+K1381</f>
        <v>0</v>
      </c>
      <c r="M1381" s="12" t="str">
        <f t="shared" si="302"/>
        <v/>
      </c>
      <c r="N1381" s="13"/>
    </row>
    <row r="1382" spans="1:14" hidden="1">
      <c r="A1382" s="23">
        <v>205</v>
      </c>
      <c r="B1382" s="272">
        <v>2600</v>
      </c>
      <c r="C1382" s="1923" t="s">
        <v>216</v>
      </c>
      <c r="D1382" s="1924"/>
      <c r="E1382" s="310">
        <f>F1382+G1382+H1382</f>
        <v>0</v>
      </c>
      <c r="F1382" s="1410"/>
      <c r="G1382" s="1411"/>
      <c r="H1382" s="1412"/>
      <c r="I1382" s="1410"/>
      <c r="J1382" s="1411"/>
      <c r="K1382" s="1412"/>
      <c r="L1382" s="310">
        <f>I1382+J1382+K1382</f>
        <v>0</v>
      </c>
      <c r="M1382" s="12" t="str">
        <f t="shared" si="302"/>
        <v/>
      </c>
      <c r="N1382" s="13"/>
    </row>
    <row r="1383" spans="1:14" hidden="1">
      <c r="A1383" s="23">
        <v>210</v>
      </c>
      <c r="B1383" s="272">
        <v>2700</v>
      </c>
      <c r="C1383" s="1923" t="s">
        <v>217</v>
      </c>
      <c r="D1383" s="1924"/>
      <c r="E1383" s="310">
        <f>F1383+G1383+H1383</f>
        <v>0</v>
      </c>
      <c r="F1383" s="1410"/>
      <c r="G1383" s="1411"/>
      <c r="H1383" s="1412"/>
      <c r="I1383" s="1410"/>
      <c r="J1383" s="1411"/>
      <c r="K1383" s="1412"/>
      <c r="L1383" s="310">
        <f>I1383+J1383+K1383</f>
        <v>0</v>
      </c>
      <c r="M1383" s="12" t="str">
        <f t="shared" si="302"/>
        <v/>
      </c>
      <c r="N1383" s="13"/>
    </row>
    <row r="1384" spans="1:14" ht="36" hidden="1" customHeight="1">
      <c r="A1384" s="23">
        <v>215</v>
      </c>
      <c r="B1384" s="272">
        <v>2800</v>
      </c>
      <c r="C1384" s="1923" t="s">
        <v>1644</v>
      </c>
      <c r="D1384" s="1924"/>
      <c r="E1384" s="310">
        <f t="shared" ref="E1384:L1384" si="313">SUM(E1385:E1387)</f>
        <v>0</v>
      </c>
      <c r="F1384" s="274">
        <f t="shared" si="313"/>
        <v>0</v>
      </c>
      <c r="G1384" s="275">
        <f t="shared" si="313"/>
        <v>0</v>
      </c>
      <c r="H1384" s="276">
        <f>SUM(H1385:H1387)</f>
        <v>0</v>
      </c>
      <c r="I1384" s="274">
        <f t="shared" si="313"/>
        <v>0</v>
      </c>
      <c r="J1384" s="275">
        <f t="shared" si="313"/>
        <v>0</v>
      </c>
      <c r="K1384" s="276">
        <f t="shared" si="313"/>
        <v>0</v>
      </c>
      <c r="L1384" s="310">
        <f t="shared" si="313"/>
        <v>0</v>
      </c>
      <c r="M1384" s="12" t="str">
        <f t="shared" si="302"/>
        <v/>
      </c>
      <c r="N1384" s="13"/>
    </row>
    <row r="1385" spans="1:14" hidden="1">
      <c r="A1385" s="22">
        <v>220</v>
      </c>
      <c r="B1385" s="292"/>
      <c r="C1385" s="279">
        <v>2810</v>
      </c>
      <c r="D1385" s="340" t="s">
        <v>2169</v>
      </c>
      <c r="E1385" s="281">
        <f>F1385+G1385+H1385</f>
        <v>0</v>
      </c>
      <c r="F1385" s="152"/>
      <c r="G1385" s="153"/>
      <c r="H1385" s="1406"/>
      <c r="I1385" s="152"/>
      <c r="J1385" s="153"/>
      <c r="K1385" s="1406"/>
      <c r="L1385" s="281">
        <f>I1385+J1385+K1385</f>
        <v>0</v>
      </c>
      <c r="M1385" s="12" t="str">
        <f t="shared" si="302"/>
        <v/>
      </c>
      <c r="N1385" s="13"/>
    </row>
    <row r="1386" spans="1:14" hidden="1">
      <c r="A1386" s="23">
        <v>225</v>
      </c>
      <c r="B1386" s="341"/>
      <c r="C1386" s="293">
        <v>2820</v>
      </c>
      <c r="D1386" s="342" t="s">
        <v>2170</v>
      </c>
      <c r="E1386" s="295">
        <f>F1386+G1386+H1386</f>
        <v>0</v>
      </c>
      <c r="F1386" s="158"/>
      <c r="G1386" s="159"/>
      <c r="H1386" s="1408"/>
      <c r="I1386" s="158"/>
      <c r="J1386" s="159"/>
      <c r="K1386" s="1408"/>
      <c r="L1386" s="295">
        <f>I1386+J1386+K1386</f>
        <v>0</v>
      </c>
      <c r="M1386" s="12" t="str">
        <f t="shared" si="302"/>
        <v/>
      </c>
      <c r="N1386" s="13"/>
    </row>
    <row r="1387" spans="1:14" ht="31.5" hidden="1">
      <c r="A1387" s="23">
        <v>230</v>
      </c>
      <c r="B1387" s="292"/>
      <c r="C1387" s="285">
        <v>2890</v>
      </c>
      <c r="D1387" s="343" t="s">
        <v>2171</v>
      </c>
      <c r="E1387" s="287">
        <f>F1387+G1387+H1387</f>
        <v>0</v>
      </c>
      <c r="F1387" s="173"/>
      <c r="G1387" s="174"/>
      <c r="H1387" s="1409"/>
      <c r="I1387" s="173"/>
      <c r="J1387" s="174"/>
      <c r="K1387" s="1409"/>
      <c r="L1387" s="287">
        <f>I1387+J1387+K1387</f>
        <v>0</v>
      </c>
      <c r="M1387" s="12" t="str">
        <f t="shared" si="302"/>
        <v/>
      </c>
      <c r="N1387" s="13"/>
    </row>
    <row r="1388" spans="1:14" hidden="1">
      <c r="A1388" s="23">
        <v>245</v>
      </c>
      <c r="B1388" s="272">
        <v>2900</v>
      </c>
      <c r="C1388" s="1917" t="s">
        <v>218</v>
      </c>
      <c r="D1388" s="1918"/>
      <c r="E1388" s="310">
        <f>SUM(E1389:E1396)</f>
        <v>0</v>
      </c>
      <c r="F1388" s="274">
        <f>SUM(F1389:F1396)</f>
        <v>0</v>
      </c>
      <c r="G1388" s="274">
        <f t="shared" ref="G1388:L1388" si="314">SUM(G1389:G1396)</f>
        <v>0</v>
      </c>
      <c r="H1388" s="274">
        <f t="shared" si="314"/>
        <v>0</v>
      </c>
      <c r="I1388" s="274">
        <f t="shared" si="314"/>
        <v>0</v>
      </c>
      <c r="J1388" s="274">
        <f t="shared" si="314"/>
        <v>0</v>
      </c>
      <c r="K1388" s="274">
        <f t="shared" si="314"/>
        <v>0</v>
      </c>
      <c r="L1388" s="274">
        <f t="shared" si="314"/>
        <v>0</v>
      </c>
      <c r="M1388" s="12" t="str">
        <f t="shared" si="302"/>
        <v/>
      </c>
      <c r="N1388" s="13"/>
    </row>
    <row r="1389" spans="1:14" hidden="1">
      <c r="A1389" s="22">
        <v>220</v>
      </c>
      <c r="B1389" s="346"/>
      <c r="C1389" s="279">
        <v>2910</v>
      </c>
      <c r="D1389" s="347" t="s">
        <v>1988</v>
      </c>
      <c r="E1389" s="281">
        <f>F1389+G1389+H1389</f>
        <v>0</v>
      </c>
      <c r="F1389" s="152"/>
      <c r="G1389" s="153"/>
      <c r="H1389" s="1406"/>
      <c r="I1389" s="152"/>
      <c r="J1389" s="153"/>
      <c r="K1389" s="1406"/>
      <c r="L1389" s="281">
        <f>I1389+J1389+K1389</f>
        <v>0</v>
      </c>
      <c r="M1389" s="12" t="str">
        <f t="shared" si="302"/>
        <v/>
      </c>
      <c r="N1389" s="13"/>
    </row>
    <row r="1390" spans="1:14" hidden="1">
      <c r="A1390" s="23">
        <v>225</v>
      </c>
      <c r="B1390" s="346"/>
      <c r="C1390" s="279">
        <v>2920</v>
      </c>
      <c r="D1390" s="347" t="s">
        <v>219</v>
      </c>
      <c r="E1390" s="281">
        <f t="shared" ref="E1390:E1396" si="315">F1390+G1390+H1390</f>
        <v>0</v>
      </c>
      <c r="F1390" s="152"/>
      <c r="G1390" s="153"/>
      <c r="H1390" s="1406"/>
      <c r="I1390" s="152"/>
      <c r="J1390" s="153"/>
      <c r="K1390" s="1406"/>
      <c r="L1390" s="281">
        <f t="shared" ref="L1390:L1396" si="316">I1390+J1390+K1390</f>
        <v>0</v>
      </c>
      <c r="M1390" s="12" t="str">
        <f t="shared" si="302"/>
        <v/>
      </c>
      <c r="N1390" s="13"/>
    </row>
    <row r="1391" spans="1:14" ht="31.5" hidden="1">
      <c r="A1391" s="23">
        <v>230</v>
      </c>
      <c r="B1391" s="346"/>
      <c r="C1391" s="324">
        <v>2969</v>
      </c>
      <c r="D1391" s="348" t="s">
        <v>220</v>
      </c>
      <c r="E1391" s="326">
        <f t="shared" si="315"/>
        <v>0</v>
      </c>
      <c r="F1391" s="445"/>
      <c r="G1391" s="446"/>
      <c r="H1391" s="1413"/>
      <c r="I1391" s="445"/>
      <c r="J1391" s="446"/>
      <c r="K1391" s="1413"/>
      <c r="L1391" s="326">
        <f t="shared" si="316"/>
        <v>0</v>
      </c>
      <c r="M1391" s="12" t="str">
        <f t="shared" si="302"/>
        <v/>
      </c>
      <c r="N1391" s="13"/>
    </row>
    <row r="1392" spans="1:14" ht="31.5" hidden="1">
      <c r="A1392" s="23">
        <v>235</v>
      </c>
      <c r="B1392" s="346"/>
      <c r="C1392" s="349">
        <v>2970</v>
      </c>
      <c r="D1392" s="350" t="s">
        <v>221</v>
      </c>
      <c r="E1392" s="351">
        <f t="shared" si="315"/>
        <v>0</v>
      </c>
      <c r="F1392" s="624"/>
      <c r="G1392" s="625"/>
      <c r="H1392" s="1414"/>
      <c r="I1392" s="624"/>
      <c r="J1392" s="625"/>
      <c r="K1392" s="1414"/>
      <c r="L1392" s="351">
        <f t="shared" si="316"/>
        <v>0</v>
      </c>
      <c r="M1392" s="12" t="str">
        <f t="shared" si="302"/>
        <v/>
      </c>
      <c r="N1392" s="13"/>
    </row>
    <row r="1393" spans="1:14" hidden="1">
      <c r="A1393" s="23">
        <v>240</v>
      </c>
      <c r="B1393" s="346"/>
      <c r="C1393" s="333">
        <v>2989</v>
      </c>
      <c r="D1393" s="355" t="s">
        <v>222</v>
      </c>
      <c r="E1393" s="335">
        <f t="shared" si="315"/>
        <v>0</v>
      </c>
      <c r="F1393" s="589"/>
      <c r="G1393" s="590"/>
      <c r="H1393" s="1415"/>
      <c r="I1393" s="589"/>
      <c r="J1393" s="590"/>
      <c r="K1393" s="1415"/>
      <c r="L1393" s="335">
        <f t="shared" si="316"/>
        <v>0</v>
      </c>
      <c r="M1393" s="12" t="str">
        <f t="shared" si="302"/>
        <v/>
      </c>
      <c r="N1393" s="13"/>
    </row>
    <row r="1394" spans="1:14" hidden="1">
      <c r="A1394" s="23">
        <v>245</v>
      </c>
      <c r="B1394" s="292"/>
      <c r="C1394" s="318">
        <v>2990</v>
      </c>
      <c r="D1394" s="356" t="s">
        <v>2007</v>
      </c>
      <c r="E1394" s="320">
        <f>F1394+G1394+H1394</f>
        <v>0</v>
      </c>
      <c r="F1394" s="450"/>
      <c r="G1394" s="451"/>
      <c r="H1394" s="1416"/>
      <c r="I1394" s="450"/>
      <c r="J1394" s="451"/>
      <c r="K1394" s="1416"/>
      <c r="L1394" s="320">
        <f>I1394+J1394+K1394</f>
        <v>0</v>
      </c>
      <c r="M1394" s="12" t="str">
        <f t="shared" si="302"/>
        <v/>
      </c>
      <c r="N1394" s="13"/>
    </row>
    <row r="1395" spans="1:14" hidden="1">
      <c r="A1395" s="22">
        <v>250</v>
      </c>
      <c r="B1395" s="292"/>
      <c r="C1395" s="318">
        <v>2991</v>
      </c>
      <c r="D1395" s="356" t="s">
        <v>223</v>
      </c>
      <c r="E1395" s="320">
        <f t="shared" si="315"/>
        <v>0</v>
      </c>
      <c r="F1395" s="450"/>
      <c r="G1395" s="451"/>
      <c r="H1395" s="1416"/>
      <c r="I1395" s="450"/>
      <c r="J1395" s="451"/>
      <c r="K1395" s="1416"/>
      <c r="L1395" s="320">
        <f t="shared" si="316"/>
        <v>0</v>
      </c>
      <c r="M1395" s="12" t="str">
        <f t="shared" si="302"/>
        <v/>
      </c>
      <c r="N1395" s="13"/>
    </row>
    <row r="1396" spans="1:14" hidden="1">
      <c r="A1396" s="23">
        <v>255</v>
      </c>
      <c r="B1396" s="292"/>
      <c r="C1396" s="285">
        <v>2992</v>
      </c>
      <c r="D1396" s="357" t="s">
        <v>224</v>
      </c>
      <c r="E1396" s="287">
        <f t="shared" si="315"/>
        <v>0</v>
      </c>
      <c r="F1396" s="173"/>
      <c r="G1396" s="174"/>
      <c r="H1396" s="1409"/>
      <c r="I1396" s="173"/>
      <c r="J1396" s="174"/>
      <c r="K1396" s="1409"/>
      <c r="L1396" s="287">
        <f t="shared" si="316"/>
        <v>0</v>
      </c>
      <c r="M1396" s="12" t="str">
        <f t="shared" si="302"/>
        <v/>
      </c>
      <c r="N1396" s="13"/>
    </row>
    <row r="1397" spans="1:14" hidden="1">
      <c r="A1397" s="23">
        <v>265</v>
      </c>
      <c r="B1397" s="272">
        <v>3300</v>
      </c>
      <c r="C1397" s="358" t="s">
        <v>2038</v>
      </c>
      <c r="D1397" s="1835"/>
      <c r="E1397" s="310">
        <f t="shared" ref="E1397:L1397" si="317">SUM(E1398:E1402)</f>
        <v>0</v>
      </c>
      <c r="F1397" s="274">
        <f t="shared" si="317"/>
        <v>0</v>
      </c>
      <c r="G1397" s="275">
        <f t="shared" si="317"/>
        <v>0</v>
      </c>
      <c r="H1397" s="276">
        <f t="shared" si="317"/>
        <v>0</v>
      </c>
      <c r="I1397" s="274">
        <f t="shared" si="317"/>
        <v>0</v>
      </c>
      <c r="J1397" s="275">
        <f t="shared" si="317"/>
        <v>0</v>
      </c>
      <c r="K1397" s="276">
        <f t="shared" si="317"/>
        <v>0</v>
      </c>
      <c r="L1397" s="310">
        <f t="shared" si="317"/>
        <v>0</v>
      </c>
      <c r="M1397" s="12" t="str">
        <f t="shared" ref="M1397:M1450" si="318">(IF($E1397&lt;&gt;0,$M$2,IF($L1397&lt;&gt;0,$M$2,"")))</f>
        <v/>
      </c>
      <c r="N1397" s="13"/>
    </row>
    <row r="1398" spans="1:14" hidden="1">
      <c r="A1398" s="22">
        <v>270</v>
      </c>
      <c r="B1398" s="291"/>
      <c r="C1398" s="279">
        <v>3301</v>
      </c>
      <c r="D1398" s="359" t="s">
        <v>225</v>
      </c>
      <c r="E1398" s="281">
        <f t="shared" ref="E1398:E1405" si="319">F1398+G1398+H1398</f>
        <v>0</v>
      </c>
      <c r="F1398" s="482">
        <v>0</v>
      </c>
      <c r="G1398" s="483">
        <v>0</v>
      </c>
      <c r="H1398" s="154">
        <v>0</v>
      </c>
      <c r="I1398" s="482">
        <v>0</v>
      </c>
      <c r="J1398" s="483">
        <v>0</v>
      </c>
      <c r="K1398" s="154">
        <v>0</v>
      </c>
      <c r="L1398" s="281">
        <f t="shared" ref="L1398:L1405" si="320">I1398+J1398+K1398</f>
        <v>0</v>
      </c>
      <c r="M1398" s="12" t="str">
        <f t="shared" si="318"/>
        <v/>
      </c>
      <c r="N1398" s="13"/>
    </row>
    <row r="1399" spans="1:14" hidden="1">
      <c r="A1399" s="22">
        <v>290</v>
      </c>
      <c r="B1399" s="291"/>
      <c r="C1399" s="293">
        <v>3302</v>
      </c>
      <c r="D1399" s="360" t="s">
        <v>702</v>
      </c>
      <c r="E1399" s="295">
        <f t="shared" si="319"/>
        <v>0</v>
      </c>
      <c r="F1399" s="484">
        <v>0</v>
      </c>
      <c r="G1399" s="485">
        <v>0</v>
      </c>
      <c r="H1399" s="160">
        <v>0</v>
      </c>
      <c r="I1399" s="484">
        <v>0</v>
      </c>
      <c r="J1399" s="485">
        <v>0</v>
      </c>
      <c r="K1399" s="160">
        <v>0</v>
      </c>
      <c r="L1399" s="295">
        <f t="shared" si="320"/>
        <v>0</v>
      </c>
      <c r="M1399" s="12" t="str">
        <f t="shared" si="318"/>
        <v/>
      </c>
      <c r="N1399" s="13"/>
    </row>
    <row r="1400" spans="1:14" hidden="1">
      <c r="A1400" s="39">
        <v>320</v>
      </c>
      <c r="B1400" s="291"/>
      <c r="C1400" s="293">
        <v>3304</v>
      </c>
      <c r="D1400" s="360" t="s">
        <v>226</v>
      </c>
      <c r="E1400" s="295">
        <f t="shared" si="319"/>
        <v>0</v>
      </c>
      <c r="F1400" s="484">
        <v>0</v>
      </c>
      <c r="G1400" s="485">
        <v>0</v>
      </c>
      <c r="H1400" s="160">
        <v>0</v>
      </c>
      <c r="I1400" s="484">
        <v>0</v>
      </c>
      <c r="J1400" s="485">
        <v>0</v>
      </c>
      <c r="K1400" s="160">
        <v>0</v>
      </c>
      <c r="L1400" s="295">
        <f t="shared" si="320"/>
        <v>0</v>
      </c>
      <c r="M1400" s="12" t="str">
        <f t="shared" si="318"/>
        <v/>
      </c>
      <c r="N1400" s="13"/>
    </row>
    <row r="1401" spans="1:14" ht="47.25" hidden="1">
      <c r="A1401" s="22">
        <v>330</v>
      </c>
      <c r="B1401" s="291"/>
      <c r="C1401" s="285">
        <v>3306</v>
      </c>
      <c r="D1401" s="361" t="s">
        <v>2172</v>
      </c>
      <c r="E1401" s="295">
        <f t="shared" si="319"/>
        <v>0</v>
      </c>
      <c r="F1401" s="484">
        <v>0</v>
      </c>
      <c r="G1401" s="485">
        <v>0</v>
      </c>
      <c r="H1401" s="160">
        <v>0</v>
      </c>
      <c r="I1401" s="484">
        <v>0</v>
      </c>
      <c r="J1401" s="485">
        <v>0</v>
      </c>
      <c r="K1401" s="160">
        <v>0</v>
      </c>
      <c r="L1401" s="295">
        <f t="shared" si="320"/>
        <v>0</v>
      </c>
      <c r="M1401" s="12" t="str">
        <f t="shared" si="318"/>
        <v/>
      </c>
      <c r="N1401" s="13"/>
    </row>
    <row r="1402" spans="1:14" hidden="1">
      <c r="A1402" s="23">
        <v>225</v>
      </c>
      <c r="B1402" s="291"/>
      <c r="C1402" s="285">
        <v>3307</v>
      </c>
      <c r="D1402" s="361" t="s">
        <v>2049</v>
      </c>
      <c r="E1402" s="287">
        <f t="shared" si="319"/>
        <v>0</v>
      </c>
      <c r="F1402" s="486">
        <v>0</v>
      </c>
      <c r="G1402" s="487">
        <v>0</v>
      </c>
      <c r="H1402" s="175">
        <v>0</v>
      </c>
      <c r="I1402" s="486">
        <v>0</v>
      </c>
      <c r="J1402" s="487">
        <v>0</v>
      </c>
      <c r="K1402" s="175">
        <v>0</v>
      </c>
      <c r="L1402" s="287">
        <f t="shared" si="320"/>
        <v>0</v>
      </c>
      <c r="M1402" s="12" t="str">
        <f t="shared" si="318"/>
        <v/>
      </c>
      <c r="N1402" s="13"/>
    </row>
    <row r="1403" spans="1:14" hidden="1">
      <c r="A1403" s="23">
        <v>230</v>
      </c>
      <c r="B1403" s="272">
        <v>3900</v>
      </c>
      <c r="C1403" s="1917" t="s">
        <v>227</v>
      </c>
      <c r="D1403" s="1918"/>
      <c r="E1403" s="310">
        <f t="shared" si="319"/>
        <v>0</v>
      </c>
      <c r="F1403" s="1458">
        <v>0</v>
      </c>
      <c r="G1403" s="1459">
        <v>0</v>
      </c>
      <c r="H1403" s="1460">
        <v>0</v>
      </c>
      <c r="I1403" s="1458">
        <v>0</v>
      </c>
      <c r="J1403" s="1459">
        <v>0</v>
      </c>
      <c r="K1403" s="1460">
        <v>0</v>
      </c>
      <c r="L1403" s="310">
        <f t="shared" si="320"/>
        <v>0</v>
      </c>
      <c r="M1403" s="12" t="str">
        <f t="shared" si="318"/>
        <v/>
      </c>
      <c r="N1403" s="13"/>
    </row>
    <row r="1404" spans="1:14" hidden="1">
      <c r="A1404" s="23">
        <v>245</v>
      </c>
      <c r="B1404" s="272">
        <v>4000</v>
      </c>
      <c r="C1404" s="1917" t="s">
        <v>228</v>
      </c>
      <c r="D1404" s="1918"/>
      <c r="E1404" s="310">
        <f t="shared" si="319"/>
        <v>0</v>
      </c>
      <c r="F1404" s="1410"/>
      <c r="G1404" s="1411"/>
      <c r="H1404" s="1412"/>
      <c r="I1404" s="1410"/>
      <c r="J1404" s="1411"/>
      <c r="K1404" s="1412"/>
      <c r="L1404" s="310">
        <f t="shared" si="320"/>
        <v>0</v>
      </c>
      <c r="M1404" s="12" t="str">
        <f t="shared" si="318"/>
        <v/>
      </c>
      <c r="N1404" s="13"/>
    </row>
    <row r="1405" spans="1:14" hidden="1">
      <c r="A1405" s="22">
        <v>350</v>
      </c>
      <c r="B1405" s="272">
        <v>4100</v>
      </c>
      <c r="C1405" s="1917" t="s">
        <v>229</v>
      </c>
      <c r="D1405" s="1918"/>
      <c r="E1405" s="310">
        <f t="shared" si="319"/>
        <v>0</v>
      </c>
      <c r="F1405" s="1459">
        <v>0</v>
      </c>
      <c r="G1405" s="1459">
        <v>0</v>
      </c>
      <c r="H1405" s="1460">
        <v>0</v>
      </c>
      <c r="I1405" s="1711">
        <v>0</v>
      </c>
      <c r="J1405" s="1459">
        <v>0</v>
      </c>
      <c r="K1405" s="1459">
        <v>0</v>
      </c>
      <c r="L1405" s="310">
        <f t="shared" si="320"/>
        <v>0</v>
      </c>
      <c r="M1405" s="12" t="str">
        <f t="shared" si="318"/>
        <v/>
      </c>
      <c r="N1405" s="13"/>
    </row>
    <row r="1406" spans="1:14" hidden="1">
      <c r="A1406" s="23">
        <v>355</v>
      </c>
      <c r="B1406" s="272">
        <v>4200</v>
      </c>
      <c r="C1406" s="1917" t="s">
        <v>230</v>
      </c>
      <c r="D1406" s="1918"/>
      <c r="E1406" s="310">
        <f t="shared" ref="E1406:L1406" si="321">SUM(E1407:E1412)</f>
        <v>0</v>
      </c>
      <c r="F1406" s="274">
        <f t="shared" si="321"/>
        <v>0</v>
      </c>
      <c r="G1406" s="275">
        <f t="shared" si="321"/>
        <v>0</v>
      </c>
      <c r="H1406" s="276">
        <f>SUM(H1407:H1412)</f>
        <v>0</v>
      </c>
      <c r="I1406" s="274">
        <f t="shared" si="321"/>
        <v>0</v>
      </c>
      <c r="J1406" s="275">
        <f t="shared" si="321"/>
        <v>0</v>
      </c>
      <c r="K1406" s="276">
        <f t="shared" si="321"/>
        <v>0</v>
      </c>
      <c r="L1406" s="310">
        <f t="shared" si="321"/>
        <v>0</v>
      </c>
      <c r="M1406" s="12" t="str">
        <f t="shared" si="318"/>
        <v/>
      </c>
      <c r="N1406" s="13"/>
    </row>
    <row r="1407" spans="1:14" hidden="1">
      <c r="A1407" s="23">
        <v>355</v>
      </c>
      <c r="B1407" s="362"/>
      <c r="C1407" s="279">
        <v>4201</v>
      </c>
      <c r="D1407" s="280" t="s">
        <v>231</v>
      </c>
      <c r="E1407" s="281">
        <f t="shared" ref="E1407:E1412" si="322">F1407+G1407+H1407</f>
        <v>0</v>
      </c>
      <c r="F1407" s="152"/>
      <c r="G1407" s="153"/>
      <c r="H1407" s="1406"/>
      <c r="I1407" s="152"/>
      <c r="J1407" s="153"/>
      <c r="K1407" s="1406"/>
      <c r="L1407" s="281">
        <f t="shared" ref="L1407:L1412" si="323">I1407+J1407+K1407</f>
        <v>0</v>
      </c>
      <c r="M1407" s="12" t="str">
        <f t="shared" si="318"/>
        <v/>
      </c>
      <c r="N1407" s="13"/>
    </row>
    <row r="1408" spans="1:14" hidden="1">
      <c r="A1408" s="23">
        <v>375</v>
      </c>
      <c r="B1408" s="362"/>
      <c r="C1408" s="293">
        <v>4202</v>
      </c>
      <c r="D1408" s="363" t="s">
        <v>232</v>
      </c>
      <c r="E1408" s="295">
        <f t="shared" si="322"/>
        <v>0</v>
      </c>
      <c r="F1408" s="158"/>
      <c r="G1408" s="159"/>
      <c r="H1408" s="1408"/>
      <c r="I1408" s="158"/>
      <c r="J1408" s="159"/>
      <c r="K1408" s="1408"/>
      <c r="L1408" s="295">
        <f t="shared" si="323"/>
        <v>0</v>
      </c>
      <c r="M1408" s="12" t="str">
        <f t="shared" si="318"/>
        <v/>
      </c>
      <c r="N1408" s="13"/>
    </row>
    <row r="1409" spans="1:14" hidden="1">
      <c r="A1409" s="23">
        <v>380</v>
      </c>
      <c r="B1409" s="362"/>
      <c r="C1409" s="293">
        <v>4214</v>
      </c>
      <c r="D1409" s="363" t="s">
        <v>233</v>
      </c>
      <c r="E1409" s="295">
        <f t="shared" si="322"/>
        <v>0</v>
      </c>
      <c r="F1409" s="158"/>
      <c r="G1409" s="159"/>
      <c r="H1409" s="1408"/>
      <c r="I1409" s="158"/>
      <c r="J1409" s="159"/>
      <c r="K1409" s="1408"/>
      <c r="L1409" s="295">
        <f t="shared" si="323"/>
        <v>0</v>
      </c>
      <c r="M1409" s="12" t="str">
        <f t="shared" si="318"/>
        <v/>
      </c>
      <c r="N1409" s="13"/>
    </row>
    <row r="1410" spans="1:14" hidden="1">
      <c r="A1410" s="23">
        <v>385</v>
      </c>
      <c r="B1410" s="362"/>
      <c r="C1410" s="293">
        <v>4217</v>
      </c>
      <c r="D1410" s="363" t="s">
        <v>234</v>
      </c>
      <c r="E1410" s="295">
        <f t="shared" si="322"/>
        <v>0</v>
      </c>
      <c r="F1410" s="158"/>
      <c r="G1410" s="159"/>
      <c r="H1410" s="1408"/>
      <c r="I1410" s="158"/>
      <c r="J1410" s="159"/>
      <c r="K1410" s="1408"/>
      <c r="L1410" s="295">
        <f t="shared" si="323"/>
        <v>0</v>
      </c>
      <c r="M1410" s="12" t="str">
        <f t="shared" si="318"/>
        <v/>
      </c>
      <c r="N1410" s="13"/>
    </row>
    <row r="1411" spans="1:14" hidden="1">
      <c r="A1411" s="23">
        <v>390</v>
      </c>
      <c r="B1411" s="362"/>
      <c r="C1411" s="293">
        <v>4218</v>
      </c>
      <c r="D1411" s="294" t="s">
        <v>235</v>
      </c>
      <c r="E1411" s="295">
        <f t="shared" si="322"/>
        <v>0</v>
      </c>
      <c r="F1411" s="158"/>
      <c r="G1411" s="159"/>
      <c r="H1411" s="1408"/>
      <c r="I1411" s="158"/>
      <c r="J1411" s="159"/>
      <c r="K1411" s="1408"/>
      <c r="L1411" s="295">
        <f t="shared" si="323"/>
        <v>0</v>
      </c>
      <c r="M1411" s="12" t="str">
        <f t="shared" si="318"/>
        <v/>
      </c>
      <c r="N1411" s="13"/>
    </row>
    <row r="1412" spans="1:14" hidden="1">
      <c r="A1412" s="23">
        <v>390</v>
      </c>
      <c r="B1412" s="362"/>
      <c r="C1412" s="285">
        <v>4219</v>
      </c>
      <c r="D1412" s="343" t="s">
        <v>236</v>
      </c>
      <c r="E1412" s="287">
        <f t="shared" si="322"/>
        <v>0</v>
      </c>
      <c r="F1412" s="173"/>
      <c r="G1412" s="174"/>
      <c r="H1412" s="1409"/>
      <c r="I1412" s="173"/>
      <c r="J1412" s="174"/>
      <c r="K1412" s="1409"/>
      <c r="L1412" s="287">
        <f t="shared" si="323"/>
        <v>0</v>
      </c>
      <c r="M1412" s="12" t="str">
        <f t="shared" si="318"/>
        <v/>
      </c>
      <c r="N1412" s="13"/>
    </row>
    <row r="1413" spans="1:14" hidden="1">
      <c r="A1413" s="23">
        <v>395</v>
      </c>
      <c r="B1413" s="272">
        <v>4300</v>
      </c>
      <c r="C1413" s="1917" t="s">
        <v>1645</v>
      </c>
      <c r="D1413" s="1918"/>
      <c r="E1413" s="310">
        <f t="shared" ref="E1413:L1413" si="324">SUM(E1414:E1416)</f>
        <v>0</v>
      </c>
      <c r="F1413" s="274">
        <f t="shared" si="324"/>
        <v>0</v>
      </c>
      <c r="G1413" s="275">
        <f t="shared" si="324"/>
        <v>0</v>
      </c>
      <c r="H1413" s="276">
        <f>SUM(H1414:H1416)</f>
        <v>0</v>
      </c>
      <c r="I1413" s="274">
        <f t="shared" si="324"/>
        <v>0</v>
      </c>
      <c r="J1413" s="275">
        <f t="shared" si="324"/>
        <v>0</v>
      </c>
      <c r="K1413" s="276">
        <f t="shared" si="324"/>
        <v>0</v>
      </c>
      <c r="L1413" s="310">
        <f t="shared" si="324"/>
        <v>0</v>
      </c>
      <c r="M1413" s="12" t="str">
        <f t="shared" si="318"/>
        <v/>
      </c>
      <c r="N1413" s="13"/>
    </row>
    <row r="1414" spans="1:14" hidden="1">
      <c r="A1414" s="18">
        <v>397</v>
      </c>
      <c r="B1414" s="362"/>
      <c r="C1414" s="279">
        <v>4301</v>
      </c>
      <c r="D1414" s="311" t="s">
        <v>237</v>
      </c>
      <c r="E1414" s="281">
        <f t="shared" ref="E1414:E1419" si="325">F1414+G1414+H1414</f>
        <v>0</v>
      </c>
      <c r="F1414" s="152"/>
      <c r="G1414" s="153"/>
      <c r="H1414" s="1406"/>
      <c r="I1414" s="152"/>
      <c r="J1414" s="153"/>
      <c r="K1414" s="1406"/>
      <c r="L1414" s="281">
        <f t="shared" ref="L1414:L1419" si="326">I1414+J1414+K1414</f>
        <v>0</v>
      </c>
      <c r="M1414" s="12" t="str">
        <f t="shared" si="318"/>
        <v/>
      </c>
      <c r="N1414" s="13"/>
    </row>
    <row r="1415" spans="1:14" hidden="1">
      <c r="A1415" s="14">
        <v>398</v>
      </c>
      <c r="B1415" s="362"/>
      <c r="C1415" s="293">
        <v>4302</v>
      </c>
      <c r="D1415" s="363" t="s">
        <v>238</v>
      </c>
      <c r="E1415" s="295">
        <f t="shared" si="325"/>
        <v>0</v>
      </c>
      <c r="F1415" s="158"/>
      <c r="G1415" s="159"/>
      <c r="H1415" s="1408"/>
      <c r="I1415" s="158"/>
      <c r="J1415" s="159"/>
      <c r="K1415" s="1408"/>
      <c r="L1415" s="295">
        <f t="shared" si="326"/>
        <v>0</v>
      </c>
      <c r="M1415" s="12" t="str">
        <f t="shared" si="318"/>
        <v/>
      </c>
      <c r="N1415" s="13"/>
    </row>
    <row r="1416" spans="1:14" hidden="1">
      <c r="A1416" s="14">
        <v>399</v>
      </c>
      <c r="B1416" s="362"/>
      <c r="C1416" s="285">
        <v>4309</v>
      </c>
      <c r="D1416" s="301" t="s">
        <v>239</v>
      </c>
      <c r="E1416" s="287">
        <f t="shared" si="325"/>
        <v>0</v>
      </c>
      <c r="F1416" s="173"/>
      <c r="G1416" s="174"/>
      <c r="H1416" s="1409"/>
      <c r="I1416" s="173"/>
      <c r="J1416" s="174"/>
      <c r="K1416" s="1409"/>
      <c r="L1416" s="287">
        <f t="shared" si="326"/>
        <v>0</v>
      </c>
      <c r="M1416" s="12" t="str">
        <f t="shared" si="318"/>
        <v/>
      </c>
      <c r="N1416" s="13"/>
    </row>
    <row r="1417" spans="1:14" hidden="1">
      <c r="A1417" s="14">
        <v>400</v>
      </c>
      <c r="B1417" s="272">
        <v>4400</v>
      </c>
      <c r="C1417" s="1917" t="s">
        <v>1642</v>
      </c>
      <c r="D1417" s="1918"/>
      <c r="E1417" s="310">
        <f t="shared" si="325"/>
        <v>0</v>
      </c>
      <c r="F1417" s="1410"/>
      <c r="G1417" s="1411"/>
      <c r="H1417" s="1412"/>
      <c r="I1417" s="1410"/>
      <c r="J1417" s="1411"/>
      <c r="K1417" s="1412"/>
      <c r="L1417" s="310">
        <f t="shared" si="326"/>
        <v>0</v>
      </c>
      <c r="M1417" s="12" t="str">
        <f t="shared" si="318"/>
        <v/>
      </c>
      <c r="N1417" s="13"/>
    </row>
    <row r="1418" spans="1:14" hidden="1">
      <c r="A1418" s="14">
        <v>401</v>
      </c>
      <c r="B1418" s="272">
        <v>4500</v>
      </c>
      <c r="C1418" s="1917" t="s">
        <v>1643</v>
      </c>
      <c r="D1418" s="1918"/>
      <c r="E1418" s="310">
        <f t="shared" si="325"/>
        <v>0</v>
      </c>
      <c r="F1418" s="1410"/>
      <c r="G1418" s="1411"/>
      <c r="H1418" s="1412"/>
      <c r="I1418" s="1410"/>
      <c r="J1418" s="1411"/>
      <c r="K1418" s="1412"/>
      <c r="L1418" s="310">
        <f t="shared" si="326"/>
        <v>0</v>
      </c>
      <c r="M1418" s="12" t="str">
        <f t="shared" si="318"/>
        <v/>
      </c>
      <c r="N1418" s="13"/>
    </row>
    <row r="1419" spans="1:14" hidden="1">
      <c r="A1419" s="40">
        <v>404</v>
      </c>
      <c r="B1419" s="272">
        <v>4600</v>
      </c>
      <c r="C1419" s="1923" t="s">
        <v>240</v>
      </c>
      <c r="D1419" s="1924"/>
      <c r="E1419" s="310">
        <f t="shared" si="325"/>
        <v>0</v>
      </c>
      <c r="F1419" s="1410"/>
      <c r="G1419" s="1411"/>
      <c r="H1419" s="1412"/>
      <c r="I1419" s="1410"/>
      <c r="J1419" s="1411"/>
      <c r="K1419" s="1412"/>
      <c r="L1419" s="310">
        <f t="shared" si="326"/>
        <v>0</v>
      </c>
      <c r="M1419" s="12" t="str">
        <f t="shared" si="318"/>
        <v/>
      </c>
      <c r="N1419" s="13"/>
    </row>
    <row r="1420" spans="1:14" hidden="1">
      <c r="A1420" s="40">
        <v>404</v>
      </c>
      <c r="B1420" s="272">
        <v>4900</v>
      </c>
      <c r="C1420" s="1917" t="s">
        <v>267</v>
      </c>
      <c r="D1420" s="1918"/>
      <c r="E1420" s="310">
        <f t="shared" ref="E1420:L1420" si="327">+E1421+E1422</f>
        <v>0</v>
      </c>
      <c r="F1420" s="274">
        <f t="shared" si="327"/>
        <v>0</v>
      </c>
      <c r="G1420" s="275">
        <f t="shared" si="327"/>
        <v>0</v>
      </c>
      <c r="H1420" s="276">
        <f>+H1421+H1422</f>
        <v>0</v>
      </c>
      <c r="I1420" s="274">
        <f t="shared" si="327"/>
        <v>0</v>
      </c>
      <c r="J1420" s="275">
        <f t="shared" si="327"/>
        <v>0</v>
      </c>
      <c r="K1420" s="276">
        <f t="shared" si="327"/>
        <v>0</v>
      </c>
      <c r="L1420" s="310">
        <f t="shared" si="327"/>
        <v>0</v>
      </c>
      <c r="M1420" s="12" t="str">
        <f t="shared" si="318"/>
        <v/>
      </c>
      <c r="N1420" s="13"/>
    </row>
    <row r="1421" spans="1:14" hidden="1">
      <c r="A1421" s="22">
        <v>440</v>
      </c>
      <c r="B1421" s="362"/>
      <c r="C1421" s="279">
        <v>4901</v>
      </c>
      <c r="D1421" s="364" t="s">
        <v>268</v>
      </c>
      <c r="E1421" s="281">
        <f>F1421+G1421+H1421</f>
        <v>0</v>
      </c>
      <c r="F1421" s="152"/>
      <c r="G1421" s="153"/>
      <c r="H1421" s="1406"/>
      <c r="I1421" s="152"/>
      <c r="J1421" s="153"/>
      <c r="K1421" s="1406"/>
      <c r="L1421" s="281">
        <f>I1421+J1421+K1421</f>
        <v>0</v>
      </c>
      <c r="M1421" s="12" t="str">
        <f t="shared" si="318"/>
        <v/>
      </c>
      <c r="N1421" s="13"/>
    </row>
    <row r="1422" spans="1:14" hidden="1">
      <c r="A1422" s="22">
        <v>450</v>
      </c>
      <c r="B1422" s="362"/>
      <c r="C1422" s="285">
        <v>4902</v>
      </c>
      <c r="D1422" s="301" t="s">
        <v>269</v>
      </c>
      <c r="E1422" s="287">
        <f>F1422+G1422+H1422</f>
        <v>0</v>
      </c>
      <c r="F1422" s="173"/>
      <c r="G1422" s="174"/>
      <c r="H1422" s="1409"/>
      <c r="I1422" s="173"/>
      <c r="J1422" s="174"/>
      <c r="K1422" s="1409"/>
      <c r="L1422" s="287">
        <f>I1422+J1422+K1422</f>
        <v>0</v>
      </c>
      <c r="M1422" s="12" t="str">
        <f t="shared" si="318"/>
        <v/>
      </c>
      <c r="N1422" s="13"/>
    </row>
    <row r="1423" spans="1:14">
      <c r="A1423" s="22">
        <v>495</v>
      </c>
      <c r="B1423" s="365">
        <v>5100</v>
      </c>
      <c r="C1423" s="1925" t="s">
        <v>241</v>
      </c>
      <c r="D1423" s="1926"/>
      <c r="E1423" s="310">
        <f>F1423+G1423+H1423</f>
        <v>1903762</v>
      </c>
      <c r="F1423" s="1410">
        <v>0</v>
      </c>
      <c r="G1423" s="1411">
        <v>1903762</v>
      </c>
      <c r="H1423" s="1412">
        <v>0</v>
      </c>
      <c r="I1423" s="1410"/>
      <c r="J1423" s="1411"/>
      <c r="K1423" s="1412"/>
      <c r="L1423" s="310">
        <f>I1423+J1423+K1423</f>
        <v>0</v>
      </c>
      <c r="M1423" s="12">
        <f t="shared" si="318"/>
        <v>1</v>
      </c>
      <c r="N1423" s="13"/>
    </row>
    <row r="1424" spans="1:14" hidden="1">
      <c r="A1424" s="23">
        <v>500</v>
      </c>
      <c r="B1424" s="365">
        <v>5200</v>
      </c>
      <c r="C1424" s="1925" t="s">
        <v>242</v>
      </c>
      <c r="D1424" s="1926"/>
      <c r="E1424" s="310">
        <f t="shared" ref="E1424:L1424" si="328">SUM(E1425:E1431)</f>
        <v>0</v>
      </c>
      <c r="F1424" s="274">
        <f t="shared" si="328"/>
        <v>0</v>
      </c>
      <c r="G1424" s="275">
        <f t="shared" si="328"/>
        <v>0</v>
      </c>
      <c r="H1424" s="276">
        <f>SUM(H1425:H1431)</f>
        <v>0</v>
      </c>
      <c r="I1424" s="274">
        <f t="shared" si="328"/>
        <v>0</v>
      </c>
      <c r="J1424" s="275">
        <f t="shared" si="328"/>
        <v>0</v>
      </c>
      <c r="K1424" s="276">
        <f t="shared" si="328"/>
        <v>0</v>
      </c>
      <c r="L1424" s="310">
        <f t="shared" si="328"/>
        <v>0</v>
      </c>
      <c r="M1424" s="12" t="str">
        <f t="shared" si="318"/>
        <v/>
      </c>
      <c r="N1424" s="13"/>
    </row>
    <row r="1425" spans="1:14" hidden="1">
      <c r="A1425" s="23">
        <v>505</v>
      </c>
      <c r="B1425" s="366"/>
      <c r="C1425" s="367">
        <v>5201</v>
      </c>
      <c r="D1425" s="368" t="s">
        <v>243</v>
      </c>
      <c r="E1425" s="281">
        <f t="shared" ref="E1425:E1431" si="329">F1425+G1425+H1425</f>
        <v>0</v>
      </c>
      <c r="F1425" s="152"/>
      <c r="G1425" s="153"/>
      <c r="H1425" s="1406"/>
      <c r="I1425" s="152"/>
      <c r="J1425" s="153"/>
      <c r="K1425" s="1406"/>
      <c r="L1425" s="281">
        <f t="shared" ref="L1425:L1431" si="330">I1425+J1425+K1425</f>
        <v>0</v>
      </c>
      <c r="M1425" s="12" t="str">
        <f t="shared" si="318"/>
        <v/>
      </c>
      <c r="N1425" s="13"/>
    </row>
    <row r="1426" spans="1:14" hidden="1">
      <c r="A1426" s="23">
        <v>510</v>
      </c>
      <c r="B1426" s="366"/>
      <c r="C1426" s="369">
        <v>5202</v>
      </c>
      <c r="D1426" s="370" t="s">
        <v>244</v>
      </c>
      <c r="E1426" s="295">
        <f t="shared" si="329"/>
        <v>0</v>
      </c>
      <c r="F1426" s="158"/>
      <c r="G1426" s="159"/>
      <c r="H1426" s="1408"/>
      <c r="I1426" s="158"/>
      <c r="J1426" s="159"/>
      <c r="K1426" s="1408"/>
      <c r="L1426" s="295">
        <f t="shared" si="330"/>
        <v>0</v>
      </c>
      <c r="M1426" s="12" t="str">
        <f t="shared" si="318"/>
        <v/>
      </c>
      <c r="N1426" s="13"/>
    </row>
    <row r="1427" spans="1:14" hidden="1">
      <c r="A1427" s="23">
        <v>515</v>
      </c>
      <c r="B1427" s="366"/>
      <c r="C1427" s="369">
        <v>5203</v>
      </c>
      <c r="D1427" s="370" t="s">
        <v>609</v>
      </c>
      <c r="E1427" s="295">
        <f t="shared" si="329"/>
        <v>0</v>
      </c>
      <c r="F1427" s="158"/>
      <c r="G1427" s="159"/>
      <c r="H1427" s="1408"/>
      <c r="I1427" s="158"/>
      <c r="J1427" s="159"/>
      <c r="K1427" s="1408"/>
      <c r="L1427" s="295">
        <f t="shared" si="330"/>
        <v>0</v>
      </c>
      <c r="M1427" s="12" t="str">
        <f t="shared" si="318"/>
        <v/>
      </c>
      <c r="N1427" s="13"/>
    </row>
    <row r="1428" spans="1:14" hidden="1">
      <c r="A1428" s="23">
        <v>520</v>
      </c>
      <c r="B1428" s="366"/>
      <c r="C1428" s="369">
        <v>5204</v>
      </c>
      <c r="D1428" s="370" t="s">
        <v>610</v>
      </c>
      <c r="E1428" s="295">
        <f t="shared" si="329"/>
        <v>0</v>
      </c>
      <c r="F1428" s="158"/>
      <c r="G1428" s="159"/>
      <c r="H1428" s="1408"/>
      <c r="I1428" s="158"/>
      <c r="J1428" s="159"/>
      <c r="K1428" s="1408"/>
      <c r="L1428" s="295">
        <f t="shared" si="330"/>
        <v>0</v>
      </c>
      <c r="M1428" s="12" t="str">
        <f t="shared" si="318"/>
        <v/>
      </c>
      <c r="N1428" s="13"/>
    </row>
    <row r="1429" spans="1:14" hidden="1">
      <c r="A1429" s="23">
        <v>525</v>
      </c>
      <c r="B1429" s="366"/>
      <c r="C1429" s="369">
        <v>5205</v>
      </c>
      <c r="D1429" s="370" t="s">
        <v>611</v>
      </c>
      <c r="E1429" s="295">
        <f t="shared" si="329"/>
        <v>0</v>
      </c>
      <c r="F1429" s="158"/>
      <c r="G1429" s="159"/>
      <c r="H1429" s="1408"/>
      <c r="I1429" s="158"/>
      <c r="J1429" s="159"/>
      <c r="K1429" s="1408"/>
      <c r="L1429" s="295">
        <f t="shared" si="330"/>
        <v>0</v>
      </c>
      <c r="M1429" s="12" t="str">
        <f t="shared" si="318"/>
        <v/>
      </c>
      <c r="N1429" s="13"/>
    </row>
    <row r="1430" spans="1:14" hidden="1">
      <c r="A1430" s="22">
        <v>635</v>
      </c>
      <c r="B1430" s="366"/>
      <c r="C1430" s="369">
        <v>5206</v>
      </c>
      <c r="D1430" s="370" t="s">
        <v>612</v>
      </c>
      <c r="E1430" s="295">
        <f t="shared" si="329"/>
        <v>0</v>
      </c>
      <c r="F1430" s="158"/>
      <c r="G1430" s="159"/>
      <c r="H1430" s="1408"/>
      <c r="I1430" s="158"/>
      <c r="J1430" s="159"/>
      <c r="K1430" s="1408"/>
      <c r="L1430" s="295">
        <f t="shared" si="330"/>
        <v>0</v>
      </c>
      <c r="M1430" s="12" t="str">
        <f t="shared" si="318"/>
        <v/>
      </c>
      <c r="N1430" s="13"/>
    </row>
    <row r="1431" spans="1:14" hidden="1">
      <c r="A1431" s="23">
        <v>640</v>
      </c>
      <c r="B1431" s="366"/>
      <c r="C1431" s="371">
        <v>5219</v>
      </c>
      <c r="D1431" s="372" t="s">
        <v>613</v>
      </c>
      <c r="E1431" s="287">
        <f t="shared" si="329"/>
        <v>0</v>
      </c>
      <c r="F1431" s="173"/>
      <c r="G1431" s="174"/>
      <c r="H1431" s="1409"/>
      <c r="I1431" s="173"/>
      <c r="J1431" s="174"/>
      <c r="K1431" s="1409"/>
      <c r="L1431" s="287">
        <f t="shared" si="330"/>
        <v>0</v>
      </c>
      <c r="M1431" s="12" t="str">
        <f t="shared" si="318"/>
        <v/>
      </c>
      <c r="N1431" s="13"/>
    </row>
    <row r="1432" spans="1:14" hidden="1">
      <c r="A1432" s="23">
        <v>645</v>
      </c>
      <c r="B1432" s="365">
        <v>5300</v>
      </c>
      <c r="C1432" s="1925" t="s">
        <v>614</v>
      </c>
      <c r="D1432" s="1926"/>
      <c r="E1432" s="310">
        <f t="shared" ref="E1432:L1432" si="331">SUM(E1433:E1434)</f>
        <v>0</v>
      </c>
      <c r="F1432" s="274">
        <f t="shared" si="331"/>
        <v>0</v>
      </c>
      <c r="G1432" s="275">
        <f t="shared" si="331"/>
        <v>0</v>
      </c>
      <c r="H1432" s="276">
        <f>SUM(H1433:H1434)</f>
        <v>0</v>
      </c>
      <c r="I1432" s="274">
        <f t="shared" si="331"/>
        <v>0</v>
      </c>
      <c r="J1432" s="275">
        <f t="shared" si="331"/>
        <v>0</v>
      </c>
      <c r="K1432" s="276">
        <f t="shared" si="331"/>
        <v>0</v>
      </c>
      <c r="L1432" s="310">
        <f t="shared" si="331"/>
        <v>0</v>
      </c>
      <c r="M1432" s="12" t="str">
        <f t="shared" si="318"/>
        <v/>
      </c>
      <c r="N1432" s="13"/>
    </row>
    <row r="1433" spans="1:14" hidden="1">
      <c r="A1433" s="23">
        <v>650</v>
      </c>
      <c r="B1433" s="366"/>
      <c r="C1433" s="367">
        <v>5301</v>
      </c>
      <c r="D1433" s="368" t="s">
        <v>301</v>
      </c>
      <c r="E1433" s="281">
        <f>F1433+G1433+H1433</f>
        <v>0</v>
      </c>
      <c r="F1433" s="152"/>
      <c r="G1433" s="153"/>
      <c r="H1433" s="1406"/>
      <c r="I1433" s="152"/>
      <c r="J1433" s="153"/>
      <c r="K1433" s="1406"/>
      <c r="L1433" s="281">
        <f>I1433+J1433+K1433</f>
        <v>0</v>
      </c>
      <c r="M1433" s="12" t="str">
        <f t="shared" si="318"/>
        <v/>
      </c>
      <c r="N1433" s="13"/>
    </row>
    <row r="1434" spans="1:14" hidden="1">
      <c r="A1434" s="22">
        <v>655</v>
      </c>
      <c r="B1434" s="366"/>
      <c r="C1434" s="371">
        <v>5309</v>
      </c>
      <c r="D1434" s="372" t="s">
        <v>615</v>
      </c>
      <c r="E1434" s="287">
        <f>F1434+G1434+H1434</f>
        <v>0</v>
      </c>
      <c r="F1434" s="173"/>
      <c r="G1434" s="174"/>
      <c r="H1434" s="1409"/>
      <c r="I1434" s="173"/>
      <c r="J1434" s="174"/>
      <c r="K1434" s="1409"/>
      <c r="L1434" s="287">
        <f>I1434+J1434+K1434</f>
        <v>0</v>
      </c>
      <c r="M1434" s="12" t="str">
        <f t="shared" si="318"/>
        <v/>
      </c>
      <c r="N1434" s="13"/>
    </row>
    <row r="1435" spans="1:14" hidden="1">
      <c r="A1435" s="22">
        <v>665</v>
      </c>
      <c r="B1435" s="365">
        <v>5400</v>
      </c>
      <c r="C1435" s="1925" t="s">
        <v>672</v>
      </c>
      <c r="D1435" s="1926"/>
      <c r="E1435" s="310">
        <f>F1435+G1435+H1435</f>
        <v>0</v>
      </c>
      <c r="F1435" s="1410"/>
      <c r="G1435" s="1411"/>
      <c r="H1435" s="1412"/>
      <c r="I1435" s="1410"/>
      <c r="J1435" s="1411"/>
      <c r="K1435" s="1412"/>
      <c r="L1435" s="310">
        <f>I1435+J1435+K1435</f>
        <v>0</v>
      </c>
      <c r="M1435" s="12" t="str">
        <f t="shared" si="318"/>
        <v/>
      </c>
      <c r="N1435" s="13"/>
    </row>
    <row r="1436" spans="1:14" hidden="1">
      <c r="A1436" s="22">
        <v>675</v>
      </c>
      <c r="B1436" s="272">
        <v>5500</v>
      </c>
      <c r="C1436" s="1917" t="s">
        <v>673</v>
      </c>
      <c r="D1436" s="1918"/>
      <c r="E1436" s="310">
        <f t="shared" ref="E1436:L1436" si="332">SUM(E1437:E1440)</f>
        <v>0</v>
      </c>
      <c r="F1436" s="274">
        <f t="shared" si="332"/>
        <v>0</v>
      </c>
      <c r="G1436" s="275">
        <f t="shared" si="332"/>
        <v>0</v>
      </c>
      <c r="H1436" s="276">
        <f>SUM(H1437:H1440)</f>
        <v>0</v>
      </c>
      <c r="I1436" s="274">
        <f t="shared" si="332"/>
        <v>0</v>
      </c>
      <c r="J1436" s="275">
        <f t="shared" si="332"/>
        <v>0</v>
      </c>
      <c r="K1436" s="276">
        <f t="shared" si="332"/>
        <v>0</v>
      </c>
      <c r="L1436" s="310">
        <f t="shared" si="332"/>
        <v>0</v>
      </c>
      <c r="M1436" s="12" t="str">
        <f t="shared" si="318"/>
        <v/>
      </c>
      <c r="N1436" s="13"/>
    </row>
    <row r="1437" spans="1:14" hidden="1">
      <c r="A1437" s="22">
        <v>685</v>
      </c>
      <c r="B1437" s="362"/>
      <c r="C1437" s="279">
        <v>5501</v>
      </c>
      <c r="D1437" s="311" t="s">
        <v>674</v>
      </c>
      <c r="E1437" s="281">
        <f>F1437+G1437+H1437</f>
        <v>0</v>
      </c>
      <c r="F1437" s="152"/>
      <c r="G1437" s="153"/>
      <c r="H1437" s="1406"/>
      <c r="I1437" s="152"/>
      <c r="J1437" s="153"/>
      <c r="K1437" s="1406"/>
      <c r="L1437" s="281">
        <f>I1437+J1437+K1437</f>
        <v>0</v>
      </c>
      <c r="M1437" s="12" t="str">
        <f t="shared" si="318"/>
        <v/>
      </c>
      <c r="N1437" s="13"/>
    </row>
    <row r="1438" spans="1:14" hidden="1">
      <c r="A1438" s="23">
        <v>690</v>
      </c>
      <c r="B1438" s="362"/>
      <c r="C1438" s="293">
        <v>5502</v>
      </c>
      <c r="D1438" s="294" t="s">
        <v>675</v>
      </c>
      <c r="E1438" s="295">
        <f>F1438+G1438+H1438</f>
        <v>0</v>
      </c>
      <c r="F1438" s="158"/>
      <c r="G1438" s="159"/>
      <c r="H1438" s="1408"/>
      <c r="I1438" s="158"/>
      <c r="J1438" s="159"/>
      <c r="K1438" s="1408"/>
      <c r="L1438" s="295">
        <f>I1438+J1438+K1438</f>
        <v>0</v>
      </c>
      <c r="M1438" s="12" t="str">
        <f t="shared" si="318"/>
        <v/>
      </c>
      <c r="N1438" s="13"/>
    </row>
    <row r="1439" spans="1:14" hidden="1">
      <c r="A1439" s="23">
        <v>695</v>
      </c>
      <c r="B1439" s="362"/>
      <c r="C1439" s="293">
        <v>5503</v>
      </c>
      <c r="D1439" s="363" t="s">
        <v>676</v>
      </c>
      <c r="E1439" s="295">
        <f>F1439+G1439+H1439</f>
        <v>0</v>
      </c>
      <c r="F1439" s="158"/>
      <c r="G1439" s="159"/>
      <c r="H1439" s="1408"/>
      <c r="I1439" s="158"/>
      <c r="J1439" s="159"/>
      <c r="K1439" s="1408"/>
      <c r="L1439" s="295">
        <f>I1439+J1439+K1439</f>
        <v>0</v>
      </c>
      <c r="M1439" s="12" t="str">
        <f t="shared" si="318"/>
        <v/>
      </c>
      <c r="N1439" s="13"/>
    </row>
    <row r="1440" spans="1:14" hidden="1">
      <c r="A1440" s="22">
        <v>700</v>
      </c>
      <c r="B1440" s="362"/>
      <c r="C1440" s="285">
        <v>5504</v>
      </c>
      <c r="D1440" s="339" t="s">
        <v>677</v>
      </c>
      <c r="E1440" s="287">
        <f>F1440+G1440+H1440</f>
        <v>0</v>
      </c>
      <c r="F1440" s="173"/>
      <c r="G1440" s="174"/>
      <c r="H1440" s="1409"/>
      <c r="I1440" s="173"/>
      <c r="J1440" s="174"/>
      <c r="K1440" s="1409"/>
      <c r="L1440" s="287">
        <f>I1440+J1440+K1440</f>
        <v>0</v>
      </c>
      <c r="M1440" s="12" t="str">
        <f t="shared" si="318"/>
        <v/>
      </c>
      <c r="N1440" s="13"/>
    </row>
    <row r="1441" spans="1:14" hidden="1">
      <c r="A1441" s="22">
        <v>710</v>
      </c>
      <c r="B1441" s="365">
        <v>5700</v>
      </c>
      <c r="C1441" s="1919" t="s">
        <v>899</v>
      </c>
      <c r="D1441" s="1920"/>
      <c r="E1441" s="310">
        <f>SUM(E1442:E1444)</f>
        <v>0</v>
      </c>
      <c r="F1441" s="1458">
        <v>0</v>
      </c>
      <c r="G1441" s="1458">
        <v>0</v>
      </c>
      <c r="H1441" s="1458">
        <v>0</v>
      </c>
      <c r="I1441" s="1458">
        <v>0</v>
      </c>
      <c r="J1441" s="1458">
        <v>0</v>
      </c>
      <c r="K1441" s="1458">
        <v>0</v>
      </c>
      <c r="L1441" s="310">
        <f>SUM(L1442:L1444)</f>
        <v>0</v>
      </c>
      <c r="M1441" s="12" t="str">
        <f t="shared" si="318"/>
        <v/>
      </c>
      <c r="N1441" s="13"/>
    </row>
    <row r="1442" spans="1:14" hidden="1">
      <c r="A1442" s="23">
        <v>715</v>
      </c>
      <c r="B1442" s="366"/>
      <c r="C1442" s="367">
        <v>5701</v>
      </c>
      <c r="D1442" s="368" t="s">
        <v>678</v>
      </c>
      <c r="E1442" s="281">
        <f>F1442+G1442+H1442</f>
        <v>0</v>
      </c>
      <c r="F1442" s="1459">
        <v>0</v>
      </c>
      <c r="G1442" s="1459">
        <v>0</v>
      </c>
      <c r="H1442" s="1460">
        <v>0</v>
      </c>
      <c r="I1442" s="1711">
        <v>0</v>
      </c>
      <c r="J1442" s="1459">
        <v>0</v>
      </c>
      <c r="K1442" s="1459">
        <v>0</v>
      </c>
      <c r="L1442" s="281">
        <f>I1442+J1442+K1442</f>
        <v>0</v>
      </c>
      <c r="M1442" s="12" t="str">
        <f t="shared" si="318"/>
        <v/>
      </c>
      <c r="N1442" s="13"/>
    </row>
    <row r="1443" spans="1:14" hidden="1">
      <c r="A1443" s="23">
        <v>720</v>
      </c>
      <c r="B1443" s="366"/>
      <c r="C1443" s="373">
        <v>5702</v>
      </c>
      <c r="D1443" s="374" t="s">
        <v>679</v>
      </c>
      <c r="E1443" s="314">
        <f>F1443+G1443+H1443</f>
        <v>0</v>
      </c>
      <c r="F1443" s="1459">
        <v>0</v>
      </c>
      <c r="G1443" s="1459">
        <v>0</v>
      </c>
      <c r="H1443" s="1460">
        <v>0</v>
      </c>
      <c r="I1443" s="1711">
        <v>0</v>
      </c>
      <c r="J1443" s="1459">
        <v>0</v>
      </c>
      <c r="K1443" s="1459">
        <v>0</v>
      </c>
      <c r="L1443" s="314">
        <f>I1443+J1443+K1443</f>
        <v>0</v>
      </c>
      <c r="M1443" s="12" t="str">
        <f t="shared" si="318"/>
        <v/>
      </c>
      <c r="N1443" s="13"/>
    </row>
    <row r="1444" spans="1:14" hidden="1">
      <c r="A1444" s="23">
        <v>725</v>
      </c>
      <c r="B1444" s="292"/>
      <c r="C1444" s="375">
        <v>4071</v>
      </c>
      <c r="D1444" s="376" t="s">
        <v>680</v>
      </c>
      <c r="E1444" s="377">
        <f>F1444+G1444+H1444</f>
        <v>0</v>
      </c>
      <c r="F1444" s="1459">
        <v>0</v>
      </c>
      <c r="G1444" s="1459">
        <v>0</v>
      </c>
      <c r="H1444" s="1460">
        <v>0</v>
      </c>
      <c r="I1444" s="1711">
        <v>0</v>
      </c>
      <c r="J1444" s="1459">
        <v>0</v>
      </c>
      <c r="K1444" s="1459">
        <v>0</v>
      </c>
      <c r="L1444" s="377">
        <f>I1444+J1444+K1444</f>
        <v>0</v>
      </c>
      <c r="M1444" s="12" t="str">
        <f t="shared" si="318"/>
        <v/>
      </c>
      <c r="N1444" s="13"/>
    </row>
    <row r="1445" spans="1:14" hidden="1">
      <c r="A1445" s="23">
        <v>730</v>
      </c>
      <c r="B1445" s="571"/>
      <c r="C1445" s="1921" t="s">
        <v>681</v>
      </c>
      <c r="D1445" s="1922"/>
      <c r="E1445" s="1426"/>
      <c r="F1445" s="1426"/>
      <c r="G1445" s="1426"/>
      <c r="H1445" s="1426"/>
      <c r="I1445" s="1426"/>
      <c r="J1445" s="1426"/>
      <c r="K1445" s="1426"/>
      <c r="L1445" s="1427"/>
      <c r="M1445" s="12" t="str">
        <f t="shared" si="318"/>
        <v/>
      </c>
      <c r="N1445" s="13"/>
    </row>
    <row r="1446" spans="1:14" hidden="1">
      <c r="A1446" s="23">
        <v>735</v>
      </c>
      <c r="B1446" s="381">
        <v>98</v>
      </c>
      <c r="C1446" s="1921" t="s">
        <v>681</v>
      </c>
      <c r="D1446" s="1922"/>
      <c r="E1446" s="382">
        <f>F1446+G1446+H1446</f>
        <v>0</v>
      </c>
      <c r="F1446" s="1417"/>
      <c r="G1446" s="1418"/>
      <c r="H1446" s="1419"/>
      <c r="I1446" s="1448">
        <v>0</v>
      </c>
      <c r="J1446" s="1449">
        <v>0</v>
      </c>
      <c r="K1446" s="1450">
        <v>0</v>
      </c>
      <c r="L1446" s="382">
        <f>I1446+J1446+K1446</f>
        <v>0</v>
      </c>
      <c r="M1446" s="12" t="str">
        <f t="shared" si="318"/>
        <v/>
      </c>
      <c r="N1446" s="13"/>
    </row>
    <row r="1447" spans="1:14" hidden="1">
      <c r="A1447" s="23">
        <v>740</v>
      </c>
      <c r="B1447" s="1421"/>
      <c r="C1447" s="1422"/>
      <c r="D1447" s="1423"/>
      <c r="E1447" s="269"/>
      <c r="F1447" s="269"/>
      <c r="G1447" s="269"/>
      <c r="H1447" s="269"/>
      <c r="I1447" s="269"/>
      <c r="J1447" s="269"/>
      <c r="K1447" s="269"/>
      <c r="L1447" s="270"/>
      <c r="M1447" s="12" t="str">
        <f t="shared" si="318"/>
        <v/>
      </c>
      <c r="N1447" s="73" t="str">
        <f>LEFT(C1329,1)</f>
        <v>2</v>
      </c>
    </row>
    <row r="1448" spans="1:14" hidden="1">
      <c r="A1448" s="23">
        <v>745</v>
      </c>
      <c r="B1448" s="1424"/>
      <c r="C1448" s="111"/>
      <c r="D1448" s="1425"/>
      <c r="E1448" s="218"/>
      <c r="F1448" s="218"/>
      <c r="G1448" s="218"/>
      <c r="H1448" s="218"/>
      <c r="I1448" s="218"/>
      <c r="J1448" s="218"/>
      <c r="K1448" s="218"/>
      <c r="L1448" s="389"/>
      <c r="M1448" s="7" t="str">
        <f t="shared" si="318"/>
        <v/>
      </c>
    </row>
    <row r="1449" spans="1:14" hidden="1">
      <c r="A1449" s="22">
        <v>750</v>
      </c>
      <c r="B1449" s="1424"/>
      <c r="C1449" s="111"/>
      <c r="D1449" s="1425"/>
      <c r="E1449" s="218"/>
      <c r="F1449" s="218"/>
      <c r="G1449" s="218"/>
      <c r="H1449" s="218"/>
      <c r="I1449" s="218"/>
      <c r="J1449" s="218"/>
      <c r="K1449" s="218"/>
      <c r="L1449" s="389"/>
      <c r="M1449" s="7" t="str">
        <f t="shared" si="318"/>
        <v/>
      </c>
    </row>
    <row r="1450" spans="1:14" ht="19.5" thickBot="1">
      <c r="A1450" s="23">
        <v>755</v>
      </c>
      <c r="B1450" s="1451"/>
      <c r="C1450" s="393" t="s">
        <v>727</v>
      </c>
      <c r="D1450" s="1420">
        <f>+B1450</f>
        <v>0</v>
      </c>
      <c r="E1450" s="395">
        <f t="shared" ref="E1450:L1450" si="333">SUM(E1332,E1335,E1341,E1349,E1350,E1368,E1372,E1378,E1381,E1382,E1383,E1384,E1388,E1397,E1403,E1404,E1405,E1406,E1413,E1417,E1418,E1419,E1420,E1423,E1424,E1432,E1435,E1436,E1441)+E1446</f>
        <v>1903762</v>
      </c>
      <c r="F1450" s="396">
        <f t="shared" si="333"/>
        <v>0</v>
      </c>
      <c r="G1450" s="397">
        <f t="shared" si="333"/>
        <v>1903762</v>
      </c>
      <c r="H1450" s="398">
        <f t="shared" si="333"/>
        <v>0</v>
      </c>
      <c r="I1450" s="396">
        <f t="shared" si="333"/>
        <v>0</v>
      </c>
      <c r="J1450" s="397">
        <f t="shared" si="333"/>
        <v>0</v>
      </c>
      <c r="K1450" s="398">
        <f t="shared" si="333"/>
        <v>0</v>
      </c>
      <c r="L1450" s="395">
        <f t="shared" si="333"/>
        <v>0</v>
      </c>
      <c r="M1450" s="1820">
        <f t="shared" si="318"/>
        <v>1</v>
      </c>
      <c r="N1450" s="65"/>
    </row>
    <row r="1451" spans="1:14" ht="19.5" thickTop="1">
      <c r="A1451" s="23">
        <v>760</v>
      </c>
      <c r="B1451" s="79" t="s">
        <v>120</v>
      </c>
      <c r="C1451" s="1"/>
      <c r="L1451" s="6"/>
      <c r="M1451" s="1820">
        <f>(IF($E1450&lt;&gt;0,$M$2,IF($L1450&lt;&gt;0,$M$2,"")))</f>
        <v>1</v>
      </c>
      <c r="N1451" s="65"/>
    </row>
    <row r="1452" spans="1:14" ht="18.75">
      <c r="A1452" s="22">
        <v>765</v>
      </c>
      <c r="B1452" s="1355"/>
      <c r="C1452" s="1355"/>
      <c r="D1452" s="1356"/>
      <c r="E1452" s="1355"/>
      <c r="F1452" s="1355"/>
      <c r="G1452" s="1355"/>
      <c r="H1452" s="1355"/>
      <c r="I1452" s="1355"/>
      <c r="J1452" s="1355"/>
      <c r="K1452" s="1355"/>
      <c r="L1452" s="1357"/>
      <c r="M1452" s="1820">
        <f>(IF($E1450&lt;&gt;0,$M$2,IF($L1450&lt;&gt;0,$M$2,"")))</f>
        <v>1</v>
      </c>
      <c r="N1452" s="65"/>
    </row>
    <row r="1453" spans="1:14" ht="18.75" hidden="1">
      <c r="A1453" s="22">
        <v>775</v>
      </c>
      <c r="B1453" s="65"/>
      <c r="C1453" s="65"/>
      <c r="D1453" s="65"/>
      <c r="E1453" s="65"/>
      <c r="F1453" s="65"/>
      <c r="G1453" s="65"/>
      <c r="H1453" s="65"/>
      <c r="I1453" s="65"/>
      <c r="J1453" s="65"/>
      <c r="K1453" s="65"/>
      <c r="L1453" s="77"/>
      <c r="M1453" s="74">
        <f>(IF(E1450&lt;&gt;0,$G$2,IF(L1450&lt;&gt;0,$G$2,"")))</f>
        <v>0</v>
      </c>
      <c r="N1453" s="65"/>
    </row>
    <row r="1454" spans="1:14">
      <c r="A1454" s="23">
        <v>780</v>
      </c>
      <c r="B1454" s="6"/>
      <c r="C1454" s="6"/>
      <c r="D1454" s="517"/>
      <c r="E1454" s="38"/>
      <c r="F1454" s="38"/>
      <c r="G1454" s="38"/>
      <c r="H1454" s="38"/>
      <c r="I1454" s="38"/>
      <c r="J1454" s="38"/>
      <c r="K1454" s="38"/>
      <c r="L1454" s="38"/>
      <c r="M1454" s="7">
        <f>(IF($E1590&lt;&gt;0,$M$2,IF($L1590&lt;&gt;0,$M$2,"")))</f>
        <v>1</v>
      </c>
    </row>
    <row r="1455" spans="1:14">
      <c r="A1455" s="23">
        <v>785</v>
      </c>
      <c r="B1455" s="6"/>
      <c r="C1455" s="1353"/>
      <c r="D1455" s="1354"/>
      <c r="E1455" s="38"/>
      <c r="F1455" s="38"/>
      <c r="G1455" s="38"/>
      <c r="H1455" s="38"/>
      <c r="I1455" s="38"/>
      <c r="J1455" s="38"/>
      <c r="K1455" s="38"/>
      <c r="L1455" s="38"/>
      <c r="M1455" s="7">
        <f>(IF($E1590&lt;&gt;0,$M$2,IF($L1590&lt;&gt;0,$M$2,"")))</f>
        <v>1</v>
      </c>
    </row>
    <row r="1456" spans="1:14">
      <c r="A1456" s="23">
        <v>790</v>
      </c>
      <c r="B1456" s="1938" t="str">
        <f>$B$7</f>
        <v>ОТЧЕТНИ ДАННИ ПО ЕБК ЗА ИЗПЪЛНЕНИЕТО НА БЮДЖЕТА</v>
      </c>
      <c r="C1456" s="1939"/>
      <c r="D1456" s="1939"/>
      <c r="E1456" s="242"/>
      <c r="F1456" s="242"/>
      <c r="G1456" s="237"/>
      <c r="H1456" s="237"/>
      <c r="I1456" s="237"/>
      <c r="J1456" s="237"/>
      <c r="K1456" s="237"/>
      <c r="L1456" s="237"/>
      <c r="M1456" s="7">
        <f>(IF($E1590&lt;&gt;0,$M$2,IF($L1590&lt;&gt;0,$M$2,"")))</f>
        <v>1</v>
      </c>
    </row>
    <row r="1457" spans="1:14">
      <c r="A1457" s="23">
        <v>795</v>
      </c>
      <c r="B1457" s="228"/>
      <c r="C1457" s="391"/>
      <c r="D1457" s="400"/>
      <c r="E1457" s="406" t="s">
        <v>458</v>
      </c>
      <c r="F1457" s="406" t="s">
        <v>820</v>
      </c>
      <c r="G1457" s="237"/>
      <c r="H1457" s="1350" t="s">
        <v>1235</v>
      </c>
      <c r="I1457" s="1351"/>
      <c r="J1457" s="1352"/>
      <c r="K1457" s="237"/>
      <c r="L1457" s="237"/>
      <c r="M1457" s="7">
        <f>(IF($E1590&lt;&gt;0,$M$2,IF($L1590&lt;&gt;0,$M$2,"")))</f>
        <v>1</v>
      </c>
    </row>
    <row r="1458" spans="1:14" ht="18.75">
      <c r="A1458" s="22">
        <v>805</v>
      </c>
      <c r="B1458" s="1940" t="str">
        <f>$B$9</f>
        <v>Община Правец</v>
      </c>
      <c r="C1458" s="1941"/>
      <c r="D1458" s="1942"/>
      <c r="E1458" s="115">
        <f>$E$9</f>
        <v>45658</v>
      </c>
      <c r="F1458" s="226">
        <f>$F$9</f>
        <v>45900</v>
      </c>
      <c r="G1458" s="237"/>
      <c r="H1458" s="237"/>
      <c r="I1458" s="237"/>
      <c r="J1458" s="237"/>
      <c r="K1458" s="237"/>
      <c r="L1458" s="237"/>
      <c r="M1458" s="7">
        <f>(IF($E1590&lt;&gt;0,$M$2,IF($L1590&lt;&gt;0,$M$2,"")))</f>
        <v>1</v>
      </c>
    </row>
    <row r="1459" spans="1:14">
      <c r="A1459" s="23">
        <v>810</v>
      </c>
      <c r="B1459" s="227" t="str">
        <f>$B$10</f>
        <v>(наименование на разпоредителя с бюджет)</v>
      </c>
      <c r="C1459" s="228"/>
      <c r="D1459" s="229"/>
      <c r="E1459" s="237"/>
      <c r="F1459" s="237"/>
      <c r="G1459" s="237"/>
      <c r="H1459" s="237"/>
      <c r="I1459" s="237"/>
      <c r="J1459" s="237"/>
      <c r="K1459" s="237"/>
      <c r="L1459" s="237"/>
      <c r="M1459" s="7">
        <f>(IF($E1590&lt;&gt;0,$M$2,IF($L1590&lt;&gt;0,$M$2,"")))</f>
        <v>1</v>
      </c>
    </row>
    <row r="1460" spans="1:14">
      <c r="A1460" s="23">
        <v>815</v>
      </c>
      <c r="B1460" s="227"/>
      <c r="C1460" s="228"/>
      <c r="D1460" s="229"/>
      <c r="E1460" s="237"/>
      <c r="F1460" s="237"/>
      <c r="G1460" s="237"/>
      <c r="H1460" s="237"/>
      <c r="I1460" s="237"/>
      <c r="J1460" s="237"/>
      <c r="K1460" s="237"/>
      <c r="L1460" s="237"/>
      <c r="M1460" s="7">
        <f>(IF($E1590&lt;&gt;0,$M$2,IF($L1590&lt;&gt;0,$M$2,"")))</f>
        <v>1</v>
      </c>
    </row>
    <row r="1461" spans="1:14" ht="19.5">
      <c r="A1461" s="28">
        <v>525</v>
      </c>
      <c r="B1461" s="1943" t="str">
        <f>$B$12</f>
        <v>Правец</v>
      </c>
      <c r="C1461" s="1944"/>
      <c r="D1461" s="1945"/>
      <c r="E1461" s="410" t="s">
        <v>875</v>
      </c>
      <c r="F1461" s="1348" t="str">
        <f>$F$12</f>
        <v>7317</v>
      </c>
      <c r="G1461" s="237"/>
      <c r="H1461" s="237"/>
      <c r="I1461" s="237"/>
      <c r="J1461" s="237"/>
      <c r="K1461" s="237"/>
      <c r="L1461" s="237"/>
      <c r="M1461" s="7">
        <f>(IF($E1590&lt;&gt;0,$M$2,IF($L1590&lt;&gt;0,$M$2,"")))</f>
        <v>1</v>
      </c>
    </row>
    <row r="1462" spans="1:14">
      <c r="A1462" s="22">
        <v>820</v>
      </c>
      <c r="B1462" s="233" t="str">
        <f>$B$13</f>
        <v>(наименование на първостепенния разпоредител с бюджет)</v>
      </c>
      <c r="C1462" s="228"/>
      <c r="D1462" s="229"/>
      <c r="E1462" s="1349"/>
      <c r="F1462" s="242"/>
      <c r="G1462" s="237"/>
      <c r="H1462" s="237"/>
      <c r="I1462" s="237"/>
      <c r="J1462" s="237"/>
      <c r="K1462" s="237"/>
      <c r="L1462" s="237"/>
      <c r="M1462" s="7">
        <f>(IF($E1590&lt;&gt;0,$M$2,IF($L1590&lt;&gt;0,$M$2,"")))</f>
        <v>1</v>
      </c>
    </row>
    <row r="1463" spans="1:14" ht="19.5">
      <c r="A1463" s="23">
        <v>821</v>
      </c>
      <c r="B1463" s="236"/>
      <c r="C1463" s="237"/>
      <c r="D1463" s="124" t="s">
        <v>876</v>
      </c>
      <c r="E1463" s="238">
        <f>$E$15</f>
        <v>0</v>
      </c>
      <c r="F1463" s="414" t="str">
        <f>$F$15</f>
        <v>БЮДЖЕТ</v>
      </c>
      <c r="G1463" s="218"/>
      <c r="H1463" s="218"/>
      <c r="I1463" s="218"/>
      <c r="J1463" s="218"/>
      <c r="K1463" s="218"/>
      <c r="L1463" s="218"/>
      <c r="M1463" s="7">
        <f>(IF($E1590&lt;&gt;0,$M$2,IF($L1590&lt;&gt;0,$M$2,"")))</f>
        <v>1</v>
      </c>
    </row>
    <row r="1464" spans="1:14" ht="16.5" thickBot="1">
      <c r="A1464" s="23">
        <v>822</v>
      </c>
      <c r="B1464" s="228"/>
      <c r="C1464" s="391"/>
      <c r="D1464" s="400"/>
      <c r="E1464" s="237"/>
      <c r="F1464" s="409"/>
      <c r="G1464" s="409"/>
      <c r="H1464" s="409"/>
      <c r="I1464" s="409"/>
      <c r="J1464" s="409"/>
      <c r="K1464" s="409"/>
      <c r="L1464" s="1365" t="s">
        <v>459</v>
      </c>
      <c r="M1464" s="7">
        <f>(IF($E1590&lt;&gt;0,$M$2,IF($L1590&lt;&gt;0,$M$2,"")))</f>
        <v>1</v>
      </c>
    </row>
    <row r="1465" spans="1:14" ht="24.95" customHeight="1">
      <c r="A1465" s="23">
        <v>823</v>
      </c>
      <c r="B1465" s="247"/>
      <c r="C1465" s="248"/>
      <c r="D1465" s="249" t="s">
        <v>699</v>
      </c>
      <c r="E1465" s="1946" t="str">
        <f>CONCATENATE("Уточнен план ",$C$3)</f>
        <v>Уточнен план 2025</v>
      </c>
      <c r="F1465" s="1947"/>
      <c r="G1465" s="1947"/>
      <c r="H1465" s="1948"/>
      <c r="I1465" s="1927" t="str">
        <f>CONCATENATE("Отчет ",$C$3)</f>
        <v>Отчет 2025</v>
      </c>
      <c r="J1465" s="1928"/>
      <c r="K1465" s="1928"/>
      <c r="L1465" s="1929"/>
      <c r="M1465" s="7">
        <f>(IF($E1590&lt;&gt;0,$M$2,IF($L1590&lt;&gt;0,$M$2,"")))</f>
        <v>1</v>
      </c>
    </row>
    <row r="1466" spans="1:14" ht="54.95" customHeight="1" thickBot="1">
      <c r="A1466" s="23">
        <v>825</v>
      </c>
      <c r="B1466" s="250" t="s">
        <v>62</v>
      </c>
      <c r="C1466" s="251" t="s">
        <v>460</v>
      </c>
      <c r="D1466" s="252" t="s">
        <v>700</v>
      </c>
      <c r="E1466" s="1391" t="str">
        <f>$E$20</f>
        <v>Уточнен план                Общо</v>
      </c>
      <c r="F1466" s="1395" t="str">
        <f>$F$20</f>
        <v>държавни дейности</v>
      </c>
      <c r="G1466" s="1396" t="str">
        <f>$G$20</f>
        <v>местни дейности</v>
      </c>
      <c r="H1466" s="1397" t="str">
        <f>$H$20</f>
        <v>дофинансиране</v>
      </c>
      <c r="I1466" s="253" t="str">
        <f>$I$20</f>
        <v>държавни дейности -ОТЧЕТ</v>
      </c>
      <c r="J1466" s="254" t="str">
        <f>$J$20</f>
        <v>местни дейности - ОТЧЕТ</v>
      </c>
      <c r="K1466" s="255" t="str">
        <f>$K$20</f>
        <v>дофинансиране - ОТЧЕТ</v>
      </c>
      <c r="L1466" s="1675" t="str">
        <f>$L$20</f>
        <v>ОТЧЕТ                                    ОБЩО</v>
      </c>
      <c r="M1466" s="7">
        <f>(IF($E1590&lt;&gt;0,$M$2,IF($L1590&lt;&gt;0,$M$2,"")))</f>
        <v>1</v>
      </c>
    </row>
    <row r="1467" spans="1:14" ht="18.75">
      <c r="A1467" s="23"/>
      <c r="B1467" s="258"/>
      <c r="C1467" s="259"/>
      <c r="D1467" s="260" t="s">
        <v>729</v>
      </c>
      <c r="E1467" s="1442" t="str">
        <f>$E$21</f>
        <v>(1)</v>
      </c>
      <c r="F1467" s="143" t="str">
        <f>$F$21</f>
        <v>(2)</v>
      </c>
      <c r="G1467" s="144" t="str">
        <f>$G$21</f>
        <v>(3)</v>
      </c>
      <c r="H1467" s="145" t="str">
        <f>$H$21</f>
        <v>(4)</v>
      </c>
      <c r="I1467" s="261" t="str">
        <f>$I$21</f>
        <v>(5)</v>
      </c>
      <c r="J1467" s="262" t="str">
        <f>$J$21</f>
        <v>(6)</v>
      </c>
      <c r="K1467" s="263" t="str">
        <f>$K$21</f>
        <v>(7)</v>
      </c>
      <c r="L1467" s="264" t="str">
        <f>$L$21</f>
        <v>(8)</v>
      </c>
      <c r="M1467" s="7">
        <f>(IF($E1590&lt;&gt;0,$M$2,IF($L1590&lt;&gt;0,$M$2,"")))</f>
        <v>1</v>
      </c>
    </row>
    <row r="1468" spans="1:14">
      <c r="A1468" s="23"/>
      <c r="B1468" s="1439"/>
      <c r="C1468" s="1540" t="e">
        <f>VLOOKUP(D1468,OP_LIST2,2,FALSE)</f>
        <v>#N/A</v>
      </c>
      <c r="D1468" s="1445"/>
      <c r="E1468" s="389"/>
      <c r="F1468" s="1429"/>
      <c r="G1468" s="1430"/>
      <c r="H1468" s="1431"/>
      <c r="I1468" s="1429"/>
      <c r="J1468" s="1430"/>
      <c r="K1468" s="1431"/>
      <c r="L1468" s="1428"/>
      <c r="M1468" s="7">
        <f>(IF($E1590&lt;&gt;0,$M$2,IF($L1590&lt;&gt;0,$M$2,"")))</f>
        <v>1</v>
      </c>
    </row>
    <row r="1469" spans="1:14">
      <c r="A1469" s="23"/>
      <c r="B1469" s="1713" t="s">
        <v>2056</v>
      </c>
      <c r="C1469" s="1446">
        <f>VLOOKUP(D1470,EBK_DEIN2,2,FALSE)</f>
        <v>2285</v>
      </c>
      <c r="D1469" s="1445" t="s">
        <v>778</v>
      </c>
      <c r="E1469" s="389"/>
      <c r="F1469" s="1432"/>
      <c r="G1469" s="1433"/>
      <c r="H1469" s="1434"/>
      <c r="I1469" s="1432"/>
      <c r="J1469" s="1433"/>
      <c r="K1469" s="1434"/>
      <c r="L1469" s="1428"/>
      <c r="M1469" s="7">
        <f>(IF($E1590&lt;&gt;0,$M$2,IF($L1590&lt;&gt;0,$M$2,"")))</f>
        <v>1</v>
      </c>
    </row>
    <row r="1470" spans="1:14">
      <c r="A1470" s="23"/>
      <c r="B1470" s="1438"/>
      <c r="C1470" s="1531">
        <f>+C1469</f>
        <v>2285</v>
      </c>
      <c r="D1470" s="1440" t="s">
        <v>434</v>
      </c>
      <c r="E1470" s="389"/>
      <c r="F1470" s="1432"/>
      <c r="G1470" s="1433"/>
      <c r="H1470" s="1434"/>
      <c r="I1470" s="1432"/>
      <c r="J1470" s="1433"/>
      <c r="K1470" s="1434"/>
      <c r="L1470" s="1428"/>
      <c r="M1470" s="7">
        <f>(IF($E1590&lt;&gt;0,$M$2,IF($L1590&lt;&gt;0,$M$2,"")))</f>
        <v>1</v>
      </c>
    </row>
    <row r="1471" spans="1:14">
      <c r="A1471" s="23"/>
      <c r="B1471" s="1443"/>
      <c r="C1471" s="1441"/>
      <c r="D1471" s="1444" t="s">
        <v>701</v>
      </c>
      <c r="E1471" s="389"/>
      <c r="F1471" s="1435"/>
      <c r="G1471" s="1436"/>
      <c r="H1471" s="1437"/>
      <c r="I1471" s="1435"/>
      <c r="J1471" s="1436"/>
      <c r="K1471" s="1437"/>
      <c r="L1471" s="1428"/>
      <c r="M1471" s="7">
        <f>(IF($E1590&lt;&gt;0,$M$2,IF($L1590&lt;&gt;0,$M$2,"")))</f>
        <v>1</v>
      </c>
    </row>
    <row r="1472" spans="1:14" hidden="1">
      <c r="A1472" s="23"/>
      <c r="B1472" s="272">
        <v>100</v>
      </c>
      <c r="C1472" s="1930" t="s">
        <v>730</v>
      </c>
      <c r="D1472" s="1931"/>
      <c r="E1472" s="273">
        <f t="shared" ref="E1472:L1472" si="334">SUM(E1473:E1474)</f>
        <v>0</v>
      </c>
      <c r="F1472" s="274">
        <f t="shared" si="334"/>
        <v>0</v>
      </c>
      <c r="G1472" s="275">
        <f t="shared" si="334"/>
        <v>0</v>
      </c>
      <c r="H1472" s="276">
        <f>SUM(H1473:H1474)</f>
        <v>0</v>
      </c>
      <c r="I1472" s="274">
        <f t="shared" si="334"/>
        <v>0</v>
      </c>
      <c r="J1472" s="275">
        <f t="shared" si="334"/>
        <v>0</v>
      </c>
      <c r="K1472" s="276">
        <f t="shared" si="334"/>
        <v>0</v>
      </c>
      <c r="L1472" s="273">
        <f t="shared" si="334"/>
        <v>0</v>
      </c>
      <c r="M1472" s="12" t="str">
        <f>(IF($E1472&lt;&gt;0,$M$2,IF($L1472&lt;&gt;0,$M$2,"")))</f>
        <v/>
      </c>
      <c r="N1472" s="13"/>
    </row>
    <row r="1473" spans="1:14" hidden="1">
      <c r="A1473" s="23"/>
      <c r="B1473" s="278"/>
      <c r="C1473" s="279">
        <v>101</v>
      </c>
      <c r="D1473" s="280" t="s">
        <v>731</v>
      </c>
      <c r="E1473" s="281">
        <f>F1473+G1473+H1473</f>
        <v>0</v>
      </c>
      <c r="F1473" s="152"/>
      <c r="G1473" s="153"/>
      <c r="H1473" s="1406"/>
      <c r="I1473" s="152"/>
      <c r="J1473" s="153"/>
      <c r="K1473" s="1406"/>
      <c r="L1473" s="281">
        <f>I1473+J1473+K1473</f>
        <v>0</v>
      </c>
      <c r="M1473" s="12" t="str">
        <f t="shared" ref="M1473:M1536" si="335">(IF($E1473&lt;&gt;0,$M$2,IF($L1473&lt;&gt;0,$M$2,"")))</f>
        <v/>
      </c>
      <c r="N1473" s="13"/>
    </row>
    <row r="1474" spans="1:14" hidden="1">
      <c r="A1474" s="10"/>
      <c r="B1474" s="278"/>
      <c r="C1474" s="285">
        <v>102</v>
      </c>
      <c r="D1474" s="286" t="s">
        <v>732</v>
      </c>
      <c r="E1474" s="287">
        <f>F1474+G1474+H1474</f>
        <v>0</v>
      </c>
      <c r="F1474" s="173"/>
      <c r="G1474" s="174"/>
      <c r="H1474" s="1409"/>
      <c r="I1474" s="173"/>
      <c r="J1474" s="174"/>
      <c r="K1474" s="1409"/>
      <c r="L1474" s="287">
        <f>I1474+J1474+K1474</f>
        <v>0</v>
      </c>
      <c r="M1474" s="12" t="str">
        <f t="shared" si="335"/>
        <v/>
      </c>
      <c r="N1474" s="13"/>
    </row>
    <row r="1475" spans="1:14">
      <c r="A1475" s="10"/>
      <c r="B1475" s="272">
        <v>200</v>
      </c>
      <c r="C1475" s="1932" t="s">
        <v>733</v>
      </c>
      <c r="D1475" s="1933"/>
      <c r="E1475" s="273">
        <f t="shared" ref="E1475:L1475" si="336">SUM(E1476:E1480)</f>
        <v>5000</v>
      </c>
      <c r="F1475" s="274">
        <f t="shared" si="336"/>
        <v>5000</v>
      </c>
      <c r="G1475" s="275">
        <f t="shared" si="336"/>
        <v>0</v>
      </c>
      <c r="H1475" s="276">
        <f>SUM(H1476:H1480)</f>
        <v>0</v>
      </c>
      <c r="I1475" s="274">
        <f t="shared" si="336"/>
        <v>1779</v>
      </c>
      <c r="J1475" s="275">
        <f t="shared" si="336"/>
        <v>0</v>
      </c>
      <c r="K1475" s="276">
        <f t="shared" si="336"/>
        <v>0</v>
      </c>
      <c r="L1475" s="273">
        <f t="shared" si="336"/>
        <v>1779</v>
      </c>
      <c r="M1475" s="12">
        <f t="shared" si="335"/>
        <v>1</v>
      </c>
      <c r="N1475" s="13"/>
    </row>
    <row r="1476" spans="1:14" hidden="1">
      <c r="A1476" s="10"/>
      <c r="B1476" s="291"/>
      <c r="C1476" s="279">
        <v>201</v>
      </c>
      <c r="D1476" s="280" t="s">
        <v>734</v>
      </c>
      <c r="E1476" s="281">
        <f>F1476+G1476+H1476</f>
        <v>0</v>
      </c>
      <c r="F1476" s="152"/>
      <c r="G1476" s="153"/>
      <c r="H1476" s="1406"/>
      <c r="I1476" s="152"/>
      <c r="J1476" s="153"/>
      <c r="K1476" s="1406"/>
      <c r="L1476" s="281">
        <f>I1476+J1476+K1476</f>
        <v>0</v>
      </c>
      <c r="M1476" s="12" t="str">
        <f t="shared" si="335"/>
        <v/>
      </c>
      <c r="N1476" s="13"/>
    </row>
    <row r="1477" spans="1:14">
      <c r="A1477" s="10"/>
      <c r="B1477" s="292"/>
      <c r="C1477" s="293">
        <v>202</v>
      </c>
      <c r="D1477" s="294" t="s">
        <v>735</v>
      </c>
      <c r="E1477" s="295">
        <f>F1477+G1477+H1477</f>
        <v>5000</v>
      </c>
      <c r="F1477" s="158">
        <v>5000</v>
      </c>
      <c r="G1477" s="159">
        <v>0</v>
      </c>
      <c r="H1477" s="1408">
        <v>0</v>
      </c>
      <c r="I1477" s="158">
        <v>1779</v>
      </c>
      <c r="J1477" s="159">
        <v>0</v>
      </c>
      <c r="K1477" s="1408">
        <v>0</v>
      </c>
      <c r="L1477" s="295">
        <f>I1477+J1477+K1477</f>
        <v>1779</v>
      </c>
      <c r="M1477" s="12">
        <f t="shared" si="335"/>
        <v>1</v>
      </c>
      <c r="N1477" s="13"/>
    </row>
    <row r="1478" spans="1:14" ht="31.5" hidden="1">
      <c r="A1478" s="10"/>
      <c r="B1478" s="299"/>
      <c r="C1478" s="293">
        <v>205</v>
      </c>
      <c r="D1478" s="294" t="s">
        <v>586</v>
      </c>
      <c r="E1478" s="295">
        <f>F1478+G1478+H1478</f>
        <v>0</v>
      </c>
      <c r="F1478" s="158"/>
      <c r="G1478" s="159"/>
      <c r="H1478" s="1408"/>
      <c r="I1478" s="158"/>
      <c r="J1478" s="159"/>
      <c r="K1478" s="1408"/>
      <c r="L1478" s="295">
        <f>I1478+J1478+K1478</f>
        <v>0</v>
      </c>
      <c r="M1478" s="12" t="str">
        <f t="shared" si="335"/>
        <v/>
      </c>
      <c r="N1478" s="13"/>
    </row>
    <row r="1479" spans="1:14" hidden="1">
      <c r="A1479" s="10"/>
      <c r="B1479" s="299"/>
      <c r="C1479" s="293">
        <v>208</v>
      </c>
      <c r="D1479" s="300" t="s">
        <v>587</v>
      </c>
      <c r="E1479" s="295">
        <f>F1479+G1479+H1479</f>
        <v>0</v>
      </c>
      <c r="F1479" s="158"/>
      <c r="G1479" s="159"/>
      <c r="H1479" s="1408"/>
      <c r="I1479" s="158"/>
      <c r="J1479" s="159"/>
      <c r="K1479" s="1408"/>
      <c r="L1479" s="295">
        <f>I1479+J1479+K1479</f>
        <v>0</v>
      </c>
      <c r="M1479" s="12" t="str">
        <f t="shared" si="335"/>
        <v/>
      </c>
      <c r="N1479" s="13"/>
    </row>
    <row r="1480" spans="1:14" hidden="1">
      <c r="A1480" s="10"/>
      <c r="B1480" s="291"/>
      <c r="C1480" s="285">
        <v>209</v>
      </c>
      <c r="D1480" s="301" t="s">
        <v>588</v>
      </c>
      <c r="E1480" s="287">
        <f>F1480+G1480+H1480</f>
        <v>0</v>
      </c>
      <c r="F1480" s="173"/>
      <c r="G1480" s="174"/>
      <c r="H1480" s="1409"/>
      <c r="I1480" s="173"/>
      <c r="J1480" s="174"/>
      <c r="K1480" s="1409"/>
      <c r="L1480" s="287">
        <f>I1480+J1480+K1480</f>
        <v>0</v>
      </c>
      <c r="M1480" s="12" t="str">
        <f t="shared" si="335"/>
        <v/>
      </c>
      <c r="N1480" s="13"/>
    </row>
    <row r="1481" spans="1:14">
      <c r="A1481" s="10"/>
      <c r="B1481" s="272">
        <v>500</v>
      </c>
      <c r="C1481" s="1934" t="s">
        <v>188</v>
      </c>
      <c r="D1481" s="1935"/>
      <c r="E1481" s="273">
        <f t="shared" ref="E1481:L1481" si="337">SUM(E1482:E1488)</f>
        <v>985</v>
      </c>
      <c r="F1481" s="274">
        <f t="shared" si="337"/>
        <v>985</v>
      </c>
      <c r="G1481" s="275">
        <f t="shared" si="337"/>
        <v>0</v>
      </c>
      <c r="H1481" s="276">
        <f>SUM(H1482:H1488)</f>
        <v>0</v>
      </c>
      <c r="I1481" s="274">
        <f t="shared" si="337"/>
        <v>212</v>
      </c>
      <c r="J1481" s="275">
        <f t="shared" si="337"/>
        <v>0</v>
      </c>
      <c r="K1481" s="276">
        <f t="shared" si="337"/>
        <v>0</v>
      </c>
      <c r="L1481" s="273">
        <f t="shared" si="337"/>
        <v>212</v>
      </c>
      <c r="M1481" s="12">
        <f t="shared" si="335"/>
        <v>1</v>
      </c>
      <c r="N1481" s="13"/>
    </row>
    <row r="1482" spans="1:14" ht="18" customHeight="1">
      <c r="A1482" s="10"/>
      <c r="B1482" s="291"/>
      <c r="C1482" s="302">
        <v>551</v>
      </c>
      <c r="D1482" s="303" t="s">
        <v>189</v>
      </c>
      <c r="E1482" s="281">
        <f t="shared" ref="E1482:E1489" si="338">F1482+G1482+H1482</f>
        <v>650</v>
      </c>
      <c r="F1482" s="152">
        <v>650</v>
      </c>
      <c r="G1482" s="153">
        <v>0</v>
      </c>
      <c r="H1482" s="1406">
        <v>0</v>
      </c>
      <c r="I1482" s="152">
        <v>122</v>
      </c>
      <c r="J1482" s="153">
        <v>0</v>
      </c>
      <c r="K1482" s="1406">
        <v>0</v>
      </c>
      <c r="L1482" s="281">
        <f t="shared" ref="L1482:L1489" si="339">I1482+J1482+K1482</f>
        <v>122</v>
      </c>
      <c r="M1482" s="12">
        <f t="shared" si="335"/>
        <v>1</v>
      </c>
      <c r="N1482" s="13"/>
    </row>
    <row r="1483" spans="1:14" hidden="1">
      <c r="A1483" s="10"/>
      <c r="B1483" s="291"/>
      <c r="C1483" s="304">
        <v>552</v>
      </c>
      <c r="D1483" s="305" t="s">
        <v>894</v>
      </c>
      <c r="E1483" s="295">
        <f t="shared" si="338"/>
        <v>0</v>
      </c>
      <c r="F1483" s="158"/>
      <c r="G1483" s="159"/>
      <c r="H1483" s="1408"/>
      <c r="I1483" s="158"/>
      <c r="J1483" s="159"/>
      <c r="K1483" s="1408"/>
      <c r="L1483" s="295">
        <f t="shared" si="339"/>
        <v>0</v>
      </c>
      <c r="M1483" s="12" t="str">
        <f t="shared" si="335"/>
        <v/>
      </c>
      <c r="N1483" s="13"/>
    </row>
    <row r="1484" spans="1:14" hidden="1">
      <c r="A1484" s="10"/>
      <c r="B1484" s="306"/>
      <c r="C1484" s="304">
        <v>558</v>
      </c>
      <c r="D1484" s="307" t="s">
        <v>856</v>
      </c>
      <c r="E1484" s="295">
        <f>F1484+G1484+H1484</f>
        <v>0</v>
      </c>
      <c r="F1484" s="484">
        <v>0</v>
      </c>
      <c r="G1484" s="485">
        <v>0</v>
      </c>
      <c r="H1484" s="160">
        <v>0</v>
      </c>
      <c r="I1484" s="484">
        <v>0</v>
      </c>
      <c r="J1484" s="485">
        <v>0</v>
      </c>
      <c r="K1484" s="160">
        <v>0</v>
      </c>
      <c r="L1484" s="295">
        <f>I1484+J1484+K1484</f>
        <v>0</v>
      </c>
      <c r="M1484" s="12" t="str">
        <f t="shared" si="335"/>
        <v/>
      </c>
      <c r="N1484" s="13"/>
    </row>
    <row r="1485" spans="1:14">
      <c r="A1485" s="10"/>
      <c r="B1485" s="306"/>
      <c r="C1485" s="304">
        <v>560</v>
      </c>
      <c r="D1485" s="307" t="s">
        <v>190</v>
      </c>
      <c r="E1485" s="295">
        <f t="shared" si="338"/>
        <v>240</v>
      </c>
      <c r="F1485" s="158">
        <v>240</v>
      </c>
      <c r="G1485" s="159">
        <v>0</v>
      </c>
      <c r="H1485" s="1408">
        <v>0</v>
      </c>
      <c r="I1485" s="158">
        <v>64</v>
      </c>
      <c r="J1485" s="159">
        <v>0</v>
      </c>
      <c r="K1485" s="1408">
        <v>0</v>
      </c>
      <c r="L1485" s="295">
        <f t="shared" si="339"/>
        <v>64</v>
      </c>
      <c r="M1485" s="12">
        <f t="shared" si="335"/>
        <v>1</v>
      </c>
      <c r="N1485" s="13"/>
    </row>
    <row r="1486" spans="1:14">
      <c r="A1486" s="10"/>
      <c r="B1486" s="306"/>
      <c r="C1486" s="304">
        <v>580</v>
      </c>
      <c r="D1486" s="305" t="s">
        <v>191</v>
      </c>
      <c r="E1486" s="295">
        <f t="shared" si="338"/>
        <v>95</v>
      </c>
      <c r="F1486" s="158">
        <v>95</v>
      </c>
      <c r="G1486" s="159">
        <v>0</v>
      </c>
      <c r="H1486" s="1408">
        <v>0</v>
      </c>
      <c r="I1486" s="158">
        <v>26</v>
      </c>
      <c r="J1486" s="159">
        <v>0</v>
      </c>
      <c r="K1486" s="1408">
        <v>0</v>
      </c>
      <c r="L1486" s="295">
        <f t="shared" si="339"/>
        <v>26</v>
      </c>
      <c r="M1486" s="12">
        <f t="shared" si="335"/>
        <v>1</v>
      </c>
      <c r="N1486" s="13"/>
    </row>
    <row r="1487" spans="1:14" hidden="1">
      <c r="A1487" s="10"/>
      <c r="B1487" s="291"/>
      <c r="C1487" s="304">
        <v>588</v>
      </c>
      <c r="D1487" s="305" t="s">
        <v>858</v>
      </c>
      <c r="E1487" s="295">
        <f>F1487+G1487+H1487</f>
        <v>0</v>
      </c>
      <c r="F1487" s="484">
        <v>0</v>
      </c>
      <c r="G1487" s="485">
        <v>0</v>
      </c>
      <c r="H1487" s="160">
        <v>0</v>
      </c>
      <c r="I1487" s="484">
        <v>0</v>
      </c>
      <c r="J1487" s="485">
        <v>0</v>
      </c>
      <c r="K1487" s="160">
        <v>0</v>
      </c>
      <c r="L1487" s="295">
        <f>I1487+J1487+K1487</f>
        <v>0</v>
      </c>
      <c r="M1487" s="12" t="str">
        <f t="shared" si="335"/>
        <v/>
      </c>
      <c r="N1487" s="13"/>
    </row>
    <row r="1488" spans="1:14" ht="31.5" hidden="1">
      <c r="A1488" s="10"/>
      <c r="B1488" s="291"/>
      <c r="C1488" s="308">
        <v>590</v>
      </c>
      <c r="D1488" s="309" t="s">
        <v>192</v>
      </c>
      <c r="E1488" s="287">
        <f t="shared" si="338"/>
        <v>0</v>
      </c>
      <c r="F1488" s="173"/>
      <c r="G1488" s="174"/>
      <c r="H1488" s="1409"/>
      <c r="I1488" s="173"/>
      <c r="J1488" s="174"/>
      <c r="K1488" s="1409"/>
      <c r="L1488" s="287">
        <f t="shared" si="339"/>
        <v>0</v>
      </c>
      <c r="M1488" s="12" t="str">
        <f t="shared" si="335"/>
        <v/>
      </c>
      <c r="N1488" s="13"/>
    </row>
    <row r="1489" spans="1:14" hidden="1">
      <c r="A1489" s="22">
        <v>5</v>
      </c>
      <c r="B1489" s="272">
        <v>800</v>
      </c>
      <c r="C1489" s="1936" t="s">
        <v>193</v>
      </c>
      <c r="D1489" s="1937"/>
      <c r="E1489" s="310">
        <f t="shared" si="338"/>
        <v>0</v>
      </c>
      <c r="F1489" s="1410"/>
      <c r="G1489" s="1411"/>
      <c r="H1489" s="1412"/>
      <c r="I1489" s="1410"/>
      <c r="J1489" s="1411"/>
      <c r="K1489" s="1412"/>
      <c r="L1489" s="310">
        <f t="shared" si="339"/>
        <v>0</v>
      </c>
      <c r="M1489" s="12" t="str">
        <f t="shared" si="335"/>
        <v/>
      </c>
      <c r="N1489" s="13"/>
    </row>
    <row r="1490" spans="1:14">
      <c r="A1490" s="23">
        <v>10</v>
      </c>
      <c r="B1490" s="272">
        <v>1000</v>
      </c>
      <c r="C1490" s="1932" t="s">
        <v>194</v>
      </c>
      <c r="D1490" s="1933"/>
      <c r="E1490" s="310">
        <f t="shared" ref="E1490:L1490" si="340">SUM(E1491:E1507)</f>
        <v>11250</v>
      </c>
      <c r="F1490" s="274">
        <f t="shared" si="340"/>
        <v>11250</v>
      </c>
      <c r="G1490" s="275">
        <f t="shared" si="340"/>
        <v>0</v>
      </c>
      <c r="H1490" s="276">
        <f>SUM(H1491:H1507)</f>
        <v>0</v>
      </c>
      <c r="I1490" s="274">
        <f t="shared" si="340"/>
        <v>659</v>
      </c>
      <c r="J1490" s="275">
        <f t="shared" si="340"/>
        <v>0</v>
      </c>
      <c r="K1490" s="276">
        <f t="shared" si="340"/>
        <v>0</v>
      </c>
      <c r="L1490" s="310">
        <f t="shared" si="340"/>
        <v>659</v>
      </c>
      <c r="M1490" s="12">
        <f t="shared" si="335"/>
        <v>1</v>
      </c>
      <c r="N1490" s="13"/>
    </row>
    <row r="1491" spans="1:14" hidden="1">
      <c r="A1491" s="23">
        <v>15</v>
      </c>
      <c r="B1491" s="292"/>
      <c r="C1491" s="279">
        <v>1011</v>
      </c>
      <c r="D1491" s="311" t="s">
        <v>195</v>
      </c>
      <c r="E1491" s="281">
        <f t="shared" ref="E1491:E1507" si="341">F1491+G1491+H1491</f>
        <v>0</v>
      </c>
      <c r="F1491" s="152"/>
      <c r="G1491" s="153"/>
      <c r="H1491" s="1406"/>
      <c r="I1491" s="152"/>
      <c r="J1491" s="153"/>
      <c r="K1491" s="1406"/>
      <c r="L1491" s="281">
        <f t="shared" ref="L1491:L1507" si="342">I1491+J1491+K1491</f>
        <v>0</v>
      </c>
      <c r="M1491" s="12" t="str">
        <f t="shared" si="335"/>
        <v/>
      </c>
      <c r="N1491" s="13"/>
    </row>
    <row r="1492" spans="1:14" hidden="1">
      <c r="A1492" s="22">
        <v>35</v>
      </c>
      <c r="B1492" s="292"/>
      <c r="C1492" s="293">
        <v>1012</v>
      </c>
      <c r="D1492" s="294" t="s">
        <v>196</v>
      </c>
      <c r="E1492" s="295">
        <f t="shared" si="341"/>
        <v>0</v>
      </c>
      <c r="F1492" s="158"/>
      <c r="G1492" s="159"/>
      <c r="H1492" s="1408"/>
      <c r="I1492" s="158"/>
      <c r="J1492" s="159"/>
      <c r="K1492" s="1408"/>
      <c r="L1492" s="295">
        <f t="shared" si="342"/>
        <v>0</v>
      </c>
      <c r="M1492" s="12" t="str">
        <f t="shared" si="335"/>
        <v/>
      </c>
      <c r="N1492" s="13"/>
    </row>
    <row r="1493" spans="1:14" hidden="1">
      <c r="A1493" s="23">
        <v>40</v>
      </c>
      <c r="B1493" s="292"/>
      <c r="C1493" s="293">
        <v>1013</v>
      </c>
      <c r="D1493" s="294" t="s">
        <v>197</v>
      </c>
      <c r="E1493" s="295">
        <f t="shared" si="341"/>
        <v>0</v>
      </c>
      <c r="F1493" s="158"/>
      <c r="G1493" s="159"/>
      <c r="H1493" s="1408"/>
      <c r="I1493" s="158"/>
      <c r="J1493" s="159"/>
      <c r="K1493" s="1408"/>
      <c r="L1493" s="295">
        <f t="shared" si="342"/>
        <v>0</v>
      </c>
      <c r="M1493" s="12" t="str">
        <f t="shared" si="335"/>
        <v/>
      </c>
      <c r="N1493" s="13"/>
    </row>
    <row r="1494" spans="1:14" hidden="1">
      <c r="A1494" s="23">
        <v>45</v>
      </c>
      <c r="B1494" s="292"/>
      <c r="C1494" s="293">
        <v>1014</v>
      </c>
      <c r="D1494" s="294" t="s">
        <v>198</v>
      </c>
      <c r="E1494" s="295">
        <f t="shared" si="341"/>
        <v>0</v>
      </c>
      <c r="F1494" s="158"/>
      <c r="G1494" s="159"/>
      <c r="H1494" s="1408"/>
      <c r="I1494" s="158"/>
      <c r="J1494" s="159"/>
      <c r="K1494" s="1408"/>
      <c r="L1494" s="295">
        <f t="shared" si="342"/>
        <v>0</v>
      </c>
      <c r="M1494" s="12" t="str">
        <f t="shared" si="335"/>
        <v/>
      </c>
      <c r="N1494" s="13"/>
    </row>
    <row r="1495" spans="1:14" hidden="1">
      <c r="A1495" s="23">
        <v>50</v>
      </c>
      <c r="B1495" s="292"/>
      <c r="C1495" s="293">
        <v>1015</v>
      </c>
      <c r="D1495" s="294" t="s">
        <v>199</v>
      </c>
      <c r="E1495" s="295">
        <f t="shared" si="341"/>
        <v>0</v>
      </c>
      <c r="F1495" s="158"/>
      <c r="G1495" s="159"/>
      <c r="H1495" s="1408"/>
      <c r="I1495" s="158"/>
      <c r="J1495" s="159"/>
      <c r="K1495" s="1408"/>
      <c r="L1495" s="295">
        <f t="shared" si="342"/>
        <v>0</v>
      </c>
      <c r="M1495" s="12" t="str">
        <f t="shared" si="335"/>
        <v/>
      </c>
      <c r="N1495" s="13"/>
    </row>
    <row r="1496" spans="1:14" hidden="1">
      <c r="A1496" s="23">
        <v>55</v>
      </c>
      <c r="B1496" s="292"/>
      <c r="C1496" s="312">
        <v>1016</v>
      </c>
      <c r="D1496" s="313" t="s">
        <v>200</v>
      </c>
      <c r="E1496" s="314">
        <f t="shared" si="341"/>
        <v>0</v>
      </c>
      <c r="F1496" s="164"/>
      <c r="G1496" s="165"/>
      <c r="H1496" s="1407"/>
      <c r="I1496" s="164"/>
      <c r="J1496" s="165"/>
      <c r="K1496" s="1407"/>
      <c r="L1496" s="314">
        <f t="shared" si="342"/>
        <v>0</v>
      </c>
      <c r="M1496" s="12" t="str">
        <f t="shared" si="335"/>
        <v/>
      </c>
      <c r="N1496" s="13"/>
    </row>
    <row r="1497" spans="1:14">
      <c r="A1497" s="23">
        <v>60</v>
      </c>
      <c r="B1497" s="278"/>
      <c r="C1497" s="318">
        <v>1020</v>
      </c>
      <c r="D1497" s="319" t="s">
        <v>201</v>
      </c>
      <c r="E1497" s="320">
        <f t="shared" si="341"/>
        <v>9750</v>
      </c>
      <c r="F1497" s="450">
        <v>9750</v>
      </c>
      <c r="G1497" s="451">
        <v>0</v>
      </c>
      <c r="H1497" s="1416">
        <v>0</v>
      </c>
      <c r="I1497" s="450"/>
      <c r="J1497" s="451"/>
      <c r="K1497" s="1416"/>
      <c r="L1497" s="320">
        <f t="shared" si="342"/>
        <v>0</v>
      </c>
      <c r="M1497" s="12">
        <f t="shared" si="335"/>
        <v>1</v>
      </c>
      <c r="N1497" s="13"/>
    </row>
    <row r="1498" spans="1:14" hidden="1">
      <c r="A1498" s="22">
        <v>65</v>
      </c>
      <c r="B1498" s="292"/>
      <c r="C1498" s="324">
        <v>1030</v>
      </c>
      <c r="D1498" s="325" t="s">
        <v>202</v>
      </c>
      <c r="E1498" s="326">
        <f t="shared" si="341"/>
        <v>0</v>
      </c>
      <c r="F1498" s="445"/>
      <c r="G1498" s="446"/>
      <c r="H1498" s="1413"/>
      <c r="I1498" s="445"/>
      <c r="J1498" s="446"/>
      <c r="K1498" s="1413"/>
      <c r="L1498" s="326">
        <f t="shared" si="342"/>
        <v>0</v>
      </c>
      <c r="M1498" s="12" t="str">
        <f t="shared" si="335"/>
        <v/>
      </c>
      <c r="N1498" s="13"/>
    </row>
    <row r="1499" spans="1:14" hidden="1">
      <c r="A1499" s="23">
        <v>70</v>
      </c>
      <c r="B1499" s="292"/>
      <c r="C1499" s="318">
        <v>1051</v>
      </c>
      <c r="D1499" s="331" t="s">
        <v>203</v>
      </c>
      <c r="E1499" s="320">
        <f t="shared" si="341"/>
        <v>0</v>
      </c>
      <c r="F1499" s="450"/>
      <c r="G1499" s="451"/>
      <c r="H1499" s="1416"/>
      <c r="I1499" s="450"/>
      <c r="J1499" s="451"/>
      <c r="K1499" s="1416"/>
      <c r="L1499" s="320">
        <f t="shared" si="342"/>
        <v>0</v>
      </c>
      <c r="M1499" s="12" t="str">
        <f t="shared" si="335"/>
        <v/>
      </c>
      <c r="N1499" s="13"/>
    </row>
    <row r="1500" spans="1:14" hidden="1">
      <c r="A1500" s="23">
        <v>75</v>
      </c>
      <c r="B1500" s="292"/>
      <c r="C1500" s="293">
        <v>1052</v>
      </c>
      <c r="D1500" s="294" t="s">
        <v>204</v>
      </c>
      <c r="E1500" s="295">
        <f t="shared" si="341"/>
        <v>0</v>
      </c>
      <c r="F1500" s="158"/>
      <c r="G1500" s="159"/>
      <c r="H1500" s="1408"/>
      <c r="I1500" s="158"/>
      <c r="J1500" s="159"/>
      <c r="K1500" s="1408"/>
      <c r="L1500" s="295">
        <f t="shared" si="342"/>
        <v>0</v>
      </c>
      <c r="M1500" s="12" t="str">
        <f t="shared" si="335"/>
        <v/>
      </c>
      <c r="N1500" s="13"/>
    </row>
    <row r="1501" spans="1:14" hidden="1">
      <c r="A1501" s="23">
        <v>80</v>
      </c>
      <c r="B1501" s="292"/>
      <c r="C1501" s="324">
        <v>1053</v>
      </c>
      <c r="D1501" s="325" t="s">
        <v>859</v>
      </c>
      <c r="E1501" s="326">
        <f t="shared" si="341"/>
        <v>0</v>
      </c>
      <c r="F1501" s="445"/>
      <c r="G1501" s="446"/>
      <c r="H1501" s="1413"/>
      <c r="I1501" s="445"/>
      <c r="J1501" s="446"/>
      <c r="K1501" s="1413"/>
      <c r="L1501" s="326">
        <f t="shared" si="342"/>
        <v>0</v>
      </c>
      <c r="M1501" s="12" t="str">
        <f t="shared" si="335"/>
        <v/>
      </c>
      <c r="N1501" s="13"/>
    </row>
    <row r="1502" spans="1:14">
      <c r="A1502" s="23">
        <v>80</v>
      </c>
      <c r="B1502" s="292"/>
      <c r="C1502" s="318">
        <v>1062</v>
      </c>
      <c r="D1502" s="319" t="s">
        <v>205</v>
      </c>
      <c r="E1502" s="320">
        <f t="shared" si="341"/>
        <v>0</v>
      </c>
      <c r="F1502" s="450">
        <v>0</v>
      </c>
      <c r="G1502" s="451">
        <v>0</v>
      </c>
      <c r="H1502" s="1416">
        <v>0</v>
      </c>
      <c r="I1502" s="450">
        <v>659</v>
      </c>
      <c r="J1502" s="451">
        <v>0</v>
      </c>
      <c r="K1502" s="1416">
        <v>0</v>
      </c>
      <c r="L1502" s="320">
        <f t="shared" si="342"/>
        <v>659</v>
      </c>
      <c r="M1502" s="12">
        <f t="shared" si="335"/>
        <v>1</v>
      </c>
      <c r="N1502" s="13"/>
    </row>
    <row r="1503" spans="1:14" hidden="1">
      <c r="A1503" s="23">
        <v>85</v>
      </c>
      <c r="B1503" s="292"/>
      <c r="C1503" s="324">
        <v>1063</v>
      </c>
      <c r="D1503" s="332" t="s">
        <v>787</v>
      </c>
      <c r="E1503" s="326">
        <f t="shared" si="341"/>
        <v>0</v>
      </c>
      <c r="F1503" s="445"/>
      <c r="G1503" s="446"/>
      <c r="H1503" s="1413"/>
      <c r="I1503" s="445"/>
      <c r="J1503" s="446"/>
      <c r="K1503" s="1413"/>
      <c r="L1503" s="326">
        <f t="shared" si="342"/>
        <v>0</v>
      </c>
      <c r="M1503" s="12" t="str">
        <f t="shared" si="335"/>
        <v/>
      </c>
      <c r="N1503" s="13"/>
    </row>
    <row r="1504" spans="1:14" hidden="1">
      <c r="A1504" s="23">
        <v>90</v>
      </c>
      <c r="B1504" s="292"/>
      <c r="C1504" s="333">
        <v>1069</v>
      </c>
      <c r="D1504" s="334" t="s">
        <v>206</v>
      </c>
      <c r="E1504" s="335">
        <f t="shared" si="341"/>
        <v>0</v>
      </c>
      <c r="F1504" s="589"/>
      <c r="G1504" s="590"/>
      <c r="H1504" s="1415"/>
      <c r="I1504" s="589"/>
      <c r="J1504" s="590"/>
      <c r="K1504" s="1415"/>
      <c r="L1504" s="335">
        <f t="shared" si="342"/>
        <v>0</v>
      </c>
      <c r="M1504" s="12" t="str">
        <f t="shared" si="335"/>
        <v/>
      </c>
      <c r="N1504" s="13"/>
    </row>
    <row r="1505" spans="1:14" hidden="1">
      <c r="A1505" s="23">
        <v>90</v>
      </c>
      <c r="B1505" s="278"/>
      <c r="C1505" s="318">
        <v>1091</v>
      </c>
      <c r="D1505" s="331" t="s">
        <v>895</v>
      </c>
      <c r="E1505" s="320">
        <f t="shared" si="341"/>
        <v>0</v>
      </c>
      <c r="F1505" s="450"/>
      <c r="G1505" s="451"/>
      <c r="H1505" s="1416"/>
      <c r="I1505" s="450"/>
      <c r="J1505" s="451"/>
      <c r="K1505" s="1416"/>
      <c r="L1505" s="320">
        <f t="shared" si="342"/>
        <v>0</v>
      </c>
      <c r="M1505" s="12" t="str">
        <f t="shared" si="335"/>
        <v/>
      </c>
      <c r="N1505" s="13"/>
    </row>
    <row r="1506" spans="1:14">
      <c r="A1506" s="22">
        <v>115</v>
      </c>
      <c r="B1506" s="292"/>
      <c r="C1506" s="293">
        <v>1092</v>
      </c>
      <c r="D1506" s="294" t="s">
        <v>299</v>
      </c>
      <c r="E1506" s="295">
        <f t="shared" si="341"/>
        <v>1500</v>
      </c>
      <c r="F1506" s="158">
        <v>1500</v>
      </c>
      <c r="G1506" s="159">
        <v>0</v>
      </c>
      <c r="H1506" s="1408">
        <v>0</v>
      </c>
      <c r="I1506" s="158"/>
      <c r="J1506" s="159"/>
      <c r="K1506" s="1408"/>
      <c r="L1506" s="295">
        <f t="shared" si="342"/>
        <v>0</v>
      </c>
      <c r="M1506" s="12">
        <f t="shared" si="335"/>
        <v>1</v>
      </c>
      <c r="N1506" s="13"/>
    </row>
    <row r="1507" spans="1:14" hidden="1">
      <c r="A1507" s="22">
        <v>125</v>
      </c>
      <c r="B1507" s="292"/>
      <c r="C1507" s="285">
        <v>1098</v>
      </c>
      <c r="D1507" s="339" t="s">
        <v>207</v>
      </c>
      <c r="E1507" s="287">
        <f t="shared" si="341"/>
        <v>0</v>
      </c>
      <c r="F1507" s="173"/>
      <c r="G1507" s="174"/>
      <c r="H1507" s="1409"/>
      <c r="I1507" s="173"/>
      <c r="J1507" s="174"/>
      <c r="K1507" s="1409"/>
      <c r="L1507" s="287">
        <f t="shared" si="342"/>
        <v>0</v>
      </c>
      <c r="M1507" s="12" t="str">
        <f t="shared" si="335"/>
        <v/>
      </c>
      <c r="N1507" s="13"/>
    </row>
    <row r="1508" spans="1:14" hidden="1">
      <c r="A1508" s="23">
        <v>130</v>
      </c>
      <c r="B1508" s="272">
        <v>1900</v>
      </c>
      <c r="C1508" s="1917" t="s">
        <v>266</v>
      </c>
      <c r="D1508" s="1918"/>
      <c r="E1508" s="310">
        <f t="shared" ref="E1508:L1508" si="343">SUM(E1509:E1511)</f>
        <v>0</v>
      </c>
      <c r="F1508" s="274">
        <f t="shared" si="343"/>
        <v>0</v>
      </c>
      <c r="G1508" s="275">
        <f t="shared" si="343"/>
        <v>0</v>
      </c>
      <c r="H1508" s="276">
        <f>SUM(H1509:H1511)</f>
        <v>0</v>
      </c>
      <c r="I1508" s="274">
        <f t="shared" si="343"/>
        <v>0</v>
      </c>
      <c r="J1508" s="275">
        <f t="shared" si="343"/>
        <v>0</v>
      </c>
      <c r="K1508" s="276">
        <f t="shared" si="343"/>
        <v>0</v>
      </c>
      <c r="L1508" s="310">
        <f t="shared" si="343"/>
        <v>0</v>
      </c>
      <c r="M1508" s="12" t="str">
        <f t="shared" si="335"/>
        <v/>
      </c>
      <c r="N1508" s="13"/>
    </row>
    <row r="1509" spans="1:14" hidden="1">
      <c r="A1509" s="23">
        <v>135</v>
      </c>
      <c r="B1509" s="292"/>
      <c r="C1509" s="279">
        <v>1901</v>
      </c>
      <c r="D1509" s="340" t="s">
        <v>896</v>
      </c>
      <c r="E1509" s="281">
        <f>F1509+G1509+H1509</f>
        <v>0</v>
      </c>
      <c r="F1509" s="152"/>
      <c r="G1509" s="153"/>
      <c r="H1509" s="1406"/>
      <c r="I1509" s="152"/>
      <c r="J1509" s="153"/>
      <c r="K1509" s="1406"/>
      <c r="L1509" s="281">
        <f>I1509+J1509+K1509</f>
        <v>0</v>
      </c>
      <c r="M1509" s="12" t="str">
        <f t="shared" si="335"/>
        <v/>
      </c>
      <c r="N1509" s="13"/>
    </row>
    <row r="1510" spans="1:14" hidden="1">
      <c r="A1510" s="23">
        <v>140</v>
      </c>
      <c r="B1510" s="341"/>
      <c r="C1510" s="293">
        <v>1981</v>
      </c>
      <c r="D1510" s="342" t="s">
        <v>897</v>
      </c>
      <c r="E1510" s="295">
        <f>F1510+G1510+H1510</f>
        <v>0</v>
      </c>
      <c r="F1510" s="158"/>
      <c r="G1510" s="159"/>
      <c r="H1510" s="1408"/>
      <c r="I1510" s="158"/>
      <c r="J1510" s="159"/>
      <c r="K1510" s="1408"/>
      <c r="L1510" s="295">
        <f>I1510+J1510+K1510</f>
        <v>0</v>
      </c>
      <c r="M1510" s="12" t="str">
        <f t="shared" si="335"/>
        <v/>
      </c>
      <c r="N1510" s="13"/>
    </row>
    <row r="1511" spans="1:14" hidden="1">
      <c r="A1511" s="23">
        <v>145</v>
      </c>
      <c r="B1511" s="292"/>
      <c r="C1511" s="285">
        <v>1991</v>
      </c>
      <c r="D1511" s="343" t="s">
        <v>898</v>
      </c>
      <c r="E1511" s="287">
        <f>F1511+G1511+H1511</f>
        <v>0</v>
      </c>
      <c r="F1511" s="173"/>
      <c r="G1511" s="174"/>
      <c r="H1511" s="1409"/>
      <c r="I1511" s="173"/>
      <c r="J1511" s="174"/>
      <c r="K1511" s="1409"/>
      <c r="L1511" s="287">
        <f>I1511+J1511+K1511</f>
        <v>0</v>
      </c>
      <c r="M1511" s="12" t="str">
        <f t="shared" si="335"/>
        <v/>
      </c>
      <c r="N1511" s="13"/>
    </row>
    <row r="1512" spans="1:14" hidden="1">
      <c r="A1512" s="23">
        <v>150</v>
      </c>
      <c r="B1512" s="272">
        <v>2100</v>
      </c>
      <c r="C1512" s="1917" t="s">
        <v>708</v>
      </c>
      <c r="D1512" s="1918"/>
      <c r="E1512" s="310">
        <f t="shared" ref="E1512:L1512" si="344">SUM(E1513:E1517)</f>
        <v>0</v>
      </c>
      <c r="F1512" s="274">
        <f t="shared" si="344"/>
        <v>0</v>
      </c>
      <c r="G1512" s="275">
        <f t="shared" si="344"/>
        <v>0</v>
      </c>
      <c r="H1512" s="276">
        <f>SUM(H1513:H1517)</f>
        <v>0</v>
      </c>
      <c r="I1512" s="274">
        <f t="shared" si="344"/>
        <v>0</v>
      </c>
      <c r="J1512" s="275">
        <f t="shared" si="344"/>
        <v>0</v>
      </c>
      <c r="K1512" s="276">
        <f t="shared" si="344"/>
        <v>0</v>
      </c>
      <c r="L1512" s="310">
        <f t="shared" si="344"/>
        <v>0</v>
      </c>
      <c r="M1512" s="12" t="str">
        <f t="shared" si="335"/>
        <v/>
      </c>
      <c r="N1512" s="13"/>
    </row>
    <row r="1513" spans="1:14" hidden="1">
      <c r="A1513" s="23">
        <v>155</v>
      </c>
      <c r="B1513" s="292"/>
      <c r="C1513" s="279">
        <v>2110</v>
      </c>
      <c r="D1513" s="344" t="s">
        <v>208</v>
      </c>
      <c r="E1513" s="281">
        <f>F1513+G1513+H1513</f>
        <v>0</v>
      </c>
      <c r="F1513" s="152"/>
      <c r="G1513" s="153"/>
      <c r="H1513" s="1406"/>
      <c r="I1513" s="152"/>
      <c r="J1513" s="153"/>
      <c r="K1513" s="1406"/>
      <c r="L1513" s="281">
        <f>I1513+J1513+K1513</f>
        <v>0</v>
      </c>
      <c r="M1513" s="12" t="str">
        <f t="shared" si="335"/>
        <v/>
      </c>
      <c r="N1513" s="13"/>
    </row>
    <row r="1514" spans="1:14" hidden="1">
      <c r="A1514" s="23">
        <v>160</v>
      </c>
      <c r="B1514" s="341"/>
      <c r="C1514" s="293">
        <v>2120</v>
      </c>
      <c r="D1514" s="300" t="s">
        <v>209</v>
      </c>
      <c r="E1514" s="295">
        <f>F1514+G1514+H1514</f>
        <v>0</v>
      </c>
      <c r="F1514" s="158"/>
      <c r="G1514" s="159"/>
      <c r="H1514" s="1408"/>
      <c r="I1514" s="158"/>
      <c r="J1514" s="159"/>
      <c r="K1514" s="1408"/>
      <c r="L1514" s="295">
        <f>I1514+J1514+K1514</f>
        <v>0</v>
      </c>
      <c r="M1514" s="12" t="str">
        <f t="shared" si="335"/>
        <v/>
      </c>
      <c r="N1514" s="13"/>
    </row>
    <row r="1515" spans="1:14" hidden="1">
      <c r="A1515" s="23">
        <v>165</v>
      </c>
      <c r="B1515" s="341"/>
      <c r="C1515" s="293">
        <v>2125</v>
      </c>
      <c r="D1515" s="300" t="s">
        <v>210</v>
      </c>
      <c r="E1515" s="295">
        <f>F1515+G1515+H1515</f>
        <v>0</v>
      </c>
      <c r="F1515" s="484">
        <v>0</v>
      </c>
      <c r="G1515" s="485">
        <v>0</v>
      </c>
      <c r="H1515" s="160">
        <v>0</v>
      </c>
      <c r="I1515" s="484">
        <v>0</v>
      </c>
      <c r="J1515" s="485">
        <v>0</v>
      </c>
      <c r="K1515" s="160">
        <v>0</v>
      </c>
      <c r="L1515" s="295">
        <f>I1515+J1515+K1515</f>
        <v>0</v>
      </c>
      <c r="M1515" s="12" t="str">
        <f t="shared" si="335"/>
        <v/>
      </c>
      <c r="N1515" s="13"/>
    </row>
    <row r="1516" spans="1:14" hidden="1">
      <c r="A1516" s="23">
        <v>175</v>
      </c>
      <c r="B1516" s="291"/>
      <c r="C1516" s="293">
        <v>2140</v>
      </c>
      <c r="D1516" s="300" t="s">
        <v>211</v>
      </c>
      <c r="E1516" s="295">
        <f>F1516+G1516+H1516</f>
        <v>0</v>
      </c>
      <c r="F1516" s="484">
        <v>0</v>
      </c>
      <c r="G1516" s="485">
        <v>0</v>
      </c>
      <c r="H1516" s="160">
        <v>0</v>
      </c>
      <c r="I1516" s="484">
        <v>0</v>
      </c>
      <c r="J1516" s="485">
        <v>0</v>
      </c>
      <c r="K1516" s="160">
        <v>0</v>
      </c>
      <c r="L1516" s="295">
        <f>I1516+J1516+K1516</f>
        <v>0</v>
      </c>
      <c r="M1516" s="12" t="str">
        <f t="shared" si="335"/>
        <v/>
      </c>
      <c r="N1516" s="13"/>
    </row>
    <row r="1517" spans="1:14" hidden="1">
      <c r="A1517" s="23">
        <v>180</v>
      </c>
      <c r="B1517" s="292"/>
      <c r="C1517" s="285">
        <v>2190</v>
      </c>
      <c r="D1517" s="345" t="s">
        <v>212</v>
      </c>
      <c r="E1517" s="287">
        <f>F1517+G1517+H1517</f>
        <v>0</v>
      </c>
      <c r="F1517" s="173"/>
      <c r="G1517" s="174"/>
      <c r="H1517" s="1409"/>
      <c r="I1517" s="173"/>
      <c r="J1517" s="174"/>
      <c r="K1517" s="1409"/>
      <c r="L1517" s="287">
        <f>I1517+J1517+K1517</f>
        <v>0</v>
      </c>
      <c r="M1517" s="12" t="str">
        <f t="shared" si="335"/>
        <v/>
      </c>
      <c r="N1517" s="13"/>
    </row>
    <row r="1518" spans="1:14" hidden="1">
      <c r="A1518" s="23">
        <v>185</v>
      </c>
      <c r="B1518" s="272">
        <v>2200</v>
      </c>
      <c r="C1518" s="1917" t="s">
        <v>213</v>
      </c>
      <c r="D1518" s="1918"/>
      <c r="E1518" s="310">
        <f t="shared" ref="E1518:L1518" si="345">SUM(E1519:E1520)</f>
        <v>0</v>
      </c>
      <c r="F1518" s="274">
        <f t="shared" si="345"/>
        <v>0</v>
      </c>
      <c r="G1518" s="275">
        <f t="shared" si="345"/>
        <v>0</v>
      </c>
      <c r="H1518" s="276">
        <f>SUM(H1519:H1520)</f>
        <v>0</v>
      </c>
      <c r="I1518" s="274">
        <f t="shared" si="345"/>
        <v>0</v>
      </c>
      <c r="J1518" s="275">
        <f t="shared" si="345"/>
        <v>0</v>
      </c>
      <c r="K1518" s="276">
        <f t="shared" si="345"/>
        <v>0</v>
      </c>
      <c r="L1518" s="310">
        <f t="shared" si="345"/>
        <v>0</v>
      </c>
      <c r="M1518" s="12" t="str">
        <f t="shared" si="335"/>
        <v/>
      </c>
      <c r="N1518" s="13"/>
    </row>
    <row r="1519" spans="1:14" hidden="1">
      <c r="A1519" s="23">
        <v>190</v>
      </c>
      <c r="B1519" s="292"/>
      <c r="C1519" s="279">
        <v>2221</v>
      </c>
      <c r="D1519" s="280" t="s">
        <v>300</v>
      </c>
      <c r="E1519" s="281">
        <f>F1519+G1519+H1519</f>
        <v>0</v>
      </c>
      <c r="F1519" s="152"/>
      <c r="G1519" s="153"/>
      <c r="H1519" s="1406"/>
      <c r="I1519" s="152"/>
      <c r="J1519" s="153"/>
      <c r="K1519" s="1406"/>
      <c r="L1519" s="281">
        <f>I1519+J1519+K1519</f>
        <v>0</v>
      </c>
      <c r="M1519" s="12" t="str">
        <f t="shared" si="335"/>
        <v/>
      </c>
      <c r="N1519" s="13"/>
    </row>
    <row r="1520" spans="1:14" hidden="1">
      <c r="A1520" s="23">
        <v>200</v>
      </c>
      <c r="B1520" s="292"/>
      <c r="C1520" s="285">
        <v>2224</v>
      </c>
      <c r="D1520" s="286" t="s">
        <v>214</v>
      </c>
      <c r="E1520" s="287">
        <f>F1520+G1520+H1520</f>
        <v>0</v>
      </c>
      <c r="F1520" s="173"/>
      <c r="G1520" s="174"/>
      <c r="H1520" s="1409"/>
      <c r="I1520" s="173"/>
      <c r="J1520" s="174"/>
      <c r="K1520" s="1409"/>
      <c r="L1520" s="287">
        <f>I1520+J1520+K1520</f>
        <v>0</v>
      </c>
      <c r="M1520" s="12" t="str">
        <f t="shared" si="335"/>
        <v/>
      </c>
      <c r="N1520" s="13"/>
    </row>
    <row r="1521" spans="1:14" hidden="1">
      <c r="A1521" s="23">
        <v>200</v>
      </c>
      <c r="B1521" s="272">
        <v>2500</v>
      </c>
      <c r="C1521" s="1917" t="s">
        <v>215</v>
      </c>
      <c r="D1521" s="1918"/>
      <c r="E1521" s="310">
        <f>F1521+G1521+H1521</f>
        <v>0</v>
      </c>
      <c r="F1521" s="1410"/>
      <c r="G1521" s="1411"/>
      <c r="H1521" s="1412"/>
      <c r="I1521" s="1410"/>
      <c r="J1521" s="1411"/>
      <c r="K1521" s="1412"/>
      <c r="L1521" s="310">
        <f>I1521+J1521+K1521</f>
        <v>0</v>
      </c>
      <c r="M1521" s="12" t="str">
        <f t="shared" si="335"/>
        <v/>
      </c>
      <c r="N1521" s="13"/>
    </row>
    <row r="1522" spans="1:14" hidden="1">
      <c r="A1522" s="23">
        <v>205</v>
      </c>
      <c r="B1522" s="272">
        <v>2600</v>
      </c>
      <c r="C1522" s="1923" t="s">
        <v>216</v>
      </c>
      <c r="D1522" s="1924"/>
      <c r="E1522" s="310">
        <f>F1522+G1522+H1522</f>
        <v>0</v>
      </c>
      <c r="F1522" s="1410"/>
      <c r="G1522" s="1411"/>
      <c r="H1522" s="1412"/>
      <c r="I1522" s="1410"/>
      <c r="J1522" s="1411"/>
      <c r="K1522" s="1412"/>
      <c r="L1522" s="310">
        <f>I1522+J1522+K1522</f>
        <v>0</v>
      </c>
      <c r="M1522" s="12" t="str">
        <f t="shared" si="335"/>
        <v/>
      </c>
      <c r="N1522" s="13"/>
    </row>
    <row r="1523" spans="1:14" hidden="1">
      <c r="A1523" s="23">
        <v>210</v>
      </c>
      <c r="B1523" s="272">
        <v>2700</v>
      </c>
      <c r="C1523" s="1923" t="s">
        <v>217</v>
      </c>
      <c r="D1523" s="1924"/>
      <c r="E1523" s="310">
        <f>F1523+G1523+H1523</f>
        <v>0</v>
      </c>
      <c r="F1523" s="1410"/>
      <c r="G1523" s="1411"/>
      <c r="H1523" s="1412"/>
      <c r="I1523" s="1410"/>
      <c r="J1523" s="1411"/>
      <c r="K1523" s="1412"/>
      <c r="L1523" s="310">
        <f>I1523+J1523+K1523</f>
        <v>0</v>
      </c>
      <c r="M1523" s="12" t="str">
        <f t="shared" si="335"/>
        <v/>
      </c>
      <c r="N1523" s="13"/>
    </row>
    <row r="1524" spans="1:14" ht="36" hidden="1" customHeight="1">
      <c r="A1524" s="23">
        <v>215</v>
      </c>
      <c r="B1524" s="272">
        <v>2800</v>
      </c>
      <c r="C1524" s="1923" t="s">
        <v>1644</v>
      </c>
      <c r="D1524" s="1924"/>
      <c r="E1524" s="310">
        <f t="shared" ref="E1524:L1524" si="346">SUM(E1525:E1527)</f>
        <v>0</v>
      </c>
      <c r="F1524" s="274">
        <f t="shared" si="346"/>
        <v>0</v>
      </c>
      <c r="G1524" s="275">
        <f t="shared" si="346"/>
        <v>0</v>
      </c>
      <c r="H1524" s="276">
        <f>SUM(H1525:H1527)</f>
        <v>0</v>
      </c>
      <c r="I1524" s="274">
        <f t="shared" si="346"/>
        <v>0</v>
      </c>
      <c r="J1524" s="275">
        <f t="shared" si="346"/>
        <v>0</v>
      </c>
      <c r="K1524" s="276">
        <f t="shared" si="346"/>
        <v>0</v>
      </c>
      <c r="L1524" s="310">
        <f t="shared" si="346"/>
        <v>0</v>
      </c>
      <c r="M1524" s="12" t="str">
        <f t="shared" si="335"/>
        <v/>
      </c>
      <c r="N1524" s="13"/>
    </row>
    <row r="1525" spans="1:14" hidden="1">
      <c r="A1525" s="22">
        <v>220</v>
      </c>
      <c r="B1525" s="292"/>
      <c r="C1525" s="279">
        <v>2810</v>
      </c>
      <c r="D1525" s="340" t="s">
        <v>2169</v>
      </c>
      <c r="E1525" s="281">
        <f>F1525+G1525+H1525</f>
        <v>0</v>
      </c>
      <c r="F1525" s="152"/>
      <c r="G1525" s="153"/>
      <c r="H1525" s="1406"/>
      <c r="I1525" s="152"/>
      <c r="J1525" s="153"/>
      <c r="K1525" s="1406"/>
      <c r="L1525" s="281">
        <f>I1525+J1525+K1525</f>
        <v>0</v>
      </c>
      <c r="M1525" s="12" t="str">
        <f t="shared" si="335"/>
        <v/>
      </c>
      <c r="N1525" s="13"/>
    </row>
    <row r="1526" spans="1:14" hidden="1">
      <c r="A1526" s="23">
        <v>225</v>
      </c>
      <c r="B1526" s="341"/>
      <c r="C1526" s="293">
        <v>2820</v>
      </c>
      <c r="D1526" s="342" t="s">
        <v>2170</v>
      </c>
      <c r="E1526" s="295">
        <f>F1526+G1526+H1526</f>
        <v>0</v>
      </c>
      <c r="F1526" s="158"/>
      <c r="G1526" s="159"/>
      <c r="H1526" s="1408"/>
      <c r="I1526" s="158"/>
      <c r="J1526" s="159"/>
      <c r="K1526" s="1408"/>
      <c r="L1526" s="295">
        <f>I1526+J1526+K1526</f>
        <v>0</v>
      </c>
      <c r="M1526" s="12" t="str">
        <f t="shared" si="335"/>
        <v/>
      </c>
      <c r="N1526" s="13"/>
    </row>
    <row r="1527" spans="1:14" ht="31.5" hidden="1">
      <c r="A1527" s="23">
        <v>230</v>
      </c>
      <c r="B1527" s="292"/>
      <c r="C1527" s="285">
        <v>2890</v>
      </c>
      <c r="D1527" s="343" t="s">
        <v>2171</v>
      </c>
      <c r="E1527" s="287">
        <f>F1527+G1527+H1527</f>
        <v>0</v>
      </c>
      <c r="F1527" s="173"/>
      <c r="G1527" s="174"/>
      <c r="H1527" s="1409"/>
      <c r="I1527" s="173"/>
      <c r="J1527" s="174"/>
      <c r="K1527" s="1409"/>
      <c r="L1527" s="287">
        <f>I1527+J1527+K1527</f>
        <v>0</v>
      </c>
      <c r="M1527" s="12" t="str">
        <f t="shared" si="335"/>
        <v/>
      </c>
      <c r="N1527" s="13"/>
    </row>
    <row r="1528" spans="1:14" hidden="1">
      <c r="A1528" s="23">
        <v>245</v>
      </c>
      <c r="B1528" s="272">
        <v>2900</v>
      </c>
      <c r="C1528" s="1917" t="s">
        <v>218</v>
      </c>
      <c r="D1528" s="1918"/>
      <c r="E1528" s="310">
        <f>SUM(E1529:E1536)</f>
        <v>0</v>
      </c>
      <c r="F1528" s="274">
        <f>SUM(F1529:F1536)</f>
        <v>0</v>
      </c>
      <c r="G1528" s="274">
        <f t="shared" ref="G1528:L1528" si="347">SUM(G1529:G1536)</f>
        <v>0</v>
      </c>
      <c r="H1528" s="274">
        <f t="shared" si="347"/>
        <v>0</v>
      </c>
      <c r="I1528" s="274">
        <f t="shared" si="347"/>
        <v>0</v>
      </c>
      <c r="J1528" s="274">
        <f t="shared" si="347"/>
        <v>0</v>
      </c>
      <c r="K1528" s="274">
        <f t="shared" si="347"/>
        <v>0</v>
      </c>
      <c r="L1528" s="274">
        <f t="shared" si="347"/>
        <v>0</v>
      </c>
      <c r="M1528" s="12" t="str">
        <f t="shared" si="335"/>
        <v/>
      </c>
      <c r="N1528" s="13"/>
    </row>
    <row r="1529" spans="1:14" hidden="1">
      <c r="A1529" s="22">
        <v>220</v>
      </c>
      <c r="B1529" s="346"/>
      <c r="C1529" s="279">
        <v>2910</v>
      </c>
      <c r="D1529" s="347" t="s">
        <v>1988</v>
      </c>
      <c r="E1529" s="281">
        <f>F1529+G1529+H1529</f>
        <v>0</v>
      </c>
      <c r="F1529" s="152"/>
      <c r="G1529" s="153"/>
      <c r="H1529" s="1406"/>
      <c r="I1529" s="152"/>
      <c r="J1529" s="153"/>
      <c r="K1529" s="1406"/>
      <c r="L1529" s="281">
        <f>I1529+J1529+K1529</f>
        <v>0</v>
      </c>
      <c r="M1529" s="12" t="str">
        <f t="shared" si="335"/>
        <v/>
      </c>
      <c r="N1529" s="13"/>
    </row>
    <row r="1530" spans="1:14" hidden="1">
      <c r="A1530" s="23">
        <v>225</v>
      </c>
      <c r="B1530" s="346"/>
      <c r="C1530" s="279">
        <v>2920</v>
      </c>
      <c r="D1530" s="347" t="s">
        <v>219</v>
      </c>
      <c r="E1530" s="281">
        <f t="shared" ref="E1530:E1536" si="348">F1530+G1530+H1530</f>
        <v>0</v>
      </c>
      <c r="F1530" s="152"/>
      <c r="G1530" s="153"/>
      <c r="H1530" s="1406"/>
      <c r="I1530" s="152"/>
      <c r="J1530" s="153"/>
      <c r="K1530" s="1406"/>
      <c r="L1530" s="281">
        <f t="shared" ref="L1530:L1536" si="349">I1530+J1530+K1530</f>
        <v>0</v>
      </c>
      <c r="M1530" s="12" t="str">
        <f t="shared" si="335"/>
        <v/>
      </c>
      <c r="N1530" s="13"/>
    </row>
    <row r="1531" spans="1:14" ht="31.5" hidden="1">
      <c r="A1531" s="23">
        <v>230</v>
      </c>
      <c r="B1531" s="346"/>
      <c r="C1531" s="324">
        <v>2969</v>
      </c>
      <c r="D1531" s="348" t="s">
        <v>220</v>
      </c>
      <c r="E1531" s="326">
        <f t="shared" si="348"/>
        <v>0</v>
      </c>
      <c r="F1531" s="445"/>
      <c r="G1531" s="446"/>
      <c r="H1531" s="1413"/>
      <c r="I1531" s="445"/>
      <c r="J1531" s="446"/>
      <c r="K1531" s="1413"/>
      <c r="L1531" s="326">
        <f t="shared" si="349"/>
        <v>0</v>
      </c>
      <c r="M1531" s="12" t="str">
        <f t="shared" si="335"/>
        <v/>
      </c>
      <c r="N1531" s="13"/>
    </row>
    <row r="1532" spans="1:14" ht="31.5" hidden="1">
      <c r="A1532" s="23">
        <v>235</v>
      </c>
      <c r="B1532" s="346"/>
      <c r="C1532" s="349">
        <v>2970</v>
      </c>
      <c r="D1532" s="350" t="s">
        <v>221</v>
      </c>
      <c r="E1532" s="351">
        <f t="shared" si="348"/>
        <v>0</v>
      </c>
      <c r="F1532" s="624"/>
      <c r="G1532" s="625"/>
      <c r="H1532" s="1414"/>
      <c r="I1532" s="624"/>
      <c r="J1532" s="625"/>
      <c r="K1532" s="1414"/>
      <c r="L1532" s="351">
        <f t="shared" si="349"/>
        <v>0</v>
      </c>
      <c r="M1532" s="12" t="str">
        <f t="shared" si="335"/>
        <v/>
      </c>
      <c r="N1532" s="13"/>
    </row>
    <row r="1533" spans="1:14" hidden="1">
      <c r="A1533" s="23">
        <v>240</v>
      </c>
      <c r="B1533" s="346"/>
      <c r="C1533" s="333">
        <v>2989</v>
      </c>
      <c r="D1533" s="355" t="s">
        <v>222</v>
      </c>
      <c r="E1533" s="335">
        <f t="shared" si="348"/>
        <v>0</v>
      </c>
      <c r="F1533" s="589"/>
      <c r="G1533" s="590"/>
      <c r="H1533" s="1415"/>
      <c r="I1533" s="589"/>
      <c r="J1533" s="590"/>
      <c r="K1533" s="1415"/>
      <c r="L1533" s="335">
        <f t="shared" si="349"/>
        <v>0</v>
      </c>
      <c r="M1533" s="12" t="str">
        <f t="shared" si="335"/>
        <v/>
      </c>
      <c r="N1533" s="13"/>
    </row>
    <row r="1534" spans="1:14" hidden="1">
      <c r="A1534" s="23">
        <v>245</v>
      </c>
      <c r="B1534" s="292"/>
      <c r="C1534" s="318">
        <v>2990</v>
      </c>
      <c r="D1534" s="356" t="s">
        <v>2007</v>
      </c>
      <c r="E1534" s="320">
        <f>F1534+G1534+H1534</f>
        <v>0</v>
      </c>
      <c r="F1534" s="450"/>
      <c r="G1534" s="451"/>
      <c r="H1534" s="1416"/>
      <c r="I1534" s="450"/>
      <c r="J1534" s="451"/>
      <c r="K1534" s="1416"/>
      <c r="L1534" s="320">
        <f>I1534+J1534+K1534</f>
        <v>0</v>
      </c>
      <c r="M1534" s="12" t="str">
        <f t="shared" si="335"/>
        <v/>
      </c>
      <c r="N1534" s="13"/>
    </row>
    <row r="1535" spans="1:14" hidden="1">
      <c r="A1535" s="22">
        <v>250</v>
      </c>
      <c r="B1535" s="292"/>
      <c r="C1535" s="318">
        <v>2991</v>
      </c>
      <c r="D1535" s="356" t="s">
        <v>223</v>
      </c>
      <c r="E1535" s="320">
        <f t="shared" si="348"/>
        <v>0</v>
      </c>
      <c r="F1535" s="450"/>
      <c r="G1535" s="451"/>
      <c r="H1535" s="1416"/>
      <c r="I1535" s="450"/>
      <c r="J1535" s="451"/>
      <c r="K1535" s="1416"/>
      <c r="L1535" s="320">
        <f t="shared" si="349"/>
        <v>0</v>
      </c>
      <c r="M1535" s="12" t="str">
        <f t="shared" si="335"/>
        <v/>
      </c>
      <c r="N1535" s="13"/>
    </row>
    <row r="1536" spans="1:14" hidden="1">
      <c r="A1536" s="23">
        <v>255</v>
      </c>
      <c r="B1536" s="292"/>
      <c r="C1536" s="285">
        <v>2992</v>
      </c>
      <c r="D1536" s="357" t="s">
        <v>224</v>
      </c>
      <c r="E1536" s="287">
        <f t="shared" si="348"/>
        <v>0</v>
      </c>
      <c r="F1536" s="173"/>
      <c r="G1536" s="174"/>
      <c r="H1536" s="1409"/>
      <c r="I1536" s="173"/>
      <c r="J1536" s="174"/>
      <c r="K1536" s="1409"/>
      <c r="L1536" s="287">
        <f t="shared" si="349"/>
        <v>0</v>
      </c>
      <c r="M1536" s="12" t="str">
        <f t="shared" si="335"/>
        <v/>
      </c>
      <c r="N1536" s="13"/>
    </row>
    <row r="1537" spans="1:14" hidden="1">
      <c r="A1537" s="23">
        <v>265</v>
      </c>
      <c r="B1537" s="272">
        <v>3300</v>
      </c>
      <c r="C1537" s="358" t="s">
        <v>2038</v>
      </c>
      <c r="D1537" s="1835"/>
      <c r="E1537" s="310">
        <f t="shared" ref="E1537:L1537" si="350">SUM(E1538:E1542)</f>
        <v>0</v>
      </c>
      <c r="F1537" s="274">
        <f t="shared" si="350"/>
        <v>0</v>
      </c>
      <c r="G1537" s="275">
        <f t="shared" si="350"/>
        <v>0</v>
      </c>
      <c r="H1537" s="276">
        <f t="shared" si="350"/>
        <v>0</v>
      </c>
      <c r="I1537" s="274">
        <f t="shared" si="350"/>
        <v>0</v>
      </c>
      <c r="J1537" s="275">
        <f t="shared" si="350"/>
        <v>0</v>
      </c>
      <c r="K1537" s="276">
        <f t="shared" si="350"/>
        <v>0</v>
      </c>
      <c r="L1537" s="310">
        <f t="shared" si="350"/>
        <v>0</v>
      </c>
      <c r="M1537" s="12" t="str">
        <f t="shared" ref="M1537:M1590" si="351">(IF($E1537&lt;&gt;0,$M$2,IF($L1537&lt;&gt;0,$M$2,"")))</f>
        <v/>
      </c>
      <c r="N1537" s="13"/>
    </row>
    <row r="1538" spans="1:14" hidden="1">
      <c r="A1538" s="22">
        <v>270</v>
      </c>
      <c r="B1538" s="291"/>
      <c r="C1538" s="279">
        <v>3301</v>
      </c>
      <c r="D1538" s="359" t="s">
        <v>225</v>
      </c>
      <c r="E1538" s="281">
        <f t="shared" ref="E1538:E1545" si="352">F1538+G1538+H1538</f>
        <v>0</v>
      </c>
      <c r="F1538" s="482">
        <v>0</v>
      </c>
      <c r="G1538" s="483">
        <v>0</v>
      </c>
      <c r="H1538" s="154">
        <v>0</v>
      </c>
      <c r="I1538" s="482">
        <v>0</v>
      </c>
      <c r="J1538" s="483">
        <v>0</v>
      </c>
      <c r="K1538" s="154">
        <v>0</v>
      </c>
      <c r="L1538" s="281">
        <f t="shared" ref="L1538:L1545" si="353">I1538+J1538+K1538</f>
        <v>0</v>
      </c>
      <c r="M1538" s="12" t="str">
        <f t="shared" si="351"/>
        <v/>
      </c>
      <c r="N1538" s="13"/>
    </row>
    <row r="1539" spans="1:14" hidden="1">
      <c r="A1539" s="22">
        <v>290</v>
      </c>
      <c r="B1539" s="291"/>
      <c r="C1539" s="293">
        <v>3302</v>
      </c>
      <c r="D1539" s="360" t="s">
        <v>702</v>
      </c>
      <c r="E1539" s="295">
        <f t="shared" si="352"/>
        <v>0</v>
      </c>
      <c r="F1539" s="484">
        <v>0</v>
      </c>
      <c r="G1539" s="485">
        <v>0</v>
      </c>
      <c r="H1539" s="160">
        <v>0</v>
      </c>
      <c r="I1539" s="484">
        <v>0</v>
      </c>
      <c r="J1539" s="485">
        <v>0</v>
      </c>
      <c r="K1539" s="160">
        <v>0</v>
      </c>
      <c r="L1539" s="295">
        <f t="shared" si="353"/>
        <v>0</v>
      </c>
      <c r="M1539" s="12" t="str">
        <f t="shared" si="351"/>
        <v/>
      </c>
      <c r="N1539" s="13"/>
    </row>
    <row r="1540" spans="1:14" hidden="1">
      <c r="A1540" s="39">
        <v>320</v>
      </c>
      <c r="B1540" s="291"/>
      <c r="C1540" s="293">
        <v>3304</v>
      </c>
      <c r="D1540" s="360" t="s">
        <v>226</v>
      </c>
      <c r="E1540" s="295">
        <f t="shared" si="352"/>
        <v>0</v>
      </c>
      <c r="F1540" s="484">
        <v>0</v>
      </c>
      <c r="G1540" s="485">
        <v>0</v>
      </c>
      <c r="H1540" s="160">
        <v>0</v>
      </c>
      <c r="I1540" s="484">
        <v>0</v>
      </c>
      <c r="J1540" s="485">
        <v>0</v>
      </c>
      <c r="K1540" s="160">
        <v>0</v>
      </c>
      <c r="L1540" s="295">
        <f t="shared" si="353"/>
        <v>0</v>
      </c>
      <c r="M1540" s="12" t="str">
        <f t="shared" si="351"/>
        <v/>
      </c>
      <c r="N1540" s="13"/>
    </row>
    <row r="1541" spans="1:14" ht="47.25" hidden="1">
      <c r="A1541" s="22">
        <v>330</v>
      </c>
      <c r="B1541" s="291"/>
      <c r="C1541" s="285">
        <v>3306</v>
      </c>
      <c r="D1541" s="361" t="s">
        <v>2172</v>
      </c>
      <c r="E1541" s="295">
        <f t="shared" si="352"/>
        <v>0</v>
      </c>
      <c r="F1541" s="484">
        <v>0</v>
      </c>
      <c r="G1541" s="485">
        <v>0</v>
      </c>
      <c r="H1541" s="160">
        <v>0</v>
      </c>
      <c r="I1541" s="484">
        <v>0</v>
      </c>
      <c r="J1541" s="485">
        <v>0</v>
      </c>
      <c r="K1541" s="160">
        <v>0</v>
      </c>
      <c r="L1541" s="295">
        <f t="shared" si="353"/>
        <v>0</v>
      </c>
      <c r="M1541" s="12" t="str">
        <f t="shared" si="351"/>
        <v/>
      </c>
      <c r="N1541" s="13"/>
    </row>
    <row r="1542" spans="1:14" hidden="1">
      <c r="A1542" s="23">
        <v>225</v>
      </c>
      <c r="B1542" s="291"/>
      <c r="C1542" s="285">
        <v>3307</v>
      </c>
      <c r="D1542" s="361" t="s">
        <v>2049</v>
      </c>
      <c r="E1542" s="287">
        <f t="shared" si="352"/>
        <v>0</v>
      </c>
      <c r="F1542" s="486">
        <v>0</v>
      </c>
      <c r="G1542" s="487">
        <v>0</v>
      </c>
      <c r="H1542" s="175">
        <v>0</v>
      </c>
      <c r="I1542" s="486">
        <v>0</v>
      </c>
      <c r="J1542" s="487">
        <v>0</v>
      </c>
      <c r="K1542" s="175">
        <v>0</v>
      </c>
      <c r="L1542" s="287">
        <f t="shared" si="353"/>
        <v>0</v>
      </c>
      <c r="M1542" s="12" t="str">
        <f t="shared" si="351"/>
        <v/>
      </c>
      <c r="N1542" s="13"/>
    </row>
    <row r="1543" spans="1:14" hidden="1">
      <c r="A1543" s="23">
        <v>230</v>
      </c>
      <c r="B1543" s="272">
        <v>3900</v>
      </c>
      <c r="C1543" s="1917" t="s">
        <v>227</v>
      </c>
      <c r="D1543" s="1918"/>
      <c r="E1543" s="310">
        <f t="shared" si="352"/>
        <v>0</v>
      </c>
      <c r="F1543" s="1458">
        <v>0</v>
      </c>
      <c r="G1543" s="1459">
        <v>0</v>
      </c>
      <c r="H1543" s="1460">
        <v>0</v>
      </c>
      <c r="I1543" s="1458">
        <v>0</v>
      </c>
      <c r="J1543" s="1459">
        <v>0</v>
      </c>
      <c r="K1543" s="1460">
        <v>0</v>
      </c>
      <c r="L1543" s="310">
        <f t="shared" si="353"/>
        <v>0</v>
      </c>
      <c r="M1543" s="12" t="str">
        <f t="shared" si="351"/>
        <v/>
      </c>
      <c r="N1543" s="13"/>
    </row>
    <row r="1544" spans="1:14" hidden="1">
      <c r="A1544" s="23">
        <v>245</v>
      </c>
      <c r="B1544" s="272">
        <v>4000</v>
      </c>
      <c r="C1544" s="1917" t="s">
        <v>228</v>
      </c>
      <c r="D1544" s="1918"/>
      <c r="E1544" s="310">
        <f t="shared" si="352"/>
        <v>0</v>
      </c>
      <c r="F1544" s="1410"/>
      <c r="G1544" s="1411"/>
      <c r="H1544" s="1412"/>
      <c r="I1544" s="1410"/>
      <c r="J1544" s="1411"/>
      <c r="K1544" s="1412"/>
      <c r="L1544" s="310">
        <f t="shared" si="353"/>
        <v>0</v>
      </c>
      <c r="M1544" s="12" t="str">
        <f t="shared" si="351"/>
        <v/>
      </c>
      <c r="N1544" s="13"/>
    </row>
    <row r="1545" spans="1:14" hidden="1">
      <c r="A1545" s="22">
        <v>350</v>
      </c>
      <c r="B1545" s="272">
        <v>4100</v>
      </c>
      <c r="C1545" s="1917" t="s">
        <v>229</v>
      </c>
      <c r="D1545" s="1918"/>
      <c r="E1545" s="310">
        <f t="shared" si="352"/>
        <v>0</v>
      </c>
      <c r="F1545" s="1459">
        <v>0</v>
      </c>
      <c r="G1545" s="1459">
        <v>0</v>
      </c>
      <c r="H1545" s="1460">
        <v>0</v>
      </c>
      <c r="I1545" s="1711">
        <v>0</v>
      </c>
      <c r="J1545" s="1459">
        <v>0</v>
      </c>
      <c r="K1545" s="1459">
        <v>0</v>
      </c>
      <c r="L1545" s="310">
        <f t="shared" si="353"/>
        <v>0</v>
      </c>
      <c r="M1545" s="12" t="str">
        <f t="shared" si="351"/>
        <v/>
      </c>
      <c r="N1545" s="13"/>
    </row>
    <row r="1546" spans="1:14" hidden="1">
      <c r="A1546" s="23">
        <v>355</v>
      </c>
      <c r="B1546" s="272">
        <v>4200</v>
      </c>
      <c r="C1546" s="1917" t="s">
        <v>230</v>
      </c>
      <c r="D1546" s="1918"/>
      <c r="E1546" s="310">
        <f t="shared" ref="E1546:L1546" si="354">SUM(E1547:E1552)</f>
        <v>0</v>
      </c>
      <c r="F1546" s="274">
        <f t="shared" si="354"/>
        <v>0</v>
      </c>
      <c r="G1546" s="275">
        <f t="shared" si="354"/>
        <v>0</v>
      </c>
      <c r="H1546" s="276">
        <f>SUM(H1547:H1552)</f>
        <v>0</v>
      </c>
      <c r="I1546" s="274">
        <f t="shared" si="354"/>
        <v>0</v>
      </c>
      <c r="J1546" s="275">
        <f t="shared" si="354"/>
        <v>0</v>
      </c>
      <c r="K1546" s="276">
        <f t="shared" si="354"/>
        <v>0</v>
      </c>
      <c r="L1546" s="310">
        <f t="shared" si="354"/>
        <v>0</v>
      </c>
      <c r="M1546" s="12" t="str">
        <f t="shared" si="351"/>
        <v/>
      </c>
      <c r="N1546" s="13"/>
    </row>
    <row r="1547" spans="1:14" hidden="1">
      <c r="A1547" s="23">
        <v>355</v>
      </c>
      <c r="B1547" s="362"/>
      <c r="C1547" s="279">
        <v>4201</v>
      </c>
      <c r="D1547" s="280" t="s">
        <v>231</v>
      </c>
      <c r="E1547" s="281">
        <f t="shared" ref="E1547:E1552" si="355">F1547+G1547+H1547</f>
        <v>0</v>
      </c>
      <c r="F1547" s="152"/>
      <c r="G1547" s="153"/>
      <c r="H1547" s="1406"/>
      <c r="I1547" s="152"/>
      <c r="J1547" s="153"/>
      <c r="K1547" s="1406"/>
      <c r="L1547" s="281">
        <f t="shared" ref="L1547:L1552" si="356">I1547+J1547+K1547</f>
        <v>0</v>
      </c>
      <c r="M1547" s="12" t="str">
        <f t="shared" si="351"/>
        <v/>
      </c>
      <c r="N1547" s="13"/>
    </row>
    <row r="1548" spans="1:14" hidden="1">
      <c r="A1548" s="23">
        <v>375</v>
      </c>
      <c r="B1548" s="362"/>
      <c r="C1548" s="293">
        <v>4202</v>
      </c>
      <c r="D1548" s="363" t="s">
        <v>232</v>
      </c>
      <c r="E1548" s="295">
        <f t="shared" si="355"/>
        <v>0</v>
      </c>
      <c r="F1548" s="158"/>
      <c r="G1548" s="159"/>
      <c r="H1548" s="1408"/>
      <c r="I1548" s="158"/>
      <c r="J1548" s="159"/>
      <c r="K1548" s="1408"/>
      <c r="L1548" s="295">
        <f t="shared" si="356"/>
        <v>0</v>
      </c>
      <c r="M1548" s="12" t="str">
        <f t="shared" si="351"/>
        <v/>
      </c>
      <c r="N1548" s="13"/>
    </row>
    <row r="1549" spans="1:14" hidden="1">
      <c r="A1549" s="23">
        <v>380</v>
      </c>
      <c r="B1549" s="362"/>
      <c r="C1549" s="293">
        <v>4214</v>
      </c>
      <c r="D1549" s="363" t="s">
        <v>233</v>
      </c>
      <c r="E1549" s="295">
        <f t="shared" si="355"/>
        <v>0</v>
      </c>
      <c r="F1549" s="158"/>
      <c r="G1549" s="159"/>
      <c r="H1549" s="1408"/>
      <c r="I1549" s="158"/>
      <c r="J1549" s="159"/>
      <c r="K1549" s="1408"/>
      <c r="L1549" s="295">
        <f t="shared" si="356"/>
        <v>0</v>
      </c>
      <c r="M1549" s="12" t="str">
        <f t="shared" si="351"/>
        <v/>
      </c>
      <c r="N1549" s="13"/>
    </row>
    <row r="1550" spans="1:14" hidden="1">
      <c r="A1550" s="23">
        <v>385</v>
      </c>
      <c r="B1550" s="362"/>
      <c r="C1550" s="293">
        <v>4217</v>
      </c>
      <c r="D1550" s="363" t="s">
        <v>234</v>
      </c>
      <c r="E1550" s="295">
        <f t="shared" si="355"/>
        <v>0</v>
      </c>
      <c r="F1550" s="158"/>
      <c r="G1550" s="159"/>
      <c r="H1550" s="1408"/>
      <c r="I1550" s="158"/>
      <c r="J1550" s="159"/>
      <c r="K1550" s="1408"/>
      <c r="L1550" s="295">
        <f t="shared" si="356"/>
        <v>0</v>
      </c>
      <c r="M1550" s="12" t="str">
        <f t="shared" si="351"/>
        <v/>
      </c>
      <c r="N1550" s="13"/>
    </row>
    <row r="1551" spans="1:14" hidden="1">
      <c r="A1551" s="23">
        <v>390</v>
      </c>
      <c r="B1551" s="362"/>
      <c r="C1551" s="293">
        <v>4218</v>
      </c>
      <c r="D1551" s="294" t="s">
        <v>235</v>
      </c>
      <c r="E1551" s="295">
        <f t="shared" si="355"/>
        <v>0</v>
      </c>
      <c r="F1551" s="158"/>
      <c r="G1551" s="159"/>
      <c r="H1551" s="1408"/>
      <c r="I1551" s="158"/>
      <c r="J1551" s="159"/>
      <c r="K1551" s="1408"/>
      <c r="L1551" s="295">
        <f t="shared" si="356"/>
        <v>0</v>
      </c>
      <c r="M1551" s="12" t="str">
        <f t="shared" si="351"/>
        <v/>
      </c>
      <c r="N1551" s="13"/>
    </row>
    <row r="1552" spans="1:14" hidden="1">
      <c r="A1552" s="23">
        <v>390</v>
      </c>
      <c r="B1552" s="362"/>
      <c r="C1552" s="285">
        <v>4219</v>
      </c>
      <c r="D1552" s="343" t="s">
        <v>236</v>
      </c>
      <c r="E1552" s="287">
        <f t="shared" si="355"/>
        <v>0</v>
      </c>
      <c r="F1552" s="173"/>
      <c r="G1552" s="174"/>
      <c r="H1552" s="1409"/>
      <c r="I1552" s="173"/>
      <c r="J1552" s="174"/>
      <c r="K1552" s="1409"/>
      <c r="L1552" s="287">
        <f t="shared" si="356"/>
        <v>0</v>
      </c>
      <c r="M1552" s="12" t="str">
        <f t="shared" si="351"/>
        <v/>
      </c>
      <c r="N1552" s="13"/>
    </row>
    <row r="1553" spans="1:14" hidden="1">
      <c r="A1553" s="23">
        <v>395</v>
      </c>
      <c r="B1553" s="272">
        <v>4300</v>
      </c>
      <c r="C1553" s="1917" t="s">
        <v>1645</v>
      </c>
      <c r="D1553" s="1918"/>
      <c r="E1553" s="310">
        <f t="shared" ref="E1553:L1553" si="357">SUM(E1554:E1556)</f>
        <v>0</v>
      </c>
      <c r="F1553" s="274">
        <f t="shared" si="357"/>
        <v>0</v>
      </c>
      <c r="G1553" s="275">
        <f t="shared" si="357"/>
        <v>0</v>
      </c>
      <c r="H1553" s="276">
        <f>SUM(H1554:H1556)</f>
        <v>0</v>
      </c>
      <c r="I1553" s="274">
        <f t="shared" si="357"/>
        <v>0</v>
      </c>
      <c r="J1553" s="275">
        <f t="shared" si="357"/>
        <v>0</v>
      </c>
      <c r="K1553" s="276">
        <f t="shared" si="357"/>
        <v>0</v>
      </c>
      <c r="L1553" s="310">
        <f t="shared" si="357"/>
        <v>0</v>
      </c>
      <c r="M1553" s="12" t="str">
        <f t="shared" si="351"/>
        <v/>
      </c>
      <c r="N1553" s="13"/>
    </row>
    <row r="1554" spans="1:14" hidden="1">
      <c r="A1554" s="18">
        <v>397</v>
      </c>
      <c r="B1554" s="362"/>
      <c r="C1554" s="279">
        <v>4301</v>
      </c>
      <c r="D1554" s="311" t="s">
        <v>237</v>
      </c>
      <c r="E1554" s="281">
        <f t="shared" ref="E1554:E1559" si="358">F1554+G1554+H1554</f>
        <v>0</v>
      </c>
      <c r="F1554" s="152"/>
      <c r="G1554" s="153"/>
      <c r="H1554" s="1406"/>
      <c r="I1554" s="152"/>
      <c r="J1554" s="153"/>
      <c r="K1554" s="1406"/>
      <c r="L1554" s="281">
        <f t="shared" ref="L1554:L1559" si="359">I1554+J1554+K1554</f>
        <v>0</v>
      </c>
      <c r="M1554" s="12" t="str">
        <f t="shared" si="351"/>
        <v/>
      </c>
      <c r="N1554" s="13"/>
    </row>
    <row r="1555" spans="1:14" hidden="1">
      <c r="A1555" s="14">
        <v>398</v>
      </c>
      <c r="B1555" s="362"/>
      <c r="C1555" s="293">
        <v>4302</v>
      </c>
      <c r="D1555" s="363" t="s">
        <v>238</v>
      </c>
      <c r="E1555" s="295">
        <f t="shared" si="358"/>
        <v>0</v>
      </c>
      <c r="F1555" s="158"/>
      <c r="G1555" s="159"/>
      <c r="H1555" s="1408"/>
      <c r="I1555" s="158"/>
      <c r="J1555" s="159"/>
      <c r="K1555" s="1408"/>
      <c r="L1555" s="295">
        <f t="shared" si="359"/>
        <v>0</v>
      </c>
      <c r="M1555" s="12" t="str">
        <f t="shared" si="351"/>
        <v/>
      </c>
      <c r="N1555" s="13"/>
    </row>
    <row r="1556" spans="1:14" hidden="1">
      <c r="A1556" s="14">
        <v>399</v>
      </c>
      <c r="B1556" s="362"/>
      <c r="C1556" s="285">
        <v>4309</v>
      </c>
      <c r="D1556" s="301" t="s">
        <v>239</v>
      </c>
      <c r="E1556" s="287">
        <f t="shared" si="358"/>
        <v>0</v>
      </c>
      <c r="F1556" s="173"/>
      <c r="G1556" s="174"/>
      <c r="H1556" s="1409"/>
      <c r="I1556" s="173"/>
      <c r="J1556" s="174"/>
      <c r="K1556" s="1409"/>
      <c r="L1556" s="287">
        <f t="shared" si="359"/>
        <v>0</v>
      </c>
      <c r="M1556" s="12" t="str">
        <f t="shared" si="351"/>
        <v/>
      </c>
      <c r="N1556" s="13"/>
    </row>
    <row r="1557" spans="1:14" hidden="1">
      <c r="A1557" s="14">
        <v>400</v>
      </c>
      <c r="B1557" s="272">
        <v>4400</v>
      </c>
      <c r="C1557" s="1917" t="s">
        <v>1642</v>
      </c>
      <c r="D1557" s="1918"/>
      <c r="E1557" s="310">
        <f t="shared" si="358"/>
        <v>0</v>
      </c>
      <c r="F1557" s="1410"/>
      <c r="G1557" s="1411"/>
      <c r="H1557" s="1412"/>
      <c r="I1557" s="1410"/>
      <c r="J1557" s="1411"/>
      <c r="K1557" s="1412"/>
      <c r="L1557" s="310">
        <f t="shared" si="359"/>
        <v>0</v>
      </c>
      <c r="M1557" s="12" t="str">
        <f t="shared" si="351"/>
        <v/>
      </c>
      <c r="N1557" s="13"/>
    </row>
    <row r="1558" spans="1:14" hidden="1">
      <c r="A1558" s="14">
        <v>401</v>
      </c>
      <c r="B1558" s="272">
        <v>4500</v>
      </c>
      <c r="C1558" s="1917" t="s">
        <v>1643</v>
      </c>
      <c r="D1558" s="1918"/>
      <c r="E1558" s="310">
        <f t="shared" si="358"/>
        <v>0</v>
      </c>
      <c r="F1558" s="1410"/>
      <c r="G1558" s="1411"/>
      <c r="H1558" s="1412"/>
      <c r="I1558" s="1410"/>
      <c r="J1558" s="1411"/>
      <c r="K1558" s="1412"/>
      <c r="L1558" s="310">
        <f t="shared" si="359"/>
        <v>0</v>
      </c>
      <c r="M1558" s="12" t="str">
        <f t="shared" si="351"/>
        <v/>
      </c>
      <c r="N1558" s="13"/>
    </row>
    <row r="1559" spans="1:14" hidden="1">
      <c r="A1559" s="40">
        <v>404</v>
      </c>
      <c r="B1559" s="272">
        <v>4600</v>
      </c>
      <c r="C1559" s="1923" t="s">
        <v>240</v>
      </c>
      <c r="D1559" s="1924"/>
      <c r="E1559" s="310">
        <f t="shared" si="358"/>
        <v>0</v>
      </c>
      <c r="F1559" s="1410"/>
      <c r="G1559" s="1411"/>
      <c r="H1559" s="1412"/>
      <c r="I1559" s="1410"/>
      <c r="J1559" s="1411"/>
      <c r="K1559" s="1412"/>
      <c r="L1559" s="310">
        <f t="shared" si="359"/>
        <v>0</v>
      </c>
      <c r="M1559" s="12" t="str">
        <f t="shared" si="351"/>
        <v/>
      </c>
      <c r="N1559" s="13"/>
    </row>
    <row r="1560" spans="1:14" hidden="1">
      <c r="A1560" s="40">
        <v>404</v>
      </c>
      <c r="B1560" s="272">
        <v>4900</v>
      </c>
      <c r="C1560" s="1917" t="s">
        <v>267</v>
      </c>
      <c r="D1560" s="1918"/>
      <c r="E1560" s="310">
        <f t="shared" ref="E1560:L1560" si="360">+E1561+E1562</f>
        <v>0</v>
      </c>
      <c r="F1560" s="274">
        <f t="shared" si="360"/>
        <v>0</v>
      </c>
      <c r="G1560" s="275">
        <f t="shared" si="360"/>
        <v>0</v>
      </c>
      <c r="H1560" s="276">
        <f>+H1561+H1562</f>
        <v>0</v>
      </c>
      <c r="I1560" s="274">
        <f t="shared" si="360"/>
        <v>0</v>
      </c>
      <c r="J1560" s="275">
        <f t="shared" si="360"/>
        <v>0</v>
      </c>
      <c r="K1560" s="276">
        <f t="shared" si="360"/>
        <v>0</v>
      </c>
      <c r="L1560" s="310">
        <f t="shared" si="360"/>
        <v>0</v>
      </c>
      <c r="M1560" s="12" t="str">
        <f t="shared" si="351"/>
        <v/>
      </c>
      <c r="N1560" s="13"/>
    </row>
    <row r="1561" spans="1:14" hidden="1">
      <c r="A1561" s="22">
        <v>440</v>
      </c>
      <c r="B1561" s="362"/>
      <c r="C1561" s="279">
        <v>4901</v>
      </c>
      <c r="D1561" s="364" t="s">
        <v>268</v>
      </c>
      <c r="E1561" s="281">
        <f>F1561+G1561+H1561</f>
        <v>0</v>
      </c>
      <c r="F1561" s="152"/>
      <c r="G1561" s="153"/>
      <c r="H1561" s="1406"/>
      <c r="I1561" s="152"/>
      <c r="J1561" s="153"/>
      <c r="K1561" s="1406"/>
      <c r="L1561" s="281">
        <f>I1561+J1561+K1561</f>
        <v>0</v>
      </c>
      <c r="M1561" s="12" t="str">
        <f t="shared" si="351"/>
        <v/>
      </c>
      <c r="N1561" s="13"/>
    </row>
    <row r="1562" spans="1:14" hidden="1">
      <c r="A1562" s="22">
        <v>450</v>
      </c>
      <c r="B1562" s="362"/>
      <c r="C1562" s="285">
        <v>4902</v>
      </c>
      <c r="D1562" s="301" t="s">
        <v>269</v>
      </c>
      <c r="E1562" s="287">
        <f>F1562+G1562+H1562</f>
        <v>0</v>
      </c>
      <c r="F1562" s="173"/>
      <c r="G1562" s="174"/>
      <c r="H1562" s="1409"/>
      <c r="I1562" s="173"/>
      <c r="J1562" s="174"/>
      <c r="K1562" s="1409"/>
      <c r="L1562" s="287">
        <f>I1562+J1562+K1562</f>
        <v>0</v>
      </c>
      <c r="M1562" s="12" t="str">
        <f t="shared" si="351"/>
        <v/>
      </c>
      <c r="N1562" s="13"/>
    </row>
    <row r="1563" spans="1:14" hidden="1">
      <c r="A1563" s="22">
        <v>495</v>
      </c>
      <c r="B1563" s="365">
        <v>5100</v>
      </c>
      <c r="C1563" s="1925" t="s">
        <v>241</v>
      </c>
      <c r="D1563" s="1926"/>
      <c r="E1563" s="310">
        <f>F1563+G1563+H1563</f>
        <v>0</v>
      </c>
      <c r="F1563" s="1410"/>
      <c r="G1563" s="1411"/>
      <c r="H1563" s="1412"/>
      <c r="I1563" s="1410"/>
      <c r="J1563" s="1411"/>
      <c r="K1563" s="1412"/>
      <c r="L1563" s="310">
        <f>I1563+J1563+K1563</f>
        <v>0</v>
      </c>
      <c r="M1563" s="12" t="str">
        <f t="shared" si="351"/>
        <v/>
      </c>
      <c r="N1563" s="13"/>
    </row>
    <row r="1564" spans="1:14" hidden="1">
      <c r="A1564" s="23">
        <v>500</v>
      </c>
      <c r="B1564" s="365">
        <v>5200</v>
      </c>
      <c r="C1564" s="1925" t="s">
        <v>242</v>
      </c>
      <c r="D1564" s="1926"/>
      <c r="E1564" s="310">
        <f t="shared" ref="E1564:L1564" si="361">SUM(E1565:E1571)</f>
        <v>0</v>
      </c>
      <c r="F1564" s="274">
        <f t="shared" si="361"/>
        <v>0</v>
      </c>
      <c r="G1564" s="275">
        <f t="shared" si="361"/>
        <v>0</v>
      </c>
      <c r="H1564" s="276">
        <f>SUM(H1565:H1571)</f>
        <v>0</v>
      </c>
      <c r="I1564" s="274">
        <f t="shared" si="361"/>
        <v>0</v>
      </c>
      <c r="J1564" s="275">
        <f t="shared" si="361"/>
        <v>0</v>
      </c>
      <c r="K1564" s="276">
        <f t="shared" si="361"/>
        <v>0</v>
      </c>
      <c r="L1564" s="310">
        <f t="shared" si="361"/>
        <v>0</v>
      </c>
      <c r="M1564" s="12" t="str">
        <f t="shared" si="351"/>
        <v/>
      </c>
      <c r="N1564" s="13"/>
    </row>
    <row r="1565" spans="1:14" hidden="1">
      <c r="A1565" s="23">
        <v>505</v>
      </c>
      <c r="B1565" s="366"/>
      <c r="C1565" s="367">
        <v>5201</v>
      </c>
      <c r="D1565" s="368" t="s">
        <v>243</v>
      </c>
      <c r="E1565" s="281">
        <f t="shared" ref="E1565:E1571" si="362">F1565+G1565+H1565</f>
        <v>0</v>
      </c>
      <c r="F1565" s="152"/>
      <c r="G1565" s="153"/>
      <c r="H1565" s="1406"/>
      <c r="I1565" s="152"/>
      <c r="J1565" s="153"/>
      <c r="K1565" s="1406"/>
      <c r="L1565" s="281">
        <f t="shared" ref="L1565:L1571" si="363">I1565+J1565+K1565</f>
        <v>0</v>
      </c>
      <c r="M1565" s="12" t="str">
        <f t="shared" si="351"/>
        <v/>
      </c>
      <c r="N1565" s="13"/>
    </row>
    <row r="1566" spans="1:14" hidden="1">
      <c r="A1566" s="23">
        <v>510</v>
      </c>
      <c r="B1566" s="366"/>
      <c r="C1566" s="369">
        <v>5202</v>
      </c>
      <c r="D1566" s="370" t="s">
        <v>244</v>
      </c>
      <c r="E1566" s="295">
        <f t="shared" si="362"/>
        <v>0</v>
      </c>
      <c r="F1566" s="158"/>
      <c r="G1566" s="159"/>
      <c r="H1566" s="1408"/>
      <c r="I1566" s="158"/>
      <c r="J1566" s="159"/>
      <c r="K1566" s="1408"/>
      <c r="L1566" s="295">
        <f t="shared" si="363"/>
        <v>0</v>
      </c>
      <c r="M1566" s="12" t="str">
        <f t="shared" si="351"/>
        <v/>
      </c>
      <c r="N1566" s="13"/>
    </row>
    <row r="1567" spans="1:14" hidden="1">
      <c r="A1567" s="23">
        <v>515</v>
      </c>
      <c r="B1567" s="366"/>
      <c r="C1567" s="369">
        <v>5203</v>
      </c>
      <c r="D1567" s="370" t="s">
        <v>609</v>
      </c>
      <c r="E1567" s="295">
        <f t="shared" si="362"/>
        <v>0</v>
      </c>
      <c r="F1567" s="158"/>
      <c r="G1567" s="159"/>
      <c r="H1567" s="1408"/>
      <c r="I1567" s="158"/>
      <c r="J1567" s="159"/>
      <c r="K1567" s="1408"/>
      <c r="L1567" s="295">
        <f t="shared" si="363"/>
        <v>0</v>
      </c>
      <c r="M1567" s="12" t="str">
        <f t="shared" si="351"/>
        <v/>
      </c>
      <c r="N1567" s="13"/>
    </row>
    <row r="1568" spans="1:14" hidden="1">
      <c r="A1568" s="23">
        <v>520</v>
      </c>
      <c r="B1568" s="366"/>
      <c r="C1568" s="369">
        <v>5204</v>
      </c>
      <c r="D1568" s="370" t="s">
        <v>610</v>
      </c>
      <c r="E1568" s="295">
        <f t="shared" si="362"/>
        <v>0</v>
      </c>
      <c r="F1568" s="158"/>
      <c r="G1568" s="159"/>
      <c r="H1568" s="1408"/>
      <c r="I1568" s="158"/>
      <c r="J1568" s="159"/>
      <c r="K1568" s="1408"/>
      <c r="L1568" s="295">
        <f t="shared" si="363"/>
        <v>0</v>
      </c>
      <c r="M1568" s="12" t="str">
        <f t="shared" si="351"/>
        <v/>
      </c>
      <c r="N1568" s="13"/>
    </row>
    <row r="1569" spans="1:14" hidden="1">
      <c r="A1569" s="23">
        <v>525</v>
      </c>
      <c r="B1569" s="366"/>
      <c r="C1569" s="369">
        <v>5205</v>
      </c>
      <c r="D1569" s="370" t="s">
        <v>611</v>
      </c>
      <c r="E1569" s="295">
        <f t="shared" si="362"/>
        <v>0</v>
      </c>
      <c r="F1569" s="158"/>
      <c r="G1569" s="159"/>
      <c r="H1569" s="1408"/>
      <c r="I1569" s="158"/>
      <c r="J1569" s="159"/>
      <c r="K1569" s="1408"/>
      <c r="L1569" s="295">
        <f t="shared" si="363"/>
        <v>0</v>
      </c>
      <c r="M1569" s="12" t="str">
        <f t="shared" si="351"/>
        <v/>
      </c>
      <c r="N1569" s="13"/>
    </row>
    <row r="1570" spans="1:14" hidden="1">
      <c r="A1570" s="22">
        <v>635</v>
      </c>
      <c r="B1570" s="366"/>
      <c r="C1570" s="369">
        <v>5206</v>
      </c>
      <c r="D1570" s="370" t="s">
        <v>612</v>
      </c>
      <c r="E1570" s="295">
        <f t="shared" si="362"/>
        <v>0</v>
      </c>
      <c r="F1570" s="158"/>
      <c r="G1570" s="159"/>
      <c r="H1570" s="1408"/>
      <c r="I1570" s="158"/>
      <c r="J1570" s="159"/>
      <c r="K1570" s="1408"/>
      <c r="L1570" s="295">
        <f t="shared" si="363"/>
        <v>0</v>
      </c>
      <c r="M1570" s="12" t="str">
        <f t="shared" si="351"/>
        <v/>
      </c>
      <c r="N1570" s="13"/>
    </row>
    <row r="1571" spans="1:14" hidden="1">
      <c r="A1571" s="23">
        <v>640</v>
      </c>
      <c r="B1571" s="366"/>
      <c r="C1571" s="371">
        <v>5219</v>
      </c>
      <c r="D1571" s="372" t="s">
        <v>613</v>
      </c>
      <c r="E1571" s="287">
        <f t="shared" si="362"/>
        <v>0</v>
      </c>
      <c r="F1571" s="173"/>
      <c r="G1571" s="174"/>
      <c r="H1571" s="1409"/>
      <c r="I1571" s="173"/>
      <c r="J1571" s="174"/>
      <c r="K1571" s="1409"/>
      <c r="L1571" s="287">
        <f t="shared" si="363"/>
        <v>0</v>
      </c>
      <c r="M1571" s="12" t="str">
        <f t="shared" si="351"/>
        <v/>
      </c>
      <c r="N1571" s="13"/>
    </row>
    <row r="1572" spans="1:14" hidden="1">
      <c r="A1572" s="23">
        <v>645</v>
      </c>
      <c r="B1572" s="365">
        <v>5300</v>
      </c>
      <c r="C1572" s="1925" t="s">
        <v>614</v>
      </c>
      <c r="D1572" s="1926"/>
      <c r="E1572" s="310">
        <f t="shared" ref="E1572:L1572" si="364">SUM(E1573:E1574)</f>
        <v>0</v>
      </c>
      <c r="F1572" s="274">
        <f t="shared" si="364"/>
        <v>0</v>
      </c>
      <c r="G1572" s="275">
        <f t="shared" si="364"/>
        <v>0</v>
      </c>
      <c r="H1572" s="276">
        <f>SUM(H1573:H1574)</f>
        <v>0</v>
      </c>
      <c r="I1572" s="274">
        <f t="shared" si="364"/>
        <v>0</v>
      </c>
      <c r="J1572" s="275">
        <f t="shared" si="364"/>
        <v>0</v>
      </c>
      <c r="K1572" s="276">
        <f t="shared" si="364"/>
        <v>0</v>
      </c>
      <c r="L1572" s="310">
        <f t="shared" si="364"/>
        <v>0</v>
      </c>
      <c r="M1572" s="12" t="str">
        <f t="shared" si="351"/>
        <v/>
      </c>
      <c r="N1572" s="13"/>
    </row>
    <row r="1573" spans="1:14" hidden="1">
      <c r="A1573" s="23">
        <v>650</v>
      </c>
      <c r="B1573" s="366"/>
      <c r="C1573" s="367">
        <v>5301</v>
      </c>
      <c r="D1573" s="368" t="s">
        <v>301</v>
      </c>
      <c r="E1573" s="281">
        <f>F1573+G1573+H1573</f>
        <v>0</v>
      </c>
      <c r="F1573" s="152"/>
      <c r="G1573" s="153"/>
      <c r="H1573" s="1406"/>
      <c r="I1573" s="152"/>
      <c r="J1573" s="153"/>
      <c r="K1573" s="1406"/>
      <c r="L1573" s="281">
        <f>I1573+J1573+K1573</f>
        <v>0</v>
      </c>
      <c r="M1573" s="12" t="str">
        <f t="shared" si="351"/>
        <v/>
      </c>
      <c r="N1573" s="13"/>
    </row>
    <row r="1574" spans="1:14" hidden="1">
      <c r="A1574" s="22">
        <v>655</v>
      </c>
      <c r="B1574" s="366"/>
      <c r="C1574" s="371">
        <v>5309</v>
      </c>
      <c r="D1574" s="372" t="s">
        <v>615</v>
      </c>
      <c r="E1574" s="287">
        <f>F1574+G1574+H1574</f>
        <v>0</v>
      </c>
      <c r="F1574" s="173"/>
      <c r="G1574" s="174"/>
      <c r="H1574" s="1409"/>
      <c r="I1574" s="173"/>
      <c r="J1574" s="174"/>
      <c r="K1574" s="1409"/>
      <c r="L1574" s="287">
        <f>I1574+J1574+K1574</f>
        <v>0</v>
      </c>
      <c r="M1574" s="12" t="str">
        <f t="shared" si="351"/>
        <v/>
      </c>
      <c r="N1574" s="13"/>
    </row>
    <row r="1575" spans="1:14" hidden="1">
      <c r="A1575" s="22">
        <v>665</v>
      </c>
      <c r="B1575" s="365">
        <v>5400</v>
      </c>
      <c r="C1575" s="1925" t="s">
        <v>672</v>
      </c>
      <c r="D1575" s="1926"/>
      <c r="E1575" s="310">
        <f>F1575+G1575+H1575</f>
        <v>0</v>
      </c>
      <c r="F1575" s="1410"/>
      <c r="G1575" s="1411"/>
      <c r="H1575" s="1412"/>
      <c r="I1575" s="1410"/>
      <c r="J1575" s="1411"/>
      <c r="K1575" s="1412"/>
      <c r="L1575" s="310">
        <f>I1575+J1575+K1575</f>
        <v>0</v>
      </c>
      <c r="M1575" s="12" t="str">
        <f t="shared" si="351"/>
        <v/>
      </c>
      <c r="N1575" s="13"/>
    </row>
    <row r="1576" spans="1:14" hidden="1">
      <c r="A1576" s="22">
        <v>675</v>
      </c>
      <c r="B1576" s="272">
        <v>5500</v>
      </c>
      <c r="C1576" s="1917" t="s">
        <v>673</v>
      </c>
      <c r="D1576" s="1918"/>
      <c r="E1576" s="310">
        <f t="shared" ref="E1576:L1576" si="365">SUM(E1577:E1580)</f>
        <v>0</v>
      </c>
      <c r="F1576" s="274">
        <f t="shared" si="365"/>
        <v>0</v>
      </c>
      <c r="G1576" s="275">
        <f t="shared" si="365"/>
        <v>0</v>
      </c>
      <c r="H1576" s="276">
        <f>SUM(H1577:H1580)</f>
        <v>0</v>
      </c>
      <c r="I1576" s="274">
        <f t="shared" si="365"/>
        <v>0</v>
      </c>
      <c r="J1576" s="275">
        <f t="shared" si="365"/>
        <v>0</v>
      </c>
      <c r="K1576" s="276">
        <f t="shared" si="365"/>
        <v>0</v>
      </c>
      <c r="L1576" s="310">
        <f t="shared" si="365"/>
        <v>0</v>
      </c>
      <c r="M1576" s="12" t="str">
        <f t="shared" si="351"/>
        <v/>
      </c>
      <c r="N1576" s="13"/>
    </row>
    <row r="1577" spans="1:14" hidden="1">
      <c r="A1577" s="22">
        <v>685</v>
      </c>
      <c r="B1577" s="362"/>
      <c r="C1577" s="279">
        <v>5501</v>
      </c>
      <c r="D1577" s="311" t="s">
        <v>674</v>
      </c>
      <c r="E1577" s="281">
        <f>F1577+G1577+H1577</f>
        <v>0</v>
      </c>
      <c r="F1577" s="152"/>
      <c r="G1577" s="153"/>
      <c r="H1577" s="1406"/>
      <c r="I1577" s="152"/>
      <c r="J1577" s="153"/>
      <c r="K1577" s="1406"/>
      <c r="L1577" s="281">
        <f>I1577+J1577+K1577</f>
        <v>0</v>
      </c>
      <c r="M1577" s="12" t="str">
        <f t="shared" si="351"/>
        <v/>
      </c>
      <c r="N1577" s="13"/>
    </row>
    <row r="1578" spans="1:14" hidden="1">
      <c r="A1578" s="23">
        <v>690</v>
      </c>
      <c r="B1578" s="362"/>
      <c r="C1578" s="293">
        <v>5502</v>
      </c>
      <c r="D1578" s="294" t="s">
        <v>675</v>
      </c>
      <c r="E1578" s="295">
        <f>F1578+G1578+H1578</f>
        <v>0</v>
      </c>
      <c r="F1578" s="158"/>
      <c r="G1578" s="159"/>
      <c r="H1578" s="1408"/>
      <c r="I1578" s="158"/>
      <c r="J1578" s="159"/>
      <c r="K1578" s="1408"/>
      <c r="L1578" s="295">
        <f>I1578+J1578+K1578</f>
        <v>0</v>
      </c>
      <c r="M1578" s="12" t="str">
        <f t="shared" si="351"/>
        <v/>
      </c>
      <c r="N1578" s="13"/>
    </row>
    <row r="1579" spans="1:14" hidden="1">
      <c r="A1579" s="23">
        <v>695</v>
      </c>
      <c r="B1579" s="362"/>
      <c r="C1579" s="293">
        <v>5503</v>
      </c>
      <c r="D1579" s="363" t="s">
        <v>676</v>
      </c>
      <c r="E1579" s="295">
        <f>F1579+G1579+H1579</f>
        <v>0</v>
      </c>
      <c r="F1579" s="158"/>
      <c r="G1579" s="159"/>
      <c r="H1579" s="1408"/>
      <c r="I1579" s="158"/>
      <c r="J1579" s="159"/>
      <c r="K1579" s="1408"/>
      <c r="L1579" s="295">
        <f>I1579+J1579+K1579</f>
        <v>0</v>
      </c>
      <c r="M1579" s="12" t="str">
        <f t="shared" si="351"/>
        <v/>
      </c>
      <c r="N1579" s="13"/>
    </row>
    <row r="1580" spans="1:14" hidden="1">
      <c r="A1580" s="22">
        <v>700</v>
      </c>
      <c r="B1580" s="362"/>
      <c r="C1580" s="285">
        <v>5504</v>
      </c>
      <c r="D1580" s="339" t="s">
        <v>677</v>
      </c>
      <c r="E1580" s="287">
        <f>F1580+G1580+H1580</f>
        <v>0</v>
      </c>
      <c r="F1580" s="173"/>
      <c r="G1580" s="174"/>
      <c r="H1580" s="1409"/>
      <c r="I1580" s="173"/>
      <c r="J1580" s="174"/>
      <c r="K1580" s="1409"/>
      <c r="L1580" s="287">
        <f>I1580+J1580+K1580</f>
        <v>0</v>
      </c>
      <c r="M1580" s="12" t="str">
        <f t="shared" si="351"/>
        <v/>
      </c>
      <c r="N1580" s="13"/>
    </row>
    <row r="1581" spans="1:14" hidden="1">
      <c r="A1581" s="22">
        <v>710</v>
      </c>
      <c r="B1581" s="365">
        <v>5700</v>
      </c>
      <c r="C1581" s="1919" t="s">
        <v>899</v>
      </c>
      <c r="D1581" s="1920"/>
      <c r="E1581" s="310">
        <f>SUM(E1582:E1584)</f>
        <v>0</v>
      </c>
      <c r="F1581" s="1458">
        <v>0</v>
      </c>
      <c r="G1581" s="1458">
        <v>0</v>
      </c>
      <c r="H1581" s="1458">
        <v>0</v>
      </c>
      <c r="I1581" s="1458">
        <v>0</v>
      </c>
      <c r="J1581" s="1458">
        <v>0</v>
      </c>
      <c r="K1581" s="1458">
        <v>0</v>
      </c>
      <c r="L1581" s="310">
        <f>SUM(L1582:L1584)</f>
        <v>0</v>
      </c>
      <c r="M1581" s="12" t="str">
        <f t="shared" si="351"/>
        <v/>
      </c>
      <c r="N1581" s="13"/>
    </row>
    <row r="1582" spans="1:14" hidden="1">
      <c r="A1582" s="23">
        <v>715</v>
      </c>
      <c r="B1582" s="366"/>
      <c r="C1582" s="367">
        <v>5701</v>
      </c>
      <c r="D1582" s="368" t="s">
        <v>678</v>
      </c>
      <c r="E1582" s="281">
        <f>F1582+G1582+H1582</f>
        <v>0</v>
      </c>
      <c r="F1582" s="1459">
        <v>0</v>
      </c>
      <c r="G1582" s="1459">
        <v>0</v>
      </c>
      <c r="H1582" s="1460">
        <v>0</v>
      </c>
      <c r="I1582" s="1711">
        <v>0</v>
      </c>
      <c r="J1582" s="1459">
        <v>0</v>
      </c>
      <c r="K1582" s="1459">
        <v>0</v>
      </c>
      <c r="L1582" s="281">
        <f>I1582+J1582+K1582</f>
        <v>0</v>
      </c>
      <c r="M1582" s="12" t="str">
        <f t="shared" si="351"/>
        <v/>
      </c>
      <c r="N1582" s="13"/>
    </row>
    <row r="1583" spans="1:14" hidden="1">
      <c r="A1583" s="23">
        <v>720</v>
      </c>
      <c r="B1583" s="366"/>
      <c r="C1583" s="373">
        <v>5702</v>
      </c>
      <c r="D1583" s="374" t="s">
        <v>679</v>
      </c>
      <c r="E1583" s="314">
        <f>F1583+G1583+H1583</f>
        <v>0</v>
      </c>
      <c r="F1583" s="1459">
        <v>0</v>
      </c>
      <c r="G1583" s="1459">
        <v>0</v>
      </c>
      <c r="H1583" s="1460">
        <v>0</v>
      </c>
      <c r="I1583" s="1711">
        <v>0</v>
      </c>
      <c r="J1583" s="1459">
        <v>0</v>
      </c>
      <c r="K1583" s="1459">
        <v>0</v>
      </c>
      <c r="L1583" s="314">
        <f>I1583+J1583+K1583</f>
        <v>0</v>
      </c>
      <c r="M1583" s="12" t="str">
        <f t="shared" si="351"/>
        <v/>
      </c>
      <c r="N1583" s="13"/>
    </row>
    <row r="1584" spans="1:14" hidden="1">
      <c r="A1584" s="23">
        <v>725</v>
      </c>
      <c r="B1584" s="292"/>
      <c r="C1584" s="375">
        <v>4071</v>
      </c>
      <c r="D1584" s="376" t="s">
        <v>680</v>
      </c>
      <c r="E1584" s="377">
        <f>F1584+G1584+H1584</f>
        <v>0</v>
      </c>
      <c r="F1584" s="1459">
        <v>0</v>
      </c>
      <c r="G1584" s="1459">
        <v>0</v>
      </c>
      <c r="H1584" s="1460">
        <v>0</v>
      </c>
      <c r="I1584" s="1711">
        <v>0</v>
      </c>
      <c r="J1584" s="1459">
        <v>0</v>
      </c>
      <c r="K1584" s="1459">
        <v>0</v>
      </c>
      <c r="L1584" s="377">
        <f>I1584+J1584+K1584</f>
        <v>0</v>
      </c>
      <c r="M1584" s="12" t="str">
        <f t="shared" si="351"/>
        <v/>
      </c>
      <c r="N1584" s="13"/>
    </row>
    <row r="1585" spans="1:14" hidden="1">
      <c r="A1585" s="23">
        <v>730</v>
      </c>
      <c r="B1585" s="571"/>
      <c r="C1585" s="1921" t="s">
        <v>681</v>
      </c>
      <c r="D1585" s="1922"/>
      <c r="E1585" s="1426"/>
      <c r="F1585" s="1426"/>
      <c r="G1585" s="1426"/>
      <c r="H1585" s="1426"/>
      <c r="I1585" s="1426"/>
      <c r="J1585" s="1426"/>
      <c r="K1585" s="1426"/>
      <c r="L1585" s="1427"/>
      <c r="M1585" s="12" t="str">
        <f t="shared" si="351"/>
        <v/>
      </c>
      <c r="N1585" s="13"/>
    </row>
    <row r="1586" spans="1:14" hidden="1">
      <c r="A1586" s="23">
        <v>735</v>
      </c>
      <c r="B1586" s="381">
        <v>98</v>
      </c>
      <c r="C1586" s="1921" t="s">
        <v>681</v>
      </c>
      <c r="D1586" s="1922"/>
      <c r="E1586" s="382">
        <f>F1586+G1586+H1586</f>
        <v>0</v>
      </c>
      <c r="F1586" s="1417"/>
      <c r="G1586" s="1418"/>
      <c r="H1586" s="1419"/>
      <c r="I1586" s="1448">
        <v>0</v>
      </c>
      <c r="J1586" s="1449">
        <v>0</v>
      </c>
      <c r="K1586" s="1450">
        <v>0</v>
      </c>
      <c r="L1586" s="382">
        <f>I1586+J1586+K1586</f>
        <v>0</v>
      </c>
      <c r="M1586" s="12" t="str">
        <f t="shared" si="351"/>
        <v/>
      </c>
      <c r="N1586" s="13"/>
    </row>
    <row r="1587" spans="1:14" hidden="1">
      <c r="A1587" s="23">
        <v>740</v>
      </c>
      <c r="B1587" s="1421"/>
      <c r="C1587" s="1422"/>
      <c r="D1587" s="1423"/>
      <c r="E1587" s="269"/>
      <c r="F1587" s="269"/>
      <c r="G1587" s="269"/>
      <c r="H1587" s="269"/>
      <c r="I1587" s="269"/>
      <c r="J1587" s="269"/>
      <c r="K1587" s="269"/>
      <c r="L1587" s="270"/>
      <c r="M1587" s="12" t="str">
        <f t="shared" si="351"/>
        <v/>
      </c>
      <c r="N1587" s="73" t="str">
        <f>LEFT(C1469,1)</f>
        <v>2</v>
      </c>
    </row>
    <row r="1588" spans="1:14" hidden="1">
      <c r="A1588" s="23">
        <v>745</v>
      </c>
      <c r="B1588" s="1424"/>
      <c r="C1588" s="111"/>
      <c r="D1588" s="1425"/>
      <c r="E1588" s="218"/>
      <c r="F1588" s="218"/>
      <c r="G1588" s="218"/>
      <c r="H1588" s="218"/>
      <c r="I1588" s="218"/>
      <c r="J1588" s="218"/>
      <c r="K1588" s="218"/>
      <c r="L1588" s="389"/>
      <c r="M1588" s="7" t="str">
        <f t="shared" si="351"/>
        <v/>
      </c>
    </row>
    <row r="1589" spans="1:14" hidden="1">
      <c r="A1589" s="22">
        <v>750</v>
      </c>
      <c r="B1589" s="1424"/>
      <c r="C1589" s="111"/>
      <c r="D1589" s="1425"/>
      <c r="E1589" s="218"/>
      <c r="F1589" s="218"/>
      <c r="G1589" s="218"/>
      <c r="H1589" s="218"/>
      <c r="I1589" s="218"/>
      <c r="J1589" s="218"/>
      <c r="K1589" s="218"/>
      <c r="L1589" s="389"/>
      <c r="M1589" s="7" t="str">
        <f t="shared" si="351"/>
        <v/>
      </c>
    </row>
    <row r="1590" spans="1:14" ht="19.5" thickBot="1">
      <c r="A1590" s="23">
        <v>755</v>
      </c>
      <c r="B1590" s="1451"/>
      <c r="C1590" s="393" t="s">
        <v>727</v>
      </c>
      <c r="D1590" s="1420">
        <f>+B1590</f>
        <v>0</v>
      </c>
      <c r="E1590" s="395">
        <f t="shared" ref="E1590:L1590" si="366">SUM(E1472,E1475,E1481,E1489,E1490,E1508,E1512,E1518,E1521,E1522,E1523,E1524,E1528,E1537,E1543,E1544,E1545,E1546,E1553,E1557,E1558,E1559,E1560,E1563,E1564,E1572,E1575,E1576,E1581)+E1586</f>
        <v>17235</v>
      </c>
      <c r="F1590" s="396">
        <f t="shared" si="366"/>
        <v>17235</v>
      </c>
      <c r="G1590" s="397">
        <f t="shared" si="366"/>
        <v>0</v>
      </c>
      <c r="H1590" s="398">
        <f t="shared" si="366"/>
        <v>0</v>
      </c>
      <c r="I1590" s="396">
        <f t="shared" si="366"/>
        <v>2650</v>
      </c>
      <c r="J1590" s="397">
        <f t="shared" si="366"/>
        <v>0</v>
      </c>
      <c r="K1590" s="398">
        <f t="shared" si="366"/>
        <v>0</v>
      </c>
      <c r="L1590" s="395">
        <f t="shared" si="366"/>
        <v>2650</v>
      </c>
      <c r="M1590" s="1820">
        <f t="shared" si="351"/>
        <v>1</v>
      </c>
      <c r="N1590" s="65"/>
    </row>
    <row r="1591" spans="1:14" ht="19.5" thickTop="1">
      <c r="A1591" s="23">
        <v>760</v>
      </c>
      <c r="B1591" s="79" t="s">
        <v>120</v>
      </c>
      <c r="C1591" s="1"/>
      <c r="L1591" s="6"/>
      <c r="M1591" s="1820">
        <f>(IF($E1590&lt;&gt;0,$M$2,IF($L1590&lt;&gt;0,$M$2,"")))</f>
        <v>1</v>
      </c>
      <c r="N1591" s="65"/>
    </row>
    <row r="1592" spans="1:14" ht="18.75">
      <c r="A1592" s="22">
        <v>765</v>
      </c>
      <c r="B1592" s="1355"/>
      <c r="C1592" s="1355"/>
      <c r="D1592" s="1356"/>
      <c r="E1592" s="1355"/>
      <c r="F1592" s="1355"/>
      <c r="G1592" s="1355"/>
      <c r="H1592" s="1355"/>
      <c r="I1592" s="1355"/>
      <c r="J1592" s="1355"/>
      <c r="K1592" s="1355"/>
      <c r="L1592" s="1357"/>
      <c r="M1592" s="1820">
        <f>(IF($E1590&lt;&gt;0,$M$2,IF($L1590&lt;&gt;0,$M$2,"")))</f>
        <v>1</v>
      </c>
      <c r="N1592" s="65"/>
    </row>
    <row r="1593" spans="1:14" ht="18.75" hidden="1">
      <c r="A1593" s="22">
        <v>775</v>
      </c>
      <c r="B1593" s="65"/>
      <c r="C1593" s="65"/>
      <c r="D1593" s="65"/>
      <c r="E1593" s="65"/>
      <c r="F1593" s="65"/>
      <c r="G1593" s="65"/>
      <c r="H1593" s="65"/>
      <c r="I1593" s="65"/>
      <c r="J1593" s="65"/>
      <c r="K1593" s="65"/>
      <c r="L1593" s="77"/>
      <c r="M1593" s="74">
        <f>(IF(E1590&lt;&gt;0,$G$2,IF(L1590&lt;&gt;0,$G$2,"")))</f>
        <v>0</v>
      </c>
      <c r="N1593" s="65"/>
    </row>
    <row r="1594" spans="1:14">
      <c r="A1594" s="23">
        <v>780</v>
      </c>
      <c r="B1594" s="6"/>
      <c r="C1594" s="6"/>
      <c r="D1594" s="517"/>
      <c r="E1594" s="38"/>
      <c r="F1594" s="38"/>
      <c r="G1594" s="38"/>
      <c r="H1594" s="38"/>
      <c r="I1594" s="38"/>
      <c r="J1594" s="38"/>
      <c r="K1594" s="38"/>
      <c r="L1594" s="38"/>
      <c r="M1594" s="7">
        <f>(IF($E1730&lt;&gt;0,$M$2,IF($L1730&lt;&gt;0,$M$2,"")))</f>
        <v>1</v>
      </c>
    </row>
    <row r="1595" spans="1:14">
      <c r="A1595" s="23">
        <v>785</v>
      </c>
      <c r="B1595" s="6"/>
      <c r="C1595" s="1353"/>
      <c r="D1595" s="1354"/>
      <c r="E1595" s="38"/>
      <c r="F1595" s="38"/>
      <c r="G1595" s="38"/>
      <c r="H1595" s="38"/>
      <c r="I1595" s="38"/>
      <c r="J1595" s="38"/>
      <c r="K1595" s="38"/>
      <c r="L1595" s="38"/>
      <c r="M1595" s="7">
        <f>(IF($E1730&lt;&gt;0,$M$2,IF($L1730&lt;&gt;0,$M$2,"")))</f>
        <v>1</v>
      </c>
    </row>
    <row r="1596" spans="1:14">
      <c r="A1596" s="23">
        <v>790</v>
      </c>
      <c r="B1596" s="1938" t="str">
        <f>$B$7</f>
        <v>ОТЧЕТНИ ДАННИ ПО ЕБК ЗА ИЗПЪЛНЕНИЕТО НА БЮДЖЕТА</v>
      </c>
      <c r="C1596" s="1939"/>
      <c r="D1596" s="1939"/>
      <c r="E1596" s="242"/>
      <c r="F1596" s="242"/>
      <c r="G1596" s="237"/>
      <c r="H1596" s="237"/>
      <c r="I1596" s="237"/>
      <c r="J1596" s="237"/>
      <c r="K1596" s="237"/>
      <c r="L1596" s="237"/>
      <c r="M1596" s="7">
        <f>(IF($E1730&lt;&gt;0,$M$2,IF($L1730&lt;&gt;0,$M$2,"")))</f>
        <v>1</v>
      </c>
    </row>
    <row r="1597" spans="1:14">
      <c r="A1597" s="23">
        <v>795</v>
      </c>
      <c r="B1597" s="228"/>
      <c r="C1597" s="391"/>
      <c r="D1597" s="400"/>
      <c r="E1597" s="406" t="s">
        <v>458</v>
      </c>
      <c r="F1597" s="406" t="s">
        <v>820</v>
      </c>
      <c r="G1597" s="237"/>
      <c r="H1597" s="1350" t="s">
        <v>1235</v>
      </c>
      <c r="I1597" s="1351"/>
      <c r="J1597" s="1352"/>
      <c r="K1597" s="237"/>
      <c r="L1597" s="237"/>
      <c r="M1597" s="7">
        <f>(IF($E1730&lt;&gt;0,$M$2,IF($L1730&lt;&gt;0,$M$2,"")))</f>
        <v>1</v>
      </c>
    </row>
    <row r="1598" spans="1:14" ht="18.75">
      <c r="A1598" s="22">
        <v>805</v>
      </c>
      <c r="B1598" s="1940" t="str">
        <f>$B$9</f>
        <v>Община Правец</v>
      </c>
      <c r="C1598" s="1941"/>
      <c r="D1598" s="1942"/>
      <c r="E1598" s="115">
        <f>$E$9</f>
        <v>45658</v>
      </c>
      <c r="F1598" s="226">
        <f>$F$9</f>
        <v>45900</v>
      </c>
      <c r="G1598" s="237"/>
      <c r="H1598" s="237"/>
      <c r="I1598" s="237"/>
      <c r="J1598" s="237"/>
      <c r="K1598" s="237"/>
      <c r="L1598" s="237"/>
      <c r="M1598" s="7">
        <f>(IF($E1730&lt;&gt;0,$M$2,IF($L1730&lt;&gt;0,$M$2,"")))</f>
        <v>1</v>
      </c>
    </row>
    <row r="1599" spans="1:14">
      <c r="A1599" s="23">
        <v>810</v>
      </c>
      <c r="B1599" s="227" t="str">
        <f>$B$10</f>
        <v>(наименование на разпоредителя с бюджет)</v>
      </c>
      <c r="C1599" s="228"/>
      <c r="D1599" s="229"/>
      <c r="E1599" s="237"/>
      <c r="F1599" s="237"/>
      <c r="G1599" s="237"/>
      <c r="H1599" s="237"/>
      <c r="I1599" s="237"/>
      <c r="J1599" s="237"/>
      <c r="K1599" s="237"/>
      <c r="L1599" s="237"/>
      <c r="M1599" s="7">
        <f>(IF($E1730&lt;&gt;0,$M$2,IF($L1730&lt;&gt;0,$M$2,"")))</f>
        <v>1</v>
      </c>
    </row>
    <row r="1600" spans="1:14">
      <c r="A1600" s="23">
        <v>815</v>
      </c>
      <c r="B1600" s="227"/>
      <c r="C1600" s="228"/>
      <c r="D1600" s="229"/>
      <c r="E1600" s="237"/>
      <c r="F1600" s="237"/>
      <c r="G1600" s="237"/>
      <c r="H1600" s="237"/>
      <c r="I1600" s="237"/>
      <c r="J1600" s="237"/>
      <c r="K1600" s="237"/>
      <c r="L1600" s="237"/>
      <c r="M1600" s="7">
        <f>(IF($E1730&lt;&gt;0,$M$2,IF($L1730&lt;&gt;0,$M$2,"")))</f>
        <v>1</v>
      </c>
    </row>
    <row r="1601" spans="1:14" ht="19.5">
      <c r="A1601" s="28">
        <v>525</v>
      </c>
      <c r="B1601" s="1943" t="str">
        <f>$B$12</f>
        <v>Правец</v>
      </c>
      <c r="C1601" s="1944"/>
      <c r="D1601" s="1945"/>
      <c r="E1601" s="410" t="s">
        <v>875</v>
      </c>
      <c r="F1601" s="1348" t="str">
        <f>$F$12</f>
        <v>7317</v>
      </c>
      <c r="G1601" s="237"/>
      <c r="H1601" s="237"/>
      <c r="I1601" s="237"/>
      <c r="J1601" s="237"/>
      <c r="K1601" s="237"/>
      <c r="L1601" s="237"/>
      <c r="M1601" s="7">
        <f>(IF($E1730&lt;&gt;0,$M$2,IF($L1730&lt;&gt;0,$M$2,"")))</f>
        <v>1</v>
      </c>
    </row>
    <row r="1602" spans="1:14">
      <c r="A1602" s="22">
        <v>820</v>
      </c>
      <c r="B1602" s="233" t="str">
        <f>$B$13</f>
        <v>(наименование на първостепенния разпоредител с бюджет)</v>
      </c>
      <c r="C1602" s="228"/>
      <c r="D1602" s="229"/>
      <c r="E1602" s="1349"/>
      <c r="F1602" s="242"/>
      <c r="G1602" s="237"/>
      <c r="H1602" s="237"/>
      <c r="I1602" s="237"/>
      <c r="J1602" s="237"/>
      <c r="K1602" s="237"/>
      <c r="L1602" s="237"/>
      <c r="M1602" s="7">
        <f>(IF($E1730&lt;&gt;0,$M$2,IF($L1730&lt;&gt;0,$M$2,"")))</f>
        <v>1</v>
      </c>
    </row>
    <row r="1603" spans="1:14" ht="19.5">
      <c r="A1603" s="23">
        <v>821</v>
      </c>
      <c r="B1603" s="236"/>
      <c r="C1603" s="237"/>
      <c r="D1603" s="124" t="s">
        <v>876</v>
      </c>
      <c r="E1603" s="238">
        <f>$E$15</f>
        <v>0</v>
      </c>
      <c r="F1603" s="414" t="str">
        <f>$F$15</f>
        <v>БЮДЖЕТ</v>
      </c>
      <c r="G1603" s="218"/>
      <c r="H1603" s="218"/>
      <c r="I1603" s="218"/>
      <c r="J1603" s="218"/>
      <c r="K1603" s="218"/>
      <c r="L1603" s="218"/>
      <c r="M1603" s="7">
        <f>(IF($E1730&lt;&gt;0,$M$2,IF($L1730&lt;&gt;0,$M$2,"")))</f>
        <v>1</v>
      </c>
    </row>
    <row r="1604" spans="1:14" ht="16.5" thickBot="1">
      <c r="A1604" s="23">
        <v>822</v>
      </c>
      <c r="B1604" s="228"/>
      <c r="C1604" s="391"/>
      <c r="D1604" s="400"/>
      <c r="E1604" s="237"/>
      <c r="F1604" s="409"/>
      <c r="G1604" s="409"/>
      <c r="H1604" s="409"/>
      <c r="I1604" s="409"/>
      <c r="J1604" s="409"/>
      <c r="K1604" s="409"/>
      <c r="L1604" s="1365" t="s">
        <v>459</v>
      </c>
      <c r="M1604" s="7">
        <f>(IF($E1730&lt;&gt;0,$M$2,IF($L1730&lt;&gt;0,$M$2,"")))</f>
        <v>1</v>
      </c>
    </row>
    <row r="1605" spans="1:14" ht="24.95" customHeight="1">
      <c r="A1605" s="23">
        <v>823</v>
      </c>
      <c r="B1605" s="247"/>
      <c r="C1605" s="248"/>
      <c r="D1605" s="249" t="s">
        <v>699</v>
      </c>
      <c r="E1605" s="1946" t="str">
        <f>CONCATENATE("Уточнен план ",$C$3)</f>
        <v>Уточнен план 2025</v>
      </c>
      <c r="F1605" s="1947"/>
      <c r="G1605" s="1947"/>
      <c r="H1605" s="1948"/>
      <c r="I1605" s="1927" t="str">
        <f>CONCATENATE("Отчет ",$C$3)</f>
        <v>Отчет 2025</v>
      </c>
      <c r="J1605" s="1928"/>
      <c r="K1605" s="1928"/>
      <c r="L1605" s="1929"/>
      <c r="M1605" s="7">
        <f>(IF($E1730&lt;&gt;0,$M$2,IF($L1730&lt;&gt;0,$M$2,"")))</f>
        <v>1</v>
      </c>
    </row>
    <row r="1606" spans="1:14" ht="54.95" customHeight="1" thickBot="1">
      <c r="A1606" s="23">
        <v>825</v>
      </c>
      <c r="B1606" s="250" t="s">
        <v>62</v>
      </c>
      <c r="C1606" s="251" t="s">
        <v>460</v>
      </c>
      <c r="D1606" s="252" t="s">
        <v>700</v>
      </c>
      <c r="E1606" s="1391" t="str">
        <f>$E$20</f>
        <v>Уточнен план                Общо</v>
      </c>
      <c r="F1606" s="1395" t="str">
        <f>$F$20</f>
        <v>държавни дейности</v>
      </c>
      <c r="G1606" s="1396" t="str">
        <f>$G$20</f>
        <v>местни дейности</v>
      </c>
      <c r="H1606" s="1397" t="str">
        <f>$H$20</f>
        <v>дофинансиране</v>
      </c>
      <c r="I1606" s="253" t="str">
        <f>$I$20</f>
        <v>държавни дейности -ОТЧЕТ</v>
      </c>
      <c r="J1606" s="254" t="str">
        <f>$J$20</f>
        <v>местни дейности - ОТЧЕТ</v>
      </c>
      <c r="K1606" s="255" t="str">
        <f>$K$20</f>
        <v>дофинансиране - ОТЧЕТ</v>
      </c>
      <c r="L1606" s="1675" t="str">
        <f>$L$20</f>
        <v>ОТЧЕТ                                    ОБЩО</v>
      </c>
      <c r="M1606" s="7">
        <f>(IF($E1730&lt;&gt;0,$M$2,IF($L1730&lt;&gt;0,$M$2,"")))</f>
        <v>1</v>
      </c>
    </row>
    <row r="1607" spans="1:14" ht="18.75">
      <c r="A1607" s="23"/>
      <c r="B1607" s="258"/>
      <c r="C1607" s="259"/>
      <c r="D1607" s="260" t="s">
        <v>729</v>
      </c>
      <c r="E1607" s="1442" t="str">
        <f>$E$21</f>
        <v>(1)</v>
      </c>
      <c r="F1607" s="143" t="str">
        <f>$F$21</f>
        <v>(2)</v>
      </c>
      <c r="G1607" s="144" t="str">
        <f>$G$21</f>
        <v>(3)</v>
      </c>
      <c r="H1607" s="145" t="str">
        <f>$H$21</f>
        <v>(4)</v>
      </c>
      <c r="I1607" s="261" t="str">
        <f>$I$21</f>
        <v>(5)</v>
      </c>
      <c r="J1607" s="262" t="str">
        <f>$J$21</f>
        <v>(6)</v>
      </c>
      <c r="K1607" s="263" t="str">
        <f>$K$21</f>
        <v>(7)</v>
      </c>
      <c r="L1607" s="264" t="str">
        <f>$L$21</f>
        <v>(8)</v>
      </c>
      <c r="M1607" s="7">
        <f>(IF($E1730&lt;&gt;0,$M$2,IF($L1730&lt;&gt;0,$M$2,"")))</f>
        <v>1</v>
      </c>
    </row>
    <row r="1608" spans="1:14">
      <c r="A1608" s="23"/>
      <c r="B1608" s="1439"/>
      <c r="C1608" s="1540" t="e">
        <f>VLOOKUP(D1608,OP_LIST2,2,FALSE)</f>
        <v>#N/A</v>
      </c>
      <c r="D1608" s="1445"/>
      <c r="E1608" s="389"/>
      <c r="F1608" s="1429"/>
      <c r="G1608" s="1430"/>
      <c r="H1608" s="1431"/>
      <c r="I1608" s="1429"/>
      <c r="J1608" s="1430"/>
      <c r="K1608" s="1431"/>
      <c r="L1608" s="1428"/>
      <c r="M1608" s="7">
        <f>(IF($E1730&lt;&gt;0,$M$2,IF($L1730&lt;&gt;0,$M$2,"")))</f>
        <v>1</v>
      </c>
    </row>
    <row r="1609" spans="1:14">
      <c r="A1609" s="23"/>
      <c r="B1609" s="1713" t="s">
        <v>2056</v>
      </c>
      <c r="C1609" s="1446">
        <f>VLOOKUP(D1610,EBK_DEIN2,2,FALSE)</f>
        <v>3311</v>
      </c>
      <c r="D1609" s="1445" t="s">
        <v>778</v>
      </c>
      <c r="E1609" s="389"/>
      <c r="F1609" s="1432"/>
      <c r="G1609" s="1433"/>
      <c r="H1609" s="1434"/>
      <c r="I1609" s="1432"/>
      <c r="J1609" s="1433"/>
      <c r="K1609" s="1434"/>
      <c r="L1609" s="1428"/>
      <c r="M1609" s="7">
        <f>(IF($E1730&lt;&gt;0,$M$2,IF($L1730&lt;&gt;0,$M$2,"")))</f>
        <v>1</v>
      </c>
    </row>
    <row r="1610" spans="1:14">
      <c r="A1610" s="23"/>
      <c r="B1610" s="1438"/>
      <c r="C1610" s="1531">
        <f>+C1609</f>
        <v>3311</v>
      </c>
      <c r="D1610" s="1440" t="s">
        <v>2002</v>
      </c>
      <c r="E1610" s="389"/>
      <c r="F1610" s="1432"/>
      <c r="G1610" s="1433"/>
      <c r="H1610" s="1434"/>
      <c r="I1610" s="1432"/>
      <c r="J1610" s="1433"/>
      <c r="K1610" s="1434"/>
      <c r="L1610" s="1428"/>
      <c r="M1610" s="7">
        <f>(IF($E1730&lt;&gt;0,$M$2,IF($L1730&lt;&gt;0,$M$2,"")))</f>
        <v>1</v>
      </c>
    </row>
    <row r="1611" spans="1:14">
      <c r="A1611" s="23"/>
      <c r="B1611" s="1443"/>
      <c r="C1611" s="1441"/>
      <c r="D1611" s="1444" t="s">
        <v>701</v>
      </c>
      <c r="E1611" s="389"/>
      <c r="F1611" s="1435"/>
      <c r="G1611" s="1436"/>
      <c r="H1611" s="1437"/>
      <c r="I1611" s="1435"/>
      <c r="J1611" s="1436"/>
      <c r="K1611" s="1437"/>
      <c r="L1611" s="1428"/>
      <c r="M1611" s="7">
        <f>(IF($E1730&lt;&gt;0,$M$2,IF($L1730&lt;&gt;0,$M$2,"")))</f>
        <v>1</v>
      </c>
    </row>
    <row r="1612" spans="1:14">
      <c r="A1612" s="23"/>
      <c r="B1612" s="272">
        <v>100</v>
      </c>
      <c r="C1612" s="1930" t="s">
        <v>730</v>
      </c>
      <c r="D1612" s="1931"/>
      <c r="E1612" s="273">
        <f t="shared" ref="E1612:L1612" si="367">SUM(E1613:E1614)</f>
        <v>1580000</v>
      </c>
      <c r="F1612" s="274">
        <f t="shared" si="367"/>
        <v>1580000</v>
      </c>
      <c r="G1612" s="275">
        <f t="shared" si="367"/>
        <v>0</v>
      </c>
      <c r="H1612" s="276">
        <f>SUM(H1613:H1614)</f>
        <v>0</v>
      </c>
      <c r="I1612" s="274">
        <f t="shared" si="367"/>
        <v>863405</v>
      </c>
      <c r="J1612" s="275">
        <f t="shared" si="367"/>
        <v>0</v>
      </c>
      <c r="K1612" s="276">
        <f t="shared" si="367"/>
        <v>0</v>
      </c>
      <c r="L1612" s="273">
        <f t="shared" si="367"/>
        <v>863405</v>
      </c>
      <c r="M1612" s="12">
        <f>(IF($E1612&lt;&gt;0,$M$2,IF($L1612&lt;&gt;0,$M$2,"")))</f>
        <v>1</v>
      </c>
      <c r="N1612" s="13"/>
    </row>
    <row r="1613" spans="1:14">
      <c r="A1613" s="23"/>
      <c r="B1613" s="278"/>
      <c r="C1613" s="279">
        <v>101</v>
      </c>
      <c r="D1613" s="280" t="s">
        <v>731</v>
      </c>
      <c r="E1613" s="281">
        <f>F1613+G1613+H1613</f>
        <v>1580000</v>
      </c>
      <c r="F1613" s="152">
        <v>1580000</v>
      </c>
      <c r="G1613" s="153">
        <v>0</v>
      </c>
      <c r="H1613" s="1406">
        <v>0</v>
      </c>
      <c r="I1613" s="152">
        <v>863405</v>
      </c>
      <c r="J1613" s="153">
        <v>0</v>
      </c>
      <c r="K1613" s="1406">
        <v>0</v>
      </c>
      <c r="L1613" s="281">
        <f>I1613+J1613+K1613</f>
        <v>863405</v>
      </c>
      <c r="M1613" s="12">
        <f t="shared" ref="M1613:M1676" si="368">(IF($E1613&lt;&gt;0,$M$2,IF($L1613&lt;&gt;0,$M$2,"")))</f>
        <v>1</v>
      </c>
      <c r="N1613" s="13"/>
    </row>
    <row r="1614" spans="1:14" hidden="1">
      <c r="A1614" s="10"/>
      <c r="B1614" s="278"/>
      <c r="C1614" s="285">
        <v>102</v>
      </c>
      <c r="D1614" s="286" t="s">
        <v>732</v>
      </c>
      <c r="E1614" s="287">
        <f>F1614+G1614+H1614</f>
        <v>0</v>
      </c>
      <c r="F1614" s="173"/>
      <c r="G1614" s="174"/>
      <c r="H1614" s="1409"/>
      <c r="I1614" s="173"/>
      <c r="J1614" s="174"/>
      <c r="K1614" s="1409"/>
      <c r="L1614" s="287">
        <f>I1614+J1614+K1614</f>
        <v>0</v>
      </c>
      <c r="M1614" s="12" t="str">
        <f t="shared" si="368"/>
        <v/>
      </c>
      <c r="N1614" s="13"/>
    </row>
    <row r="1615" spans="1:14">
      <c r="A1615" s="10"/>
      <c r="B1615" s="272">
        <v>200</v>
      </c>
      <c r="C1615" s="1932" t="s">
        <v>733</v>
      </c>
      <c r="D1615" s="1933"/>
      <c r="E1615" s="273">
        <f t="shared" ref="E1615:L1615" si="369">SUM(E1616:E1620)</f>
        <v>49003</v>
      </c>
      <c r="F1615" s="274">
        <f t="shared" si="369"/>
        <v>49003</v>
      </c>
      <c r="G1615" s="275">
        <f t="shared" si="369"/>
        <v>0</v>
      </c>
      <c r="H1615" s="276">
        <f>SUM(H1616:H1620)</f>
        <v>0</v>
      </c>
      <c r="I1615" s="274">
        <f t="shared" si="369"/>
        <v>35818</v>
      </c>
      <c r="J1615" s="275">
        <f t="shared" si="369"/>
        <v>0</v>
      </c>
      <c r="K1615" s="276">
        <f t="shared" si="369"/>
        <v>0</v>
      </c>
      <c r="L1615" s="273">
        <f t="shared" si="369"/>
        <v>35818</v>
      </c>
      <c r="M1615" s="12">
        <f t="shared" si="368"/>
        <v>1</v>
      </c>
      <c r="N1615" s="13"/>
    </row>
    <row r="1616" spans="1:14" hidden="1">
      <c r="A1616" s="10"/>
      <c r="B1616" s="291"/>
      <c r="C1616" s="279">
        <v>201</v>
      </c>
      <c r="D1616" s="280" t="s">
        <v>734</v>
      </c>
      <c r="E1616" s="281">
        <f>F1616+G1616+H1616</f>
        <v>0</v>
      </c>
      <c r="F1616" s="152"/>
      <c r="G1616" s="153"/>
      <c r="H1616" s="1406"/>
      <c r="I1616" s="152"/>
      <c r="J1616" s="153"/>
      <c r="K1616" s="1406"/>
      <c r="L1616" s="281">
        <f>I1616+J1616+K1616</f>
        <v>0</v>
      </c>
      <c r="M1616" s="12" t="str">
        <f t="shared" si="368"/>
        <v/>
      </c>
      <c r="N1616" s="13"/>
    </row>
    <row r="1617" spans="1:14">
      <c r="A1617" s="10"/>
      <c r="B1617" s="292"/>
      <c r="C1617" s="293">
        <v>202</v>
      </c>
      <c r="D1617" s="294" t="s">
        <v>735</v>
      </c>
      <c r="E1617" s="295">
        <f>F1617+G1617+H1617</f>
        <v>11400</v>
      </c>
      <c r="F1617" s="158">
        <v>11400</v>
      </c>
      <c r="G1617" s="159">
        <v>0</v>
      </c>
      <c r="H1617" s="1408">
        <v>0</v>
      </c>
      <c r="I1617" s="158">
        <v>8579</v>
      </c>
      <c r="J1617" s="159">
        <v>0</v>
      </c>
      <c r="K1617" s="1408">
        <v>0</v>
      </c>
      <c r="L1617" s="295">
        <f>I1617+J1617+K1617</f>
        <v>8579</v>
      </c>
      <c r="M1617" s="12">
        <f t="shared" si="368"/>
        <v>1</v>
      </c>
      <c r="N1617" s="13"/>
    </row>
    <row r="1618" spans="1:14" ht="31.5">
      <c r="A1618" s="10"/>
      <c r="B1618" s="299"/>
      <c r="C1618" s="293">
        <v>205</v>
      </c>
      <c r="D1618" s="294" t="s">
        <v>586</v>
      </c>
      <c r="E1618" s="295">
        <f>F1618+G1618+H1618</f>
        <v>23500</v>
      </c>
      <c r="F1618" s="158">
        <v>23500</v>
      </c>
      <c r="G1618" s="159">
        <v>0</v>
      </c>
      <c r="H1618" s="1408">
        <v>0</v>
      </c>
      <c r="I1618" s="158">
        <v>17456</v>
      </c>
      <c r="J1618" s="159">
        <v>0</v>
      </c>
      <c r="K1618" s="1408">
        <v>0</v>
      </c>
      <c r="L1618" s="295">
        <f>I1618+J1618+K1618</f>
        <v>17456</v>
      </c>
      <c r="M1618" s="12">
        <f t="shared" si="368"/>
        <v>1</v>
      </c>
      <c r="N1618" s="13"/>
    </row>
    <row r="1619" spans="1:14">
      <c r="A1619" s="10"/>
      <c r="B1619" s="299"/>
      <c r="C1619" s="293">
        <v>208</v>
      </c>
      <c r="D1619" s="300" t="s">
        <v>587</v>
      </c>
      <c r="E1619" s="295">
        <f>F1619+G1619+H1619</f>
        <v>14103</v>
      </c>
      <c r="F1619" s="158">
        <v>14103</v>
      </c>
      <c r="G1619" s="159">
        <v>0</v>
      </c>
      <c r="H1619" s="1408">
        <v>0</v>
      </c>
      <c r="I1619" s="158">
        <v>3536</v>
      </c>
      <c r="J1619" s="159">
        <v>0</v>
      </c>
      <c r="K1619" s="1408">
        <v>0</v>
      </c>
      <c r="L1619" s="295">
        <f>I1619+J1619+K1619</f>
        <v>3536</v>
      </c>
      <c r="M1619" s="12">
        <f t="shared" si="368"/>
        <v>1</v>
      </c>
      <c r="N1619" s="13"/>
    </row>
    <row r="1620" spans="1:14">
      <c r="A1620" s="10"/>
      <c r="B1620" s="291"/>
      <c r="C1620" s="285">
        <v>209</v>
      </c>
      <c r="D1620" s="301" t="s">
        <v>588</v>
      </c>
      <c r="E1620" s="287">
        <f>F1620+G1620+H1620</f>
        <v>0</v>
      </c>
      <c r="F1620" s="173">
        <v>0</v>
      </c>
      <c r="G1620" s="174">
        <v>0</v>
      </c>
      <c r="H1620" s="1409">
        <v>0</v>
      </c>
      <c r="I1620" s="173">
        <v>6247</v>
      </c>
      <c r="J1620" s="174">
        <v>0</v>
      </c>
      <c r="K1620" s="1409">
        <v>0</v>
      </c>
      <c r="L1620" s="287">
        <f>I1620+J1620+K1620</f>
        <v>6247</v>
      </c>
      <c r="M1620" s="12">
        <f t="shared" si="368"/>
        <v>1</v>
      </c>
      <c r="N1620" s="13"/>
    </row>
    <row r="1621" spans="1:14">
      <c r="A1621" s="10"/>
      <c r="B1621" s="272">
        <v>500</v>
      </c>
      <c r="C1621" s="1934" t="s">
        <v>188</v>
      </c>
      <c r="D1621" s="1935"/>
      <c r="E1621" s="273">
        <f t="shared" ref="E1621:L1621" si="370">SUM(E1622:E1628)</f>
        <v>366638</v>
      </c>
      <c r="F1621" s="274">
        <f t="shared" si="370"/>
        <v>366638</v>
      </c>
      <c r="G1621" s="275">
        <f t="shared" si="370"/>
        <v>0</v>
      </c>
      <c r="H1621" s="276">
        <f>SUM(H1622:H1628)</f>
        <v>0</v>
      </c>
      <c r="I1621" s="274">
        <f t="shared" si="370"/>
        <v>191725</v>
      </c>
      <c r="J1621" s="275">
        <f t="shared" si="370"/>
        <v>0</v>
      </c>
      <c r="K1621" s="276">
        <f t="shared" si="370"/>
        <v>0</v>
      </c>
      <c r="L1621" s="273">
        <f t="shared" si="370"/>
        <v>191725</v>
      </c>
      <c r="M1621" s="12">
        <f t="shared" si="368"/>
        <v>1</v>
      </c>
      <c r="N1621" s="13"/>
    </row>
    <row r="1622" spans="1:14" ht="18" customHeight="1">
      <c r="A1622" s="10"/>
      <c r="B1622" s="291"/>
      <c r="C1622" s="302">
        <v>551</v>
      </c>
      <c r="D1622" s="303" t="s">
        <v>189</v>
      </c>
      <c r="E1622" s="281">
        <f t="shared" ref="E1622:E1629" si="371">F1622+G1622+H1622</f>
        <v>184927</v>
      </c>
      <c r="F1622" s="152">
        <v>184927</v>
      </c>
      <c r="G1622" s="153">
        <v>0</v>
      </c>
      <c r="H1622" s="1406">
        <v>0</v>
      </c>
      <c r="I1622" s="152">
        <v>102954</v>
      </c>
      <c r="J1622" s="153">
        <v>0</v>
      </c>
      <c r="K1622" s="1406">
        <v>0</v>
      </c>
      <c r="L1622" s="281">
        <f t="shared" ref="L1622:L1629" si="372">I1622+J1622+K1622</f>
        <v>102954</v>
      </c>
      <c r="M1622" s="12">
        <f t="shared" si="368"/>
        <v>1</v>
      </c>
      <c r="N1622" s="13"/>
    </row>
    <row r="1623" spans="1:14">
      <c r="A1623" s="10"/>
      <c r="B1623" s="291"/>
      <c r="C1623" s="304">
        <v>552</v>
      </c>
      <c r="D1623" s="305" t="s">
        <v>894</v>
      </c>
      <c r="E1623" s="295">
        <f t="shared" si="371"/>
        <v>59308</v>
      </c>
      <c r="F1623" s="158">
        <v>59308</v>
      </c>
      <c r="G1623" s="159">
        <v>0</v>
      </c>
      <c r="H1623" s="1408">
        <v>0</v>
      </c>
      <c r="I1623" s="158">
        <v>20432</v>
      </c>
      <c r="J1623" s="159">
        <v>0</v>
      </c>
      <c r="K1623" s="1408">
        <v>0</v>
      </c>
      <c r="L1623" s="295">
        <f t="shared" si="372"/>
        <v>20432</v>
      </c>
      <c r="M1623" s="12">
        <f t="shared" si="368"/>
        <v>1</v>
      </c>
      <c r="N1623" s="13"/>
    </row>
    <row r="1624" spans="1:14" hidden="1">
      <c r="A1624" s="10"/>
      <c r="B1624" s="306"/>
      <c r="C1624" s="304">
        <v>558</v>
      </c>
      <c r="D1624" s="307" t="s">
        <v>856</v>
      </c>
      <c r="E1624" s="295">
        <f>F1624+G1624+H1624</f>
        <v>0</v>
      </c>
      <c r="F1624" s="484">
        <v>0</v>
      </c>
      <c r="G1624" s="485">
        <v>0</v>
      </c>
      <c r="H1624" s="160">
        <v>0</v>
      </c>
      <c r="I1624" s="484">
        <v>0</v>
      </c>
      <c r="J1624" s="485">
        <v>0</v>
      </c>
      <c r="K1624" s="160">
        <v>0</v>
      </c>
      <c r="L1624" s="295">
        <f>I1624+J1624+K1624</f>
        <v>0</v>
      </c>
      <c r="M1624" s="12" t="str">
        <f t="shared" si="368"/>
        <v/>
      </c>
      <c r="N1624" s="13"/>
    </row>
    <row r="1625" spans="1:14">
      <c r="A1625" s="10"/>
      <c r="B1625" s="306"/>
      <c r="C1625" s="304">
        <v>560</v>
      </c>
      <c r="D1625" s="307" t="s">
        <v>190</v>
      </c>
      <c r="E1625" s="295">
        <f t="shared" si="371"/>
        <v>78163</v>
      </c>
      <c r="F1625" s="158">
        <v>78163</v>
      </c>
      <c r="G1625" s="159">
        <v>0</v>
      </c>
      <c r="H1625" s="1408">
        <v>0</v>
      </c>
      <c r="I1625" s="158">
        <v>44744</v>
      </c>
      <c r="J1625" s="159">
        <v>0</v>
      </c>
      <c r="K1625" s="1408">
        <v>0</v>
      </c>
      <c r="L1625" s="295">
        <f t="shared" si="372"/>
        <v>44744</v>
      </c>
      <c r="M1625" s="12">
        <f t="shared" si="368"/>
        <v>1</v>
      </c>
      <c r="N1625" s="13"/>
    </row>
    <row r="1626" spans="1:14">
      <c r="A1626" s="10"/>
      <c r="B1626" s="306"/>
      <c r="C1626" s="304">
        <v>580</v>
      </c>
      <c r="D1626" s="305" t="s">
        <v>191</v>
      </c>
      <c r="E1626" s="295">
        <f t="shared" si="371"/>
        <v>44240</v>
      </c>
      <c r="F1626" s="158">
        <v>44240</v>
      </c>
      <c r="G1626" s="159">
        <v>0</v>
      </c>
      <c r="H1626" s="1408">
        <v>0</v>
      </c>
      <c r="I1626" s="158">
        <v>23595</v>
      </c>
      <c r="J1626" s="159">
        <v>0</v>
      </c>
      <c r="K1626" s="1408">
        <v>0</v>
      </c>
      <c r="L1626" s="295">
        <f t="shared" si="372"/>
        <v>23595</v>
      </c>
      <c r="M1626" s="12">
        <f t="shared" si="368"/>
        <v>1</v>
      </c>
      <c r="N1626" s="13"/>
    </row>
    <row r="1627" spans="1:14" hidden="1">
      <c r="A1627" s="10"/>
      <c r="B1627" s="291"/>
      <c r="C1627" s="304">
        <v>588</v>
      </c>
      <c r="D1627" s="305" t="s">
        <v>858</v>
      </c>
      <c r="E1627" s="295">
        <f>F1627+G1627+H1627</f>
        <v>0</v>
      </c>
      <c r="F1627" s="484">
        <v>0</v>
      </c>
      <c r="G1627" s="485">
        <v>0</v>
      </c>
      <c r="H1627" s="160">
        <v>0</v>
      </c>
      <c r="I1627" s="484">
        <v>0</v>
      </c>
      <c r="J1627" s="485">
        <v>0</v>
      </c>
      <c r="K1627" s="160">
        <v>0</v>
      </c>
      <c r="L1627" s="295">
        <f>I1627+J1627+K1627</f>
        <v>0</v>
      </c>
      <c r="M1627" s="12" t="str">
        <f t="shared" si="368"/>
        <v/>
      </c>
      <c r="N1627" s="13"/>
    </row>
    <row r="1628" spans="1:14" ht="31.5" hidden="1">
      <c r="A1628" s="10"/>
      <c r="B1628" s="291"/>
      <c r="C1628" s="308">
        <v>590</v>
      </c>
      <c r="D1628" s="309" t="s">
        <v>192</v>
      </c>
      <c r="E1628" s="287">
        <f t="shared" si="371"/>
        <v>0</v>
      </c>
      <c r="F1628" s="173"/>
      <c r="G1628" s="174"/>
      <c r="H1628" s="1409"/>
      <c r="I1628" s="173"/>
      <c r="J1628" s="174"/>
      <c r="K1628" s="1409"/>
      <c r="L1628" s="287">
        <f t="shared" si="372"/>
        <v>0</v>
      </c>
      <c r="M1628" s="12" t="str">
        <f t="shared" si="368"/>
        <v/>
      </c>
      <c r="N1628" s="13"/>
    </row>
    <row r="1629" spans="1:14" hidden="1">
      <c r="A1629" s="22">
        <v>5</v>
      </c>
      <c r="B1629" s="272">
        <v>800</v>
      </c>
      <c r="C1629" s="1936" t="s">
        <v>193</v>
      </c>
      <c r="D1629" s="1937"/>
      <c r="E1629" s="310">
        <f t="shared" si="371"/>
        <v>0</v>
      </c>
      <c r="F1629" s="1410"/>
      <c r="G1629" s="1411"/>
      <c r="H1629" s="1412"/>
      <c r="I1629" s="1410"/>
      <c r="J1629" s="1411"/>
      <c r="K1629" s="1412"/>
      <c r="L1629" s="310">
        <f t="shared" si="372"/>
        <v>0</v>
      </c>
      <c r="M1629" s="12" t="str">
        <f t="shared" si="368"/>
        <v/>
      </c>
      <c r="N1629" s="13"/>
    </row>
    <row r="1630" spans="1:14">
      <c r="A1630" s="23">
        <v>10</v>
      </c>
      <c r="B1630" s="272">
        <v>1000</v>
      </c>
      <c r="C1630" s="1932" t="s">
        <v>194</v>
      </c>
      <c r="D1630" s="1933"/>
      <c r="E1630" s="310">
        <f t="shared" ref="E1630:L1630" si="373">SUM(E1631:E1647)</f>
        <v>483072</v>
      </c>
      <c r="F1630" s="274">
        <f t="shared" si="373"/>
        <v>483072</v>
      </c>
      <c r="G1630" s="275">
        <f t="shared" si="373"/>
        <v>0</v>
      </c>
      <c r="H1630" s="276">
        <f>SUM(H1631:H1647)</f>
        <v>0</v>
      </c>
      <c r="I1630" s="274">
        <f t="shared" si="373"/>
        <v>267111</v>
      </c>
      <c r="J1630" s="275">
        <f t="shared" si="373"/>
        <v>0</v>
      </c>
      <c r="K1630" s="276">
        <f t="shared" si="373"/>
        <v>0</v>
      </c>
      <c r="L1630" s="310">
        <f t="shared" si="373"/>
        <v>267111</v>
      </c>
      <c r="M1630" s="12">
        <f t="shared" si="368"/>
        <v>1</v>
      </c>
      <c r="N1630" s="13"/>
    </row>
    <row r="1631" spans="1:14">
      <c r="A1631" s="23">
        <v>15</v>
      </c>
      <c r="B1631" s="292"/>
      <c r="C1631" s="279">
        <v>1011</v>
      </c>
      <c r="D1631" s="311" t="s">
        <v>195</v>
      </c>
      <c r="E1631" s="281">
        <f t="shared" ref="E1631:E1647" si="374">F1631+G1631+H1631</f>
        <v>150000</v>
      </c>
      <c r="F1631" s="152">
        <v>150000</v>
      </c>
      <c r="G1631" s="153">
        <v>0</v>
      </c>
      <c r="H1631" s="1406">
        <v>0</v>
      </c>
      <c r="I1631" s="152">
        <v>83846</v>
      </c>
      <c r="J1631" s="153">
        <v>0</v>
      </c>
      <c r="K1631" s="1406">
        <v>0</v>
      </c>
      <c r="L1631" s="281">
        <f t="shared" ref="L1631:L1647" si="375">I1631+J1631+K1631</f>
        <v>83846</v>
      </c>
      <c r="M1631" s="12">
        <f t="shared" si="368"/>
        <v>1</v>
      </c>
      <c r="N1631" s="13"/>
    </row>
    <row r="1632" spans="1:14">
      <c r="A1632" s="22">
        <v>35</v>
      </c>
      <c r="B1632" s="292"/>
      <c r="C1632" s="293">
        <v>1012</v>
      </c>
      <c r="D1632" s="294" t="s">
        <v>196</v>
      </c>
      <c r="E1632" s="295">
        <f t="shared" si="374"/>
        <v>150</v>
      </c>
      <c r="F1632" s="158">
        <v>150</v>
      </c>
      <c r="G1632" s="159">
        <v>0</v>
      </c>
      <c r="H1632" s="1408">
        <v>0</v>
      </c>
      <c r="I1632" s="158">
        <v>144</v>
      </c>
      <c r="J1632" s="159">
        <v>0</v>
      </c>
      <c r="K1632" s="1408">
        <v>0</v>
      </c>
      <c r="L1632" s="295">
        <f t="shared" si="375"/>
        <v>144</v>
      </c>
      <c r="M1632" s="12">
        <f t="shared" si="368"/>
        <v>1</v>
      </c>
      <c r="N1632" s="13"/>
    </row>
    <row r="1633" spans="1:14">
      <c r="A1633" s="23">
        <v>40</v>
      </c>
      <c r="B1633" s="292"/>
      <c r="C1633" s="293">
        <v>1013</v>
      </c>
      <c r="D1633" s="294" t="s">
        <v>197</v>
      </c>
      <c r="E1633" s="295">
        <f t="shared" si="374"/>
        <v>9800</v>
      </c>
      <c r="F1633" s="158">
        <v>9800</v>
      </c>
      <c r="G1633" s="159">
        <v>0</v>
      </c>
      <c r="H1633" s="1408">
        <v>0</v>
      </c>
      <c r="I1633" s="158"/>
      <c r="J1633" s="159"/>
      <c r="K1633" s="1408"/>
      <c r="L1633" s="295">
        <f t="shared" si="375"/>
        <v>0</v>
      </c>
      <c r="M1633" s="12">
        <f t="shared" si="368"/>
        <v>1</v>
      </c>
      <c r="N1633" s="13"/>
    </row>
    <row r="1634" spans="1:14">
      <c r="A1634" s="23">
        <v>45</v>
      </c>
      <c r="B1634" s="292"/>
      <c r="C1634" s="293">
        <v>1014</v>
      </c>
      <c r="D1634" s="294" t="s">
        <v>198</v>
      </c>
      <c r="E1634" s="295">
        <f t="shared" si="374"/>
        <v>16172</v>
      </c>
      <c r="F1634" s="158">
        <v>16172</v>
      </c>
      <c r="G1634" s="159">
        <v>0</v>
      </c>
      <c r="H1634" s="1408">
        <v>0</v>
      </c>
      <c r="I1634" s="158">
        <v>14172</v>
      </c>
      <c r="J1634" s="159">
        <v>0</v>
      </c>
      <c r="K1634" s="1408">
        <v>0</v>
      </c>
      <c r="L1634" s="295">
        <f t="shared" si="375"/>
        <v>14172</v>
      </c>
      <c r="M1634" s="12">
        <f t="shared" si="368"/>
        <v>1</v>
      </c>
      <c r="N1634" s="13"/>
    </row>
    <row r="1635" spans="1:14">
      <c r="A1635" s="23">
        <v>50</v>
      </c>
      <c r="B1635" s="292"/>
      <c r="C1635" s="293">
        <v>1015</v>
      </c>
      <c r="D1635" s="294" t="s">
        <v>199</v>
      </c>
      <c r="E1635" s="295">
        <f t="shared" si="374"/>
        <v>93325</v>
      </c>
      <c r="F1635" s="158">
        <v>93325</v>
      </c>
      <c r="G1635" s="159">
        <v>0</v>
      </c>
      <c r="H1635" s="1408">
        <v>0</v>
      </c>
      <c r="I1635" s="158">
        <v>78386</v>
      </c>
      <c r="J1635" s="159">
        <v>0</v>
      </c>
      <c r="K1635" s="1408">
        <v>0</v>
      </c>
      <c r="L1635" s="295">
        <f t="shared" si="375"/>
        <v>78386</v>
      </c>
      <c r="M1635" s="12">
        <f t="shared" si="368"/>
        <v>1</v>
      </c>
      <c r="N1635" s="13"/>
    </row>
    <row r="1636" spans="1:14">
      <c r="A1636" s="23">
        <v>55</v>
      </c>
      <c r="B1636" s="292"/>
      <c r="C1636" s="312">
        <v>1016</v>
      </c>
      <c r="D1636" s="313" t="s">
        <v>200</v>
      </c>
      <c r="E1636" s="314">
        <f t="shared" si="374"/>
        <v>110000</v>
      </c>
      <c r="F1636" s="164">
        <v>110000</v>
      </c>
      <c r="G1636" s="165">
        <v>0</v>
      </c>
      <c r="H1636" s="1407">
        <v>0</v>
      </c>
      <c r="I1636" s="164">
        <v>68654</v>
      </c>
      <c r="J1636" s="165">
        <v>0</v>
      </c>
      <c r="K1636" s="1407">
        <v>0</v>
      </c>
      <c r="L1636" s="314">
        <f t="shared" si="375"/>
        <v>68654</v>
      </c>
      <c r="M1636" s="12">
        <f t="shared" si="368"/>
        <v>1</v>
      </c>
      <c r="N1636" s="13"/>
    </row>
    <row r="1637" spans="1:14">
      <c r="A1637" s="23">
        <v>60</v>
      </c>
      <c r="B1637" s="278"/>
      <c r="C1637" s="318">
        <v>1020</v>
      </c>
      <c r="D1637" s="319" t="s">
        <v>201</v>
      </c>
      <c r="E1637" s="320">
        <f t="shared" si="374"/>
        <v>80675</v>
      </c>
      <c r="F1637" s="450">
        <v>80675</v>
      </c>
      <c r="G1637" s="451">
        <v>0</v>
      </c>
      <c r="H1637" s="1416">
        <v>0</v>
      </c>
      <c r="I1637" s="450">
        <v>20986</v>
      </c>
      <c r="J1637" s="451">
        <v>0</v>
      </c>
      <c r="K1637" s="1416">
        <v>0</v>
      </c>
      <c r="L1637" s="320">
        <f t="shared" si="375"/>
        <v>20986</v>
      </c>
      <c r="M1637" s="12">
        <f t="shared" si="368"/>
        <v>1</v>
      </c>
      <c r="N1637" s="13"/>
    </row>
    <row r="1638" spans="1:14">
      <c r="A1638" s="22">
        <v>65</v>
      </c>
      <c r="B1638" s="292"/>
      <c r="C1638" s="324">
        <v>1030</v>
      </c>
      <c r="D1638" s="325" t="s">
        <v>202</v>
      </c>
      <c r="E1638" s="326">
        <f t="shared" si="374"/>
        <v>20000</v>
      </c>
      <c r="F1638" s="445">
        <v>20000</v>
      </c>
      <c r="G1638" s="446">
        <v>0</v>
      </c>
      <c r="H1638" s="1413">
        <v>0</v>
      </c>
      <c r="I1638" s="445"/>
      <c r="J1638" s="446"/>
      <c r="K1638" s="1413"/>
      <c r="L1638" s="326">
        <f t="shared" si="375"/>
        <v>0</v>
      </c>
      <c r="M1638" s="12">
        <f t="shared" si="368"/>
        <v>1</v>
      </c>
      <c r="N1638" s="13"/>
    </row>
    <row r="1639" spans="1:14">
      <c r="A1639" s="23">
        <v>70</v>
      </c>
      <c r="B1639" s="292"/>
      <c r="C1639" s="318">
        <v>1051</v>
      </c>
      <c r="D1639" s="331" t="s">
        <v>203</v>
      </c>
      <c r="E1639" s="320">
        <f t="shared" si="374"/>
        <v>2700</v>
      </c>
      <c r="F1639" s="450">
        <v>2700</v>
      </c>
      <c r="G1639" s="451">
        <v>0</v>
      </c>
      <c r="H1639" s="1416">
        <v>0</v>
      </c>
      <c r="I1639" s="450">
        <v>675</v>
      </c>
      <c r="J1639" s="451">
        <v>0</v>
      </c>
      <c r="K1639" s="1416">
        <v>0</v>
      </c>
      <c r="L1639" s="320">
        <f t="shared" si="375"/>
        <v>675</v>
      </c>
      <c r="M1639" s="12">
        <f t="shared" si="368"/>
        <v>1</v>
      </c>
      <c r="N1639" s="13"/>
    </row>
    <row r="1640" spans="1:14" hidden="1">
      <c r="A1640" s="23">
        <v>75</v>
      </c>
      <c r="B1640" s="292"/>
      <c r="C1640" s="293">
        <v>1052</v>
      </c>
      <c r="D1640" s="294" t="s">
        <v>204</v>
      </c>
      <c r="E1640" s="295">
        <f t="shared" si="374"/>
        <v>0</v>
      </c>
      <c r="F1640" s="158"/>
      <c r="G1640" s="159"/>
      <c r="H1640" s="1408"/>
      <c r="I1640" s="158"/>
      <c r="J1640" s="159"/>
      <c r="K1640" s="1408"/>
      <c r="L1640" s="295">
        <f t="shared" si="375"/>
        <v>0</v>
      </c>
      <c r="M1640" s="12" t="str">
        <f t="shared" si="368"/>
        <v/>
      </c>
      <c r="N1640" s="13"/>
    </row>
    <row r="1641" spans="1:14" hidden="1">
      <c r="A1641" s="23">
        <v>80</v>
      </c>
      <c r="B1641" s="292"/>
      <c r="C1641" s="324">
        <v>1053</v>
      </c>
      <c r="D1641" s="325" t="s">
        <v>859</v>
      </c>
      <c r="E1641" s="326">
        <f t="shared" si="374"/>
        <v>0</v>
      </c>
      <c r="F1641" s="445"/>
      <c r="G1641" s="446"/>
      <c r="H1641" s="1413"/>
      <c r="I1641" s="445"/>
      <c r="J1641" s="446"/>
      <c r="K1641" s="1413"/>
      <c r="L1641" s="326">
        <f t="shared" si="375"/>
        <v>0</v>
      </c>
      <c r="M1641" s="12" t="str">
        <f t="shared" si="368"/>
        <v/>
      </c>
      <c r="N1641" s="13"/>
    </row>
    <row r="1642" spans="1:14">
      <c r="A1642" s="23">
        <v>80</v>
      </c>
      <c r="B1642" s="292"/>
      <c r="C1642" s="318">
        <v>1062</v>
      </c>
      <c r="D1642" s="319" t="s">
        <v>205</v>
      </c>
      <c r="E1642" s="320">
        <f t="shared" si="374"/>
        <v>250</v>
      </c>
      <c r="F1642" s="450">
        <v>250</v>
      </c>
      <c r="G1642" s="451">
        <v>0</v>
      </c>
      <c r="H1642" s="1416">
        <v>0</v>
      </c>
      <c r="I1642" s="450">
        <v>248</v>
      </c>
      <c r="J1642" s="451">
        <v>0</v>
      </c>
      <c r="K1642" s="1416">
        <v>0</v>
      </c>
      <c r="L1642" s="320">
        <f t="shared" si="375"/>
        <v>248</v>
      </c>
      <c r="M1642" s="12">
        <f t="shared" si="368"/>
        <v>1</v>
      </c>
      <c r="N1642" s="13"/>
    </row>
    <row r="1643" spans="1:14" hidden="1">
      <c r="A1643" s="23">
        <v>85</v>
      </c>
      <c r="B1643" s="292"/>
      <c r="C1643" s="324">
        <v>1063</v>
      </c>
      <c r="D1643" s="332" t="s">
        <v>787</v>
      </c>
      <c r="E1643" s="326">
        <f t="shared" si="374"/>
        <v>0</v>
      </c>
      <c r="F1643" s="445"/>
      <c r="G1643" s="446"/>
      <c r="H1643" s="1413"/>
      <c r="I1643" s="445"/>
      <c r="J1643" s="446"/>
      <c r="K1643" s="1413"/>
      <c r="L1643" s="326">
        <f t="shared" si="375"/>
        <v>0</v>
      </c>
      <c r="M1643" s="12" t="str">
        <f t="shared" si="368"/>
        <v/>
      </c>
      <c r="N1643" s="13"/>
    </row>
    <row r="1644" spans="1:14" hidden="1">
      <c r="A1644" s="23">
        <v>90</v>
      </c>
      <c r="B1644" s="292"/>
      <c r="C1644" s="333">
        <v>1069</v>
      </c>
      <c r="D1644" s="334" t="s">
        <v>206</v>
      </c>
      <c r="E1644" s="335">
        <f t="shared" si="374"/>
        <v>0</v>
      </c>
      <c r="F1644" s="589"/>
      <c r="G1644" s="590"/>
      <c r="H1644" s="1415"/>
      <c r="I1644" s="589"/>
      <c r="J1644" s="590"/>
      <c r="K1644" s="1415"/>
      <c r="L1644" s="335">
        <f t="shared" si="375"/>
        <v>0</v>
      </c>
      <c r="M1644" s="12" t="str">
        <f t="shared" si="368"/>
        <v/>
      </c>
      <c r="N1644" s="13"/>
    </row>
    <row r="1645" spans="1:14" hidden="1">
      <c r="A1645" s="23">
        <v>90</v>
      </c>
      <c r="B1645" s="278"/>
      <c r="C1645" s="318">
        <v>1091</v>
      </c>
      <c r="D1645" s="331" t="s">
        <v>895</v>
      </c>
      <c r="E1645" s="320">
        <f t="shared" si="374"/>
        <v>0</v>
      </c>
      <c r="F1645" s="450"/>
      <c r="G1645" s="451"/>
      <c r="H1645" s="1416"/>
      <c r="I1645" s="450"/>
      <c r="J1645" s="451"/>
      <c r="K1645" s="1416"/>
      <c r="L1645" s="320">
        <f t="shared" si="375"/>
        <v>0</v>
      </c>
      <c r="M1645" s="12" t="str">
        <f t="shared" si="368"/>
        <v/>
      </c>
      <c r="N1645" s="13"/>
    </row>
    <row r="1646" spans="1:14" hidden="1">
      <c r="A1646" s="22">
        <v>115</v>
      </c>
      <c r="B1646" s="292"/>
      <c r="C1646" s="293">
        <v>1092</v>
      </c>
      <c r="D1646" s="294" t="s">
        <v>299</v>
      </c>
      <c r="E1646" s="295">
        <f t="shared" si="374"/>
        <v>0</v>
      </c>
      <c r="F1646" s="158"/>
      <c r="G1646" s="159"/>
      <c r="H1646" s="1408"/>
      <c r="I1646" s="158"/>
      <c r="J1646" s="159"/>
      <c r="K1646" s="1408"/>
      <c r="L1646" s="295">
        <f t="shared" si="375"/>
        <v>0</v>
      </c>
      <c r="M1646" s="12" t="str">
        <f t="shared" si="368"/>
        <v/>
      </c>
      <c r="N1646" s="13"/>
    </row>
    <row r="1647" spans="1:14" hidden="1">
      <c r="A1647" s="22">
        <v>125</v>
      </c>
      <c r="B1647" s="292"/>
      <c r="C1647" s="285">
        <v>1098</v>
      </c>
      <c r="D1647" s="339" t="s">
        <v>207</v>
      </c>
      <c r="E1647" s="287">
        <f t="shared" si="374"/>
        <v>0</v>
      </c>
      <c r="F1647" s="173"/>
      <c r="G1647" s="174"/>
      <c r="H1647" s="1409"/>
      <c r="I1647" s="173"/>
      <c r="J1647" s="174"/>
      <c r="K1647" s="1409"/>
      <c r="L1647" s="287">
        <f t="shared" si="375"/>
        <v>0</v>
      </c>
      <c r="M1647" s="12" t="str">
        <f t="shared" si="368"/>
        <v/>
      </c>
      <c r="N1647" s="13"/>
    </row>
    <row r="1648" spans="1:14">
      <c r="A1648" s="23">
        <v>130</v>
      </c>
      <c r="B1648" s="272">
        <v>1900</v>
      </c>
      <c r="C1648" s="1917" t="s">
        <v>266</v>
      </c>
      <c r="D1648" s="1918"/>
      <c r="E1648" s="310">
        <f t="shared" ref="E1648:L1648" si="376">SUM(E1649:E1651)</f>
        <v>0</v>
      </c>
      <c r="F1648" s="274">
        <f t="shared" si="376"/>
        <v>0</v>
      </c>
      <c r="G1648" s="275">
        <f t="shared" si="376"/>
        <v>0</v>
      </c>
      <c r="H1648" s="276">
        <f>SUM(H1649:H1651)</f>
        <v>0</v>
      </c>
      <c r="I1648" s="274">
        <f t="shared" si="376"/>
        <v>257</v>
      </c>
      <c r="J1648" s="275">
        <f t="shared" si="376"/>
        <v>0</v>
      </c>
      <c r="K1648" s="276">
        <f t="shared" si="376"/>
        <v>0</v>
      </c>
      <c r="L1648" s="310">
        <f t="shared" si="376"/>
        <v>257</v>
      </c>
      <c r="M1648" s="12">
        <f t="shared" si="368"/>
        <v>1</v>
      </c>
      <c r="N1648" s="13"/>
    </row>
    <row r="1649" spans="1:14">
      <c r="A1649" s="23">
        <v>135</v>
      </c>
      <c r="B1649" s="292"/>
      <c r="C1649" s="279">
        <v>1901</v>
      </c>
      <c r="D1649" s="340" t="s">
        <v>896</v>
      </c>
      <c r="E1649" s="281">
        <f>F1649+G1649+H1649</f>
        <v>0</v>
      </c>
      <c r="F1649" s="152"/>
      <c r="G1649" s="153"/>
      <c r="H1649" s="1406"/>
      <c r="I1649" s="152">
        <v>257</v>
      </c>
      <c r="J1649" s="153">
        <v>0</v>
      </c>
      <c r="K1649" s="1406">
        <v>0</v>
      </c>
      <c r="L1649" s="281">
        <f>I1649+J1649+K1649</f>
        <v>257</v>
      </c>
      <c r="M1649" s="12">
        <f t="shared" si="368"/>
        <v>1</v>
      </c>
      <c r="N1649" s="13"/>
    </row>
    <row r="1650" spans="1:14" hidden="1">
      <c r="A1650" s="23">
        <v>140</v>
      </c>
      <c r="B1650" s="341"/>
      <c r="C1650" s="293">
        <v>1981</v>
      </c>
      <c r="D1650" s="342" t="s">
        <v>897</v>
      </c>
      <c r="E1650" s="295">
        <f>F1650+G1650+H1650</f>
        <v>0</v>
      </c>
      <c r="F1650" s="158"/>
      <c r="G1650" s="159"/>
      <c r="H1650" s="1408"/>
      <c r="I1650" s="158"/>
      <c r="J1650" s="159"/>
      <c r="K1650" s="1408"/>
      <c r="L1650" s="295">
        <f>I1650+J1650+K1650</f>
        <v>0</v>
      </c>
      <c r="M1650" s="12" t="str">
        <f t="shared" si="368"/>
        <v/>
      </c>
      <c r="N1650" s="13"/>
    </row>
    <row r="1651" spans="1:14" hidden="1">
      <c r="A1651" s="23">
        <v>145</v>
      </c>
      <c r="B1651" s="292"/>
      <c r="C1651" s="285">
        <v>1991</v>
      </c>
      <c r="D1651" s="343" t="s">
        <v>898</v>
      </c>
      <c r="E1651" s="287">
        <f>F1651+G1651+H1651</f>
        <v>0</v>
      </c>
      <c r="F1651" s="173"/>
      <c r="G1651" s="174"/>
      <c r="H1651" s="1409"/>
      <c r="I1651" s="173"/>
      <c r="J1651" s="174"/>
      <c r="K1651" s="1409"/>
      <c r="L1651" s="287">
        <f>I1651+J1651+K1651</f>
        <v>0</v>
      </c>
      <c r="M1651" s="12" t="str">
        <f t="shared" si="368"/>
        <v/>
      </c>
      <c r="N1651" s="13"/>
    </row>
    <row r="1652" spans="1:14" hidden="1">
      <c r="A1652" s="23">
        <v>150</v>
      </c>
      <c r="B1652" s="272">
        <v>2100</v>
      </c>
      <c r="C1652" s="1917" t="s">
        <v>708</v>
      </c>
      <c r="D1652" s="1918"/>
      <c r="E1652" s="310">
        <f t="shared" ref="E1652:L1652" si="377">SUM(E1653:E1657)</f>
        <v>0</v>
      </c>
      <c r="F1652" s="274">
        <f t="shared" si="377"/>
        <v>0</v>
      </c>
      <c r="G1652" s="275">
        <f t="shared" si="377"/>
        <v>0</v>
      </c>
      <c r="H1652" s="276">
        <f>SUM(H1653:H1657)</f>
        <v>0</v>
      </c>
      <c r="I1652" s="274">
        <f t="shared" si="377"/>
        <v>0</v>
      </c>
      <c r="J1652" s="275">
        <f t="shared" si="377"/>
        <v>0</v>
      </c>
      <c r="K1652" s="276">
        <f t="shared" si="377"/>
        <v>0</v>
      </c>
      <c r="L1652" s="310">
        <f t="shared" si="377"/>
        <v>0</v>
      </c>
      <c r="M1652" s="12" t="str">
        <f t="shared" si="368"/>
        <v/>
      </c>
      <c r="N1652" s="13"/>
    </row>
    <row r="1653" spans="1:14" hidden="1">
      <c r="A1653" s="23">
        <v>155</v>
      </c>
      <c r="B1653" s="292"/>
      <c r="C1653" s="279">
        <v>2110</v>
      </c>
      <c r="D1653" s="344" t="s">
        <v>208</v>
      </c>
      <c r="E1653" s="281">
        <f>F1653+G1653+H1653</f>
        <v>0</v>
      </c>
      <c r="F1653" s="152"/>
      <c r="G1653" s="153"/>
      <c r="H1653" s="1406"/>
      <c r="I1653" s="152"/>
      <c r="J1653" s="153"/>
      <c r="K1653" s="1406"/>
      <c r="L1653" s="281">
        <f>I1653+J1653+K1653</f>
        <v>0</v>
      </c>
      <c r="M1653" s="12" t="str">
        <f t="shared" si="368"/>
        <v/>
      </c>
      <c r="N1653" s="13"/>
    </row>
    <row r="1654" spans="1:14" hidden="1">
      <c r="A1654" s="23">
        <v>160</v>
      </c>
      <c r="B1654" s="341"/>
      <c r="C1654" s="293">
        <v>2120</v>
      </c>
      <c r="D1654" s="300" t="s">
        <v>209</v>
      </c>
      <c r="E1654" s="295">
        <f>F1654+G1654+H1654</f>
        <v>0</v>
      </c>
      <c r="F1654" s="158"/>
      <c r="G1654" s="159"/>
      <c r="H1654" s="1408"/>
      <c r="I1654" s="158"/>
      <c r="J1654" s="159"/>
      <c r="K1654" s="1408"/>
      <c r="L1654" s="295">
        <f>I1654+J1654+K1654</f>
        <v>0</v>
      </c>
      <c r="M1654" s="12" t="str">
        <f t="shared" si="368"/>
        <v/>
      </c>
      <c r="N1654" s="13"/>
    </row>
    <row r="1655" spans="1:14" hidden="1">
      <c r="A1655" s="23">
        <v>165</v>
      </c>
      <c r="B1655" s="341"/>
      <c r="C1655" s="293">
        <v>2125</v>
      </c>
      <c r="D1655" s="300" t="s">
        <v>210</v>
      </c>
      <c r="E1655" s="295">
        <f>F1655+G1655+H1655</f>
        <v>0</v>
      </c>
      <c r="F1655" s="484">
        <v>0</v>
      </c>
      <c r="G1655" s="485">
        <v>0</v>
      </c>
      <c r="H1655" s="160">
        <v>0</v>
      </c>
      <c r="I1655" s="484">
        <v>0</v>
      </c>
      <c r="J1655" s="485">
        <v>0</v>
      </c>
      <c r="K1655" s="160">
        <v>0</v>
      </c>
      <c r="L1655" s="295">
        <f>I1655+J1655+K1655</f>
        <v>0</v>
      </c>
      <c r="M1655" s="12" t="str">
        <f t="shared" si="368"/>
        <v/>
      </c>
      <c r="N1655" s="13"/>
    </row>
    <row r="1656" spans="1:14" hidden="1">
      <c r="A1656" s="23">
        <v>175</v>
      </c>
      <c r="B1656" s="291"/>
      <c r="C1656" s="293">
        <v>2140</v>
      </c>
      <c r="D1656" s="300" t="s">
        <v>211</v>
      </c>
      <c r="E1656" s="295">
        <f>F1656+G1656+H1656</f>
        <v>0</v>
      </c>
      <c r="F1656" s="484">
        <v>0</v>
      </c>
      <c r="G1656" s="485">
        <v>0</v>
      </c>
      <c r="H1656" s="160">
        <v>0</v>
      </c>
      <c r="I1656" s="484">
        <v>0</v>
      </c>
      <c r="J1656" s="485">
        <v>0</v>
      </c>
      <c r="K1656" s="160">
        <v>0</v>
      </c>
      <c r="L1656" s="295">
        <f>I1656+J1656+K1656</f>
        <v>0</v>
      </c>
      <c r="M1656" s="12" t="str">
        <f t="shared" si="368"/>
        <v/>
      </c>
      <c r="N1656" s="13"/>
    </row>
    <row r="1657" spans="1:14" hidden="1">
      <c r="A1657" s="23">
        <v>180</v>
      </c>
      <c r="B1657" s="292"/>
      <c r="C1657" s="285">
        <v>2190</v>
      </c>
      <c r="D1657" s="345" t="s">
        <v>212</v>
      </c>
      <c r="E1657" s="287">
        <f>F1657+G1657+H1657</f>
        <v>0</v>
      </c>
      <c r="F1657" s="173"/>
      <c r="G1657" s="174"/>
      <c r="H1657" s="1409"/>
      <c r="I1657" s="173"/>
      <c r="J1657" s="174"/>
      <c r="K1657" s="1409"/>
      <c r="L1657" s="287">
        <f>I1657+J1657+K1657</f>
        <v>0</v>
      </c>
      <c r="M1657" s="12" t="str">
        <f t="shared" si="368"/>
        <v/>
      </c>
      <c r="N1657" s="13"/>
    </row>
    <row r="1658" spans="1:14" hidden="1">
      <c r="A1658" s="23">
        <v>185</v>
      </c>
      <c r="B1658" s="272">
        <v>2200</v>
      </c>
      <c r="C1658" s="1917" t="s">
        <v>213</v>
      </c>
      <c r="D1658" s="1918"/>
      <c r="E1658" s="310">
        <f t="shared" ref="E1658:L1658" si="378">SUM(E1659:E1660)</f>
        <v>0</v>
      </c>
      <c r="F1658" s="274">
        <f t="shared" si="378"/>
        <v>0</v>
      </c>
      <c r="G1658" s="275">
        <f t="shared" si="378"/>
        <v>0</v>
      </c>
      <c r="H1658" s="276">
        <f>SUM(H1659:H1660)</f>
        <v>0</v>
      </c>
      <c r="I1658" s="274">
        <f t="shared" si="378"/>
        <v>0</v>
      </c>
      <c r="J1658" s="275">
        <f t="shared" si="378"/>
        <v>0</v>
      </c>
      <c r="K1658" s="276">
        <f t="shared" si="378"/>
        <v>0</v>
      </c>
      <c r="L1658" s="310">
        <f t="shared" si="378"/>
        <v>0</v>
      </c>
      <c r="M1658" s="12" t="str">
        <f t="shared" si="368"/>
        <v/>
      </c>
      <c r="N1658" s="13"/>
    </row>
    <row r="1659" spans="1:14" hidden="1">
      <c r="A1659" s="23">
        <v>190</v>
      </c>
      <c r="B1659" s="292"/>
      <c r="C1659" s="279">
        <v>2221</v>
      </c>
      <c r="D1659" s="280" t="s">
        <v>300</v>
      </c>
      <c r="E1659" s="281">
        <f>F1659+G1659+H1659</f>
        <v>0</v>
      </c>
      <c r="F1659" s="152"/>
      <c r="G1659" s="153"/>
      <c r="H1659" s="1406"/>
      <c r="I1659" s="152"/>
      <c r="J1659" s="153"/>
      <c r="K1659" s="1406"/>
      <c r="L1659" s="281">
        <f>I1659+J1659+K1659</f>
        <v>0</v>
      </c>
      <c r="M1659" s="12" t="str">
        <f t="shared" si="368"/>
        <v/>
      </c>
      <c r="N1659" s="13"/>
    </row>
    <row r="1660" spans="1:14" hidden="1">
      <c r="A1660" s="23">
        <v>200</v>
      </c>
      <c r="B1660" s="292"/>
      <c r="C1660" s="285">
        <v>2224</v>
      </c>
      <c r="D1660" s="286" t="s">
        <v>214</v>
      </c>
      <c r="E1660" s="287">
        <f>F1660+G1660+H1660</f>
        <v>0</v>
      </c>
      <c r="F1660" s="173"/>
      <c r="G1660" s="174"/>
      <c r="H1660" s="1409"/>
      <c r="I1660" s="173"/>
      <c r="J1660" s="174"/>
      <c r="K1660" s="1409"/>
      <c r="L1660" s="287">
        <f>I1660+J1660+K1660</f>
        <v>0</v>
      </c>
      <c r="M1660" s="12" t="str">
        <f t="shared" si="368"/>
        <v/>
      </c>
      <c r="N1660" s="13"/>
    </row>
    <row r="1661" spans="1:14" hidden="1">
      <c r="A1661" s="23">
        <v>200</v>
      </c>
      <c r="B1661" s="272">
        <v>2500</v>
      </c>
      <c r="C1661" s="1917" t="s">
        <v>215</v>
      </c>
      <c r="D1661" s="1918"/>
      <c r="E1661" s="310">
        <f>F1661+G1661+H1661</f>
        <v>0</v>
      </c>
      <c r="F1661" s="1410"/>
      <c r="G1661" s="1411"/>
      <c r="H1661" s="1412"/>
      <c r="I1661" s="1410"/>
      <c r="J1661" s="1411"/>
      <c r="K1661" s="1412"/>
      <c r="L1661" s="310">
        <f>I1661+J1661+K1661</f>
        <v>0</v>
      </c>
      <c r="M1661" s="12" t="str">
        <f t="shared" si="368"/>
        <v/>
      </c>
      <c r="N1661" s="13"/>
    </row>
    <row r="1662" spans="1:14" hidden="1">
      <c r="A1662" s="23">
        <v>205</v>
      </c>
      <c r="B1662" s="272">
        <v>2600</v>
      </c>
      <c r="C1662" s="1923" t="s">
        <v>216</v>
      </c>
      <c r="D1662" s="1924"/>
      <c r="E1662" s="310">
        <f>F1662+G1662+H1662</f>
        <v>0</v>
      </c>
      <c r="F1662" s="1410"/>
      <c r="G1662" s="1411"/>
      <c r="H1662" s="1412"/>
      <c r="I1662" s="1410"/>
      <c r="J1662" s="1411"/>
      <c r="K1662" s="1412"/>
      <c r="L1662" s="310">
        <f>I1662+J1662+K1662</f>
        <v>0</v>
      </c>
      <c r="M1662" s="12" t="str">
        <f t="shared" si="368"/>
        <v/>
      </c>
      <c r="N1662" s="13"/>
    </row>
    <row r="1663" spans="1:14" hidden="1">
      <c r="A1663" s="23">
        <v>210</v>
      </c>
      <c r="B1663" s="272">
        <v>2700</v>
      </c>
      <c r="C1663" s="1923" t="s">
        <v>217</v>
      </c>
      <c r="D1663" s="1924"/>
      <c r="E1663" s="310">
        <f>F1663+G1663+H1663</f>
        <v>0</v>
      </c>
      <c r="F1663" s="1410"/>
      <c r="G1663" s="1411"/>
      <c r="H1663" s="1412"/>
      <c r="I1663" s="1410"/>
      <c r="J1663" s="1411"/>
      <c r="K1663" s="1412"/>
      <c r="L1663" s="310">
        <f>I1663+J1663+K1663</f>
        <v>0</v>
      </c>
      <c r="M1663" s="12" t="str">
        <f t="shared" si="368"/>
        <v/>
      </c>
      <c r="N1663" s="13"/>
    </row>
    <row r="1664" spans="1:14" ht="36" hidden="1" customHeight="1">
      <c r="A1664" s="23">
        <v>215</v>
      </c>
      <c r="B1664" s="272">
        <v>2800</v>
      </c>
      <c r="C1664" s="1923" t="s">
        <v>1644</v>
      </c>
      <c r="D1664" s="1924"/>
      <c r="E1664" s="310">
        <f t="shared" ref="E1664:L1664" si="379">SUM(E1665:E1667)</f>
        <v>0</v>
      </c>
      <c r="F1664" s="274">
        <f t="shared" si="379"/>
        <v>0</v>
      </c>
      <c r="G1664" s="275">
        <f t="shared" si="379"/>
        <v>0</v>
      </c>
      <c r="H1664" s="276">
        <f>SUM(H1665:H1667)</f>
        <v>0</v>
      </c>
      <c r="I1664" s="274">
        <f t="shared" si="379"/>
        <v>0</v>
      </c>
      <c r="J1664" s="275">
        <f t="shared" si="379"/>
        <v>0</v>
      </c>
      <c r="K1664" s="276">
        <f t="shared" si="379"/>
        <v>0</v>
      </c>
      <c r="L1664" s="310">
        <f t="shared" si="379"/>
        <v>0</v>
      </c>
      <c r="M1664" s="12" t="str">
        <f t="shared" si="368"/>
        <v/>
      </c>
      <c r="N1664" s="13"/>
    </row>
    <row r="1665" spans="1:14" hidden="1">
      <c r="A1665" s="22">
        <v>220</v>
      </c>
      <c r="B1665" s="292"/>
      <c r="C1665" s="279">
        <v>2810</v>
      </c>
      <c r="D1665" s="340" t="s">
        <v>2169</v>
      </c>
      <c r="E1665" s="281">
        <f>F1665+G1665+H1665</f>
        <v>0</v>
      </c>
      <c r="F1665" s="152"/>
      <c r="G1665" s="153"/>
      <c r="H1665" s="1406"/>
      <c r="I1665" s="152"/>
      <c r="J1665" s="153"/>
      <c r="K1665" s="1406"/>
      <c r="L1665" s="281">
        <f>I1665+J1665+K1665</f>
        <v>0</v>
      </c>
      <c r="M1665" s="12" t="str">
        <f t="shared" si="368"/>
        <v/>
      </c>
      <c r="N1665" s="13"/>
    </row>
    <row r="1666" spans="1:14" hidden="1">
      <c r="A1666" s="23">
        <v>225</v>
      </c>
      <c r="B1666" s="341"/>
      <c r="C1666" s="293">
        <v>2820</v>
      </c>
      <c r="D1666" s="342" t="s">
        <v>2170</v>
      </c>
      <c r="E1666" s="295">
        <f>F1666+G1666+H1666</f>
        <v>0</v>
      </c>
      <c r="F1666" s="158"/>
      <c r="G1666" s="159"/>
      <c r="H1666" s="1408"/>
      <c r="I1666" s="158"/>
      <c r="J1666" s="159"/>
      <c r="K1666" s="1408"/>
      <c r="L1666" s="295">
        <f>I1666+J1666+K1666</f>
        <v>0</v>
      </c>
      <c r="M1666" s="12" t="str">
        <f t="shared" si="368"/>
        <v/>
      </c>
      <c r="N1666" s="13"/>
    </row>
    <row r="1667" spans="1:14" ht="31.5" hidden="1">
      <c r="A1667" s="23">
        <v>230</v>
      </c>
      <c r="B1667" s="292"/>
      <c r="C1667" s="285">
        <v>2890</v>
      </c>
      <c r="D1667" s="343" t="s">
        <v>2171</v>
      </c>
      <c r="E1667" s="287">
        <f>F1667+G1667+H1667</f>
        <v>0</v>
      </c>
      <c r="F1667" s="173"/>
      <c r="G1667" s="174"/>
      <c r="H1667" s="1409"/>
      <c r="I1667" s="173"/>
      <c r="J1667" s="174"/>
      <c r="K1667" s="1409"/>
      <c r="L1667" s="287">
        <f>I1667+J1667+K1667</f>
        <v>0</v>
      </c>
      <c r="M1667" s="12" t="str">
        <f t="shared" si="368"/>
        <v/>
      </c>
      <c r="N1667" s="13"/>
    </row>
    <row r="1668" spans="1:14" hidden="1">
      <c r="A1668" s="23">
        <v>245</v>
      </c>
      <c r="B1668" s="272">
        <v>2900</v>
      </c>
      <c r="C1668" s="1917" t="s">
        <v>218</v>
      </c>
      <c r="D1668" s="1918"/>
      <c r="E1668" s="310">
        <f>SUM(E1669:E1676)</f>
        <v>0</v>
      </c>
      <c r="F1668" s="274">
        <f>SUM(F1669:F1676)</f>
        <v>0</v>
      </c>
      <c r="G1668" s="274">
        <f t="shared" ref="G1668:L1668" si="380">SUM(G1669:G1676)</f>
        <v>0</v>
      </c>
      <c r="H1668" s="274">
        <f t="shared" si="380"/>
        <v>0</v>
      </c>
      <c r="I1668" s="274">
        <f t="shared" si="380"/>
        <v>0</v>
      </c>
      <c r="J1668" s="274">
        <f t="shared" si="380"/>
        <v>0</v>
      </c>
      <c r="K1668" s="274">
        <f t="shared" si="380"/>
        <v>0</v>
      </c>
      <c r="L1668" s="274">
        <f t="shared" si="380"/>
        <v>0</v>
      </c>
      <c r="M1668" s="12" t="str">
        <f t="shared" si="368"/>
        <v/>
      </c>
      <c r="N1668" s="13"/>
    </row>
    <row r="1669" spans="1:14" hidden="1">
      <c r="A1669" s="22">
        <v>220</v>
      </c>
      <c r="B1669" s="346"/>
      <c r="C1669" s="279">
        <v>2910</v>
      </c>
      <c r="D1669" s="347" t="s">
        <v>1988</v>
      </c>
      <c r="E1669" s="281">
        <f>F1669+G1669+H1669</f>
        <v>0</v>
      </c>
      <c r="F1669" s="152"/>
      <c r="G1669" s="153"/>
      <c r="H1669" s="1406"/>
      <c r="I1669" s="152"/>
      <c r="J1669" s="153"/>
      <c r="K1669" s="1406"/>
      <c r="L1669" s="281">
        <f>I1669+J1669+K1669</f>
        <v>0</v>
      </c>
      <c r="M1669" s="12" t="str">
        <f t="shared" si="368"/>
        <v/>
      </c>
      <c r="N1669" s="13"/>
    </row>
    <row r="1670" spans="1:14" hidden="1">
      <c r="A1670" s="23">
        <v>225</v>
      </c>
      <c r="B1670" s="346"/>
      <c r="C1670" s="279">
        <v>2920</v>
      </c>
      <c r="D1670" s="347" t="s">
        <v>219</v>
      </c>
      <c r="E1670" s="281">
        <f t="shared" ref="E1670:E1676" si="381">F1670+G1670+H1670</f>
        <v>0</v>
      </c>
      <c r="F1670" s="152"/>
      <c r="G1670" s="153"/>
      <c r="H1670" s="1406"/>
      <c r="I1670" s="152"/>
      <c r="J1670" s="153"/>
      <c r="K1670" s="1406"/>
      <c r="L1670" s="281">
        <f t="shared" ref="L1670:L1676" si="382">I1670+J1670+K1670</f>
        <v>0</v>
      </c>
      <c r="M1670" s="12" t="str">
        <f t="shared" si="368"/>
        <v/>
      </c>
      <c r="N1670" s="13"/>
    </row>
    <row r="1671" spans="1:14" ht="31.5" hidden="1">
      <c r="A1671" s="23">
        <v>230</v>
      </c>
      <c r="B1671" s="346"/>
      <c r="C1671" s="324">
        <v>2969</v>
      </c>
      <c r="D1671" s="348" t="s">
        <v>220</v>
      </c>
      <c r="E1671" s="326">
        <f t="shared" si="381"/>
        <v>0</v>
      </c>
      <c r="F1671" s="445"/>
      <c r="G1671" s="446"/>
      <c r="H1671" s="1413"/>
      <c r="I1671" s="445"/>
      <c r="J1671" s="446"/>
      <c r="K1671" s="1413"/>
      <c r="L1671" s="326">
        <f t="shared" si="382"/>
        <v>0</v>
      </c>
      <c r="M1671" s="12" t="str">
        <f t="shared" si="368"/>
        <v/>
      </c>
      <c r="N1671" s="13"/>
    </row>
    <row r="1672" spans="1:14" ht="31.5" hidden="1">
      <c r="A1672" s="23">
        <v>235</v>
      </c>
      <c r="B1672" s="346"/>
      <c r="C1672" s="349">
        <v>2970</v>
      </c>
      <c r="D1672" s="350" t="s">
        <v>221</v>
      </c>
      <c r="E1672" s="351">
        <f t="shared" si="381"/>
        <v>0</v>
      </c>
      <c r="F1672" s="624"/>
      <c r="G1672" s="625"/>
      <c r="H1672" s="1414"/>
      <c r="I1672" s="624"/>
      <c r="J1672" s="625"/>
      <c r="K1672" s="1414"/>
      <c r="L1672" s="351">
        <f t="shared" si="382"/>
        <v>0</v>
      </c>
      <c r="M1672" s="12" t="str">
        <f t="shared" si="368"/>
        <v/>
      </c>
      <c r="N1672" s="13"/>
    </row>
    <row r="1673" spans="1:14" hidden="1">
      <c r="A1673" s="23">
        <v>240</v>
      </c>
      <c r="B1673" s="346"/>
      <c r="C1673" s="333">
        <v>2989</v>
      </c>
      <c r="D1673" s="355" t="s">
        <v>222</v>
      </c>
      <c r="E1673" s="335">
        <f t="shared" si="381"/>
        <v>0</v>
      </c>
      <c r="F1673" s="589"/>
      <c r="G1673" s="590"/>
      <c r="H1673" s="1415"/>
      <c r="I1673" s="589"/>
      <c r="J1673" s="590"/>
      <c r="K1673" s="1415"/>
      <c r="L1673" s="335">
        <f t="shared" si="382"/>
        <v>0</v>
      </c>
      <c r="M1673" s="12" t="str">
        <f t="shared" si="368"/>
        <v/>
      </c>
      <c r="N1673" s="13"/>
    </row>
    <row r="1674" spans="1:14" hidden="1">
      <c r="A1674" s="23">
        <v>245</v>
      </c>
      <c r="B1674" s="292"/>
      <c r="C1674" s="318">
        <v>2990</v>
      </c>
      <c r="D1674" s="356" t="s">
        <v>2007</v>
      </c>
      <c r="E1674" s="320">
        <f>F1674+G1674+H1674</f>
        <v>0</v>
      </c>
      <c r="F1674" s="450"/>
      <c r="G1674" s="451"/>
      <c r="H1674" s="1416"/>
      <c r="I1674" s="450"/>
      <c r="J1674" s="451"/>
      <c r="K1674" s="1416"/>
      <c r="L1674" s="320">
        <f>I1674+J1674+K1674</f>
        <v>0</v>
      </c>
      <c r="M1674" s="12" t="str">
        <f t="shared" si="368"/>
        <v/>
      </c>
      <c r="N1674" s="13"/>
    </row>
    <row r="1675" spans="1:14" hidden="1">
      <c r="A1675" s="22">
        <v>250</v>
      </c>
      <c r="B1675" s="292"/>
      <c r="C1675" s="318">
        <v>2991</v>
      </c>
      <c r="D1675" s="356" t="s">
        <v>223</v>
      </c>
      <c r="E1675" s="320">
        <f t="shared" si="381"/>
        <v>0</v>
      </c>
      <c r="F1675" s="450"/>
      <c r="G1675" s="451"/>
      <c r="H1675" s="1416"/>
      <c r="I1675" s="450"/>
      <c r="J1675" s="451"/>
      <c r="K1675" s="1416"/>
      <c r="L1675" s="320">
        <f t="shared" si="382"/>
        <v>0</v>
      </c>
      <c r="M1675" s="12" t="str">
        <f t="shared" si="368"/>
        <v/>
      </c>
      <c r="N1675" s="13"/>
    </row>
    <row r="1676" spans="1:14" hidden="1">
      <c r="A1676" s="23">
        <v>255</v>
      </c>
      <c r="B1676" s="292"/>
      <c r="C1676" s="285">
        <v>2992</v>
      </c>
      <c r="D1676" s="357" t="s">
        <v>224</v>
      </c>
      <c r="E1676" s="287">
        <f t="shared" si="381"/>
        <v>0</v>
      </c>
      <c r="F1676" s="173"/>
      <c r="G1676" s="174"/>
      <c r="H1676" s="1409"/>
      <c r="I1676" s="173"/>
      <c r="J1676" s="174"/>
      <c r="K1676" s="1409"/>
      <c r="L1676" s="287">
        <f t="shared" si="382"/>
        <v>0</v>
      </c>
      <c r="M1676" s="12" t="str">
        <f t="shared" si="368"/>
        <v/>
      </c>
      <c r="N1676" s="13"/>
    </row>
    <row r="1677" spans="1:14" hidden="1">
      <c r="A1677" s="23">
        <v>265</v>
      </c>
      <c r="B1677" s="272">
        <v>3300</v>
      </c>
      <c r="C1677" s="358" t="s">
        <v>2038</v>
      </c>
      <c r="D1677" s="1835"/>
      <c r="E1677" s="310">
        <f t="shared" ref="E1677:L1677" si="383">SUM(E1678:E1682)</f>
        <v>0</v>
      </c>
      <c r="F1677" s="274">
        <f t="shared" si="383"/>
        <v>0</v>
      </c>
      <c r="G1677" s="275">
        <f t="shared" si="383"/>
        <v>0</v>
      </c>
      <c r="H1677" s="276">
        <f t="shared" si="383"/>
        <v>0</v>
      </c>
      <c r="I1677" s="274">
        <f t="shared" si="383"/>
        <v>0</v>
      </c>
      <c r="J1677" s="275">
        <f t="shared" si="383"/>
        <v>0</v>
      </c>
      <c r="K1677" s="276">
        <f t="shared" si="383"/>
        <v>0</v>
      </c>
      <c r="L1677" s="310">
        <f t="shared" si="383"/>
        <v>0</v>
      </c>
      <c r="M1677" s="12" t="str">
        <f t="shared" ref="M1677:M1730" si="384">(IF($E1677&lt;&gt;0,$M$2,IF($L1677&lt;&gt;0,$M$2,"")))</f>
        <v/>
      </c>
      <c r="N1677" s="13"/>
    </row>
    <row r="1678" spans="1:14" hidden="1">
      <c r="A1678" s="22">
        <v>270</v>
      </c>
      <c r="B1678" s="291"/>
      <c r="C1678" s="279">
        <v>3301</v>
      </c>
      <c r="D1678" s="359" t="s">
        <v>225</v>
      </c>
      <c r="E1678" s="281">
        <f t="shared" ref="E1678:E1685" si="385">F1678+G1678+H1678</f>
        <v>0</v>
      </c>
      <c r="F1678" s="482">
        <v>0</v>
      </c>
      <c r="G1678" s="483">
        <v>0</v>
      </c>
      <c r="H1678" s="154">
        <v>0</v>
      </c>
      <c r="I1678" s="482">
        <v>0</v>
      </c>
      <c r="J1678" s="483">
        <v>0</v>
      </c>
      <c r="K1678" s="154">
        <v>0</v>
      </c>
      <c r="L1678" s="281">
        <f t="shared" ref="L1678:L1685" si="386">I1678+J1678+K1678</f>
        <v>0</v>
      </c>
      <c r="M1678" s="12" t="str">
        <f t="shared" si="384"/>
        <v/>
      </c>
      <c r="N1678" s="13"/>
    </row>
    <row r="1679" spans="1:14" hidden="1">
      <c r="A1679" s="22">
        <v>290</v>
      </c>
      <c r="B1679" s="291"/>
      <c r="C1679" s="293">
        <v>3302</v>
      </c>
      <c r="D1679" s="360" t="s">
        <v>702</v>
      </c>
      <c r="E1679" s="295">
        <f t="shared" si="385"/>
        <v>0</v>
      </c>
      <c r="F1679" s="484">
        <v>0</v>
      </c>
      <c r="G1679" s="485">
        <v>0</v>
      </c>
      <c r="H1679" s="160">
        <v>0</v>
      </c>
      <c r="I1679" s="484">
        <v>0</v>
      </c>
      <c r="J1679" s="485">
        <v>0</v>
      </c>
      <c r="K1679" s="160">
        <v>0</v>
      </c>
      <c r="L1679" s="295">
        <f t="shared" si="386"/>
        <v>0</v>
      </c>
      <c r="M1679" s="12" t="str">
        <f t="shared" si="384"/>
        <v/>
      </c>
      <c r="N1679" s="13"/>
    </row>
    <row r="1680" spans="1:14" hidden="1">
      <c r="A1680" s="39">
        <v>320</v>
      </c>
      <c r="B1680" s="291"/>
      <c r="C1680" s="293">
        <v>3304</v>
      </c>
      <c r="D1680" s="360" t="s">
        <v>226</v>
      </c>
      <c r="E1680" s="295">
        <f t="shared" si="385"/>
        <v>0</v>
      </c>
      <c r="F1680" s="484">
        <v>0</v>
      </c>
      <c r="G1680" s="485">
        <v>0</v>
      </c>
      <c r="H1680" s="160">
        <v>0</v>
      </c>
      <c r="I1680" s="484">
        <v>0</v>
      </c>
      <c r="J1680" s="485">
        <v>0</v>
      </c>
      <c r="K1680" s="160">
        <v>0</v>
      </c>
      <c r="L1680" s="295">
        <f t="shared" si="386"/>
        <v>0</v>
      </c>
      <c r="M1680" s="12" t="str">
        <f t="shared" si="384"/>
        <v/>
      </c>
      <c r="N1680" s="13"/>
    </row>
    <row r="1681" spans="1:14" ht="47.25" hidden="1">
      <c r="A1681" s="22">
        <v>330</v>
      </c>
      <c r="B1681" s="291"/>
      <c r="C1681" s="285">
        <v>3306</v>
      </c>
      <c r="D1681" s="361" t="s">
        <v>2172</v>
      </c>
      <c r="E1681" s="295">
        <f t="shared" si="385"/>
        <v>0</v>
      </c>
      <c r="F1681" s="484">
        <v>0</v>
      </c>
      <c r="G1681" s="485">
        <v>0</v>
      </c>
      <c r="H1681" s="160">
        <v>0</v>
      </c>
      <c r="I1681" s="484">
        <v>0</v>
      </c>
      <c r="J1681" s="485">
        <v>0</v>
      </c>
      <c r="K1681" s="160">
        <v>0</v>
      </c>
      <c r="L1681" s="295">
        <f t="shared" si="386"/>
        <v>0</v>
      </c>
      <c r="M1681" s="12" t="str">
        <f t="shared" si="384"/>
        <v/>
      </c>
      <c r="N1681" s="13"/>
    </row>
    <row r="1682" spans="1:14" hidden="1">
      <c r="A1682" s="23">
        <v>225</v>
      </c>
      <c r="B1682" s="291"/>
      <c r="C1682" s="285">
        <v>3307</v>
      </c>
      <c r="D1682" s="361" t="s">
        <v>2049</v>
      </c>
      <c r="E1682" s="287">
        <f t="shared" si="385"/>
        <v>0</v>
      </c>
      <c r="F1682" s="486">
        <v>0</v>
      </c>
      <c r="G1682" s="487">
        <v>0</v>
      </c>
      <c r="H1682" s="175">
        <v>0</v>
      </c>
      <c r="I1682" s="486">
        <v>0</v>
      </c>
      <c r="J1682" s="487">
        <v>0</v>
      </c>
      <c r="K1682" s="175">
        <v>0</v>
      </c>
      <c r="L1682" s="287">
        <f t="shared" si="386"/>
        <v>0</v>
      </c>
      <c r="M1682" s="12" t="str">
        <f t="shared" si="384"/>
        <v/>
      </c>
      <c r="N1682" s="13"/>
    </row>
    <row r="1683" spans="1:14" hidden="1">
      <c r="A1683" s="23">
        <v>230</v>
      </c>
      <c r="B1683" s="272">
        <v>3900</v>
      </c>
      <c r="C1683" s="1917" t="s">
        <v>227</v>
      </c>
      <c r="D1683" s="1918"/>
      <c r="E1683" s="310">
        <f t="shared" si="385"/>
        <v>0</v>
      </c>
      <c r="F1683" s="1458">
        <v>0</v>
      </c>
      <c r="G1683" s="1459">
        <v>0</v>
      </c>
      <c r="H1683" s="1460">
        <v>0</v>
      </c>
      <c r="I1683" s="1458">
        <v>0</v>
      </c>
      <c r="J1683" s="1459">
        <v>0</v>
      </c>
      <c r="K1683" s="1460">
        <v>0</v>
      </c>
      <c r="L1683" s="310">
        <f t="shared" si="386"/>
        <v>0</v>
      </c>
      <c r="M1683" s="12" t="str">
        <f t="shared" si="384"/>
        <v/>
      </c>
      <c r="N1683" s="13"/>
    </row>
    <row r="1684" spans="1:14" hidden="1">
      <c r="A1684" s="23">
        <v>245</v>
      </c>
      <c r="B1684" s="272">
        <v>4000</v>
      </c>
      <c r="C1684" s="1917" t="s">
        <v>228</v>
      </c>
      <c r="D1684" s="1918"/>
      <c r="E1684" s="310">
        <f t="shared" si="385"/>
        <v>0</v>
      </c>
      <c r="F1684" s="1410"/>
      <c r="G1684" s="1411"/>
      <c r="H1684" s="1412"/>
      <c r="I1684" s="1410"/>
      <c r="J1684" s="1411"/>
      <c r="K1684" s="1412"/>
      <c r="L1684" s="310">
        <f t="shared" si="386"/>
        <v>0</v>
      </c>
      <c r="M1684" s="12" t="str">
        <f t="shared" si="384"/>
        <v/>
      </c>
      <c r="N1684" s="13"/>
    </row>
    <row r="1685" spans="1:14" hidden="1">
      <c r="A1685" s="22">
        <v>350</v>
      </c>
      <c r="B1685" s="272">
        <v>4100</v>
      </c>
      <c r="C1685" s="1917" t="s">
        <v>229</v>
      </c>
      <c r="D1685" s="1918"/>
      <c r="E1685" s="310">
        <f t="shared" si="385"/>
        <v>0</v>
      </c>
      <c r="F1685" s="1459">
        <v>0</v>
      </c>
      <c r="G1685" s="1459">
        <v>0</v>
      </c>
      <c r="H1685" s="1460">
        <v>0</v>
      </c>
      <c r="I1685" s="1711">
        <v>0</v>
      </c>
      <c r="J1685" s="1459">
        <v>0</v>
      </c>
      <c r="K1685" s="1459">
        <v>0</v>
      </c>
      <c r="L1685" s="310">
        <f t="shared" si="386"/>
        <v>0</v>
      </c>
      <c r="M1685" s="12" t="str">
        <f t="shared" si="384"/>
        <v/>
      </c>
      <c r="N1685" s="13"/>
    </row>
    <row r="1686" spans="1:14" hidden="1">
      <c r="A1686" s="23">
        <v>355</v>
      </c>
      <c r="B1686" s="272">
        <v>4200</v>
      </c>
      <c r="C1686" s="1917" t="s">
        <v>230</v>
      </c>
      <c r="D1686" s="1918"/>
      <c r="E1686" s="310">
        <f t="shared" ref="E1686:L1686" si="387">SUM(E1687:E1692)</f>
        <v>0</v>
      </c>
      <c r="F1686" s="274">
        <f t="shared" si="387"/>
        <v>0</v>
      </c>
      <c r="G1686" s="275">
        <f t="shared" si="387"/>
        <v>0</v>
      </c>
      <c r="H1686" s="276">
        <f>SUM(H1687:H1692)</f>
        <v>0</v>
      </c>
      <c r="I1686" s="274">
        <f t="shared" si="387"/>
        <v>0</v>
      </c>
      <c r="J1686" s="275">
        <f t="shared" si="387"/>
        <v>0</v>
      </c>
      <c r="K1686" s="276">
        <f t="shared" si="387"/>
        <v>0</v>
      </c>
      <c r="L1686" s="310">
        <f t="shared" si="387"/>
        <v>0</v>
      </c>
      <c r="M1686" s="12" t="str">
        <f t="shared" si="384"/>
        <v/>
      </c>
      <c r="N1686" s="13"/>
    </row>
    <row r="1687" spans="1:14" hidden="1">
      <c r="A1687" s="23">
        <v>355</v>
      </c>
      <c r="B1687" s="362"/>
      <c r="C1687" s="279">
        <v>4201</v>
      </c>
      <c r="D1687" s="280" t="s">
        <v>231</v>
      </c>
      <c r="E1687" s="281">
        <f t="shared" ref="E1687:E1692" si="388">F1687+G1687+H1687</f>
        <v>0</v>
      </c>
      <c r="F1687" s="152"/>
      <c r="G1687" s="153"/>
      <c r="H1687" s="1406"/>
      <c r="I1687" s="152"/>
      <c r="J1687" s="153"/>
      <c r="K1687" s="1406"/>
      <c r="L1687" s="281">
        <f t="shared" ref="L1687:L1692" si="389">I1687+J1687+K1687</f>
        <v>0</v>
      </c>
      <c r="M1687" s="12" t="str">
        <f t="shared" si="384"/>
        <v/>
      </c>
      <c r="N1687" s="13"/>
    </row>
    <row r="1688" spans="1:14" hidden="1">
      <c r="A1688" s="23">
        <v>375</v>
      </c>
      <c r="B1688" s="362"/>
      <c r="C1688" s="293">
        <v>4202</v>
      </c>
      <c r="D1688" s="363" t="s">
        <v>232</v>
      </c>
      <c r="E1688" s="295">
        <f t="shared" si="388"/>
        <v>0</v>
      </c>
      <c r="F1688" s="158"/>
      <c r="G1688" s="159"/>
      <c r="H1688" s="1408"/>
      <c r="I1688" s="158"/>
      <c r="J1688" s="159"/>
      <c r="K1688" s="1408"/>
      <c r="L1688" s="295">
        <f t="shared" si="389"/>
        <v>0</v>
      </c>
      <c r="M1688" s="12" t="str">
        <f t="shared" si="384"/>
        <v/>
      </c>
      <c r="N1688" s="13"/>
    </row>
    <row r="1689" spans="1:14" hidden="1">
      <c r="A1689" s="23">
        <v>380</v>
      </c>
      <c r="B1689" s="362"/>
      <c r="C1689" s="293">
        <v>4214</v>
      </c>
      <c r="D1689" s="363" t="s">
        <v>233</v>
      </c>
      <c r="E1689" s="295">
        <f t="shared" si="388"/>
        <v>0</v>
      </c>
      <c r="F1689" s="158"/>
      <c r="G1689" s="159"/>
      <c r="H1689" s="1408"/>
      <c r="I1689" s="158"/>
      <c r="J1689" s="159"/>
      <c r="K1689" s="1408"/>
      <c r="L1689" s="295">
        <f t="shared" si="389"/>
        <v>0</v>
      </c>
      <c r="M1689" s="12" t="str">
        <f t="shared" si="384"/>
        <v/>
      </c>
      <c r="N1689" s="13"/>
    </row>
    <row r="1690" spans="1:14" hidden="1">
      <c r="A1690" s="23">
        <v>385</v>
      </c>
      <c r="B1690" s="362"/>
      <c r="C1690" s="293">
        <v>4217</v>
      </c>
      <c r="D1690" s="363" t="s">
        <v>234</v>
      </c>
      <c r="E1690" s="295">
        <f t="shared" si="388"/>
        <v>0</v>
      </c>
      <c r="F1690" s="158"/>
      <c r="G1690" s="159"/>
      <c r="H1690" s="1408"/>
      <c r="I1690" s="158"/>
      <c r="J1690" s="159"/>
      <c r="K1690" s="1408"/>
      <c r="L1690" s="295">
        <f t="shared" si="389"/>
        <v>0</v>
      </c>
      <c r="M1690" s="12" t="str">
        <f t="shared" si="384"/>
        <v/>
      </c>
      <c r="N1690" s="13"/>
    </row>
    <row r="1691" spans="1:14" hidden="1">
      <c r="A1691" s="23">
        <v>390</v>
      </c>
      <c r="B1691" s="362"/>
      <c r="C1691" s="293">
        <v>4218</v>
      </c>
      <c r="D1691" s="294" t="s">
        <v>235</v>
      </c>
      <c r="E1691" s="295">
        <f t="shared" si="388"/>
        <v>0</v>
      </c>
      <c r="F1691" s="158"/>
      <c r="G1691" s="159"/>
      <c r="H1691" s="1408"/>
      <c r="I1691" s="158"/>
      <c r="J1691" s="159"/>
      <c r="K1691" s="1408"/>
      <c r="L1691" s="295">
        <f t="shared" si="389"/>
        <v>0</v>
      </c>
      <c r="M1691" s="12" t="str">
        <f t="shared" si="384"/>
        <v/>
      </c>
      <c r="N1691" s="13"/>
    </row>
    <row r="1692" spans="1:14" hidden="1">
      <c r="A1692" s="23">
        <v>390</v>
      </c>
      <c r="B1692" s="362"/>
      <c r="C1692" s="285">
        <v>4219</v>
      </c>
      <c r="D1692" s="343" t="s">
        <v>236</v>
      </c>
      <c r="E1692" s="287">
        <f t="shared" si="388"/>
        <v>0</v>
      </c>
      <c r="F1692" s="173"/>
      <c r="G1692" s="174"/>
      <c r="H1692" s="1409"/>
      <c r="I1692" s="173"/>
      <c r="J1692" s="174"/>
      <c r="K1692" s="1409"/>
      <c r="L1692" s="287">
        <f t="shared" si="389"/>
        <v>0</v>
      </c>
      <c r="M1692" s="12" t="str">
        <f t="shared" si="384"/>
        <v/>
      </c>
      <c r="N1692" s="13"/>
    </row>
    <row r="1693" spans="1:14" hidden="1">
      <c r="A1693" s="23">
        <v>395</v>
      </c>
      <c r="B1693" s="272">
        <v>4300</v>
      </c>
      <c r="C1693" s="1917" t="s">
        <v>1645</v>
      </c>
      <c r="D1693" s="1918"/>
      <c r="E1693" s="310">
        <f t="shared" ref="E1693:L1693" si="390">SUM(E1694:E1696)</f>
        <v>0</v>
      </c>
      <c r="F1693" s="274">
        <f t="shared" si="390"/>
        <v>0</v>
      </c>
      <c r="G1693" s="275">
        <f t="shared" si="390"/>
        <v>0</v>
      </c>
      <c r="H1693" s="276">
        <f>SUM(H1694:H1696)</f>
        <v>0</v>
      </c>
      <c r="I1693" s="274">
        <f t="shared" si="390"/>
        <v>0</v>
      </c>
      <c r="J1693" s="275">
        <f t="shared" si="390"/>
        <v>0</v>
      </c>
      <c r="K1693" s="276">
        <f t="shared" si="390"/>
        <v>0</v>
      </c>
      <c r="L1693" s="310">
        <f t="shared" si="390"/>
        <v>0</v>
      </c>
      <c r="M1693" s="12" t="str">
        <f t="shared" si="384"/>
        <v/>
      </c>
      <c r="N1693" s="13"/>
    </row>
    <row r="1694" spans="1:14" hidden="1">
      <c r="A1694" s="18">
        <v>397</v>
      </c>
      <c r="B1694" s="362"/>
      <c r="C1694" s="279">
        <v>4301</v>
      </c>
      <c r="D1694" s="311" t="s">
        <v>237</v>
      </c>
      <c r="E1694" s="281">
        <f t="shared" ref="E1694:E1699" si="391">F1694+G1694+H1694</f>
        <v>0</v>
      </c>
      <c r="F1694" s="152"/>
      <c r="G1694" s="153"/>
      <c r="H1694" s="1406"/>
      <c r="I1694" s="152"/>
      <c r="J1694" s="153"/>
      <c r="K1694" s="1406"/>
      <c r="L1694" s="281">
        <f t="shared" ref="L1694:L1699" si="392">I1694+J1694+K1694</f>
        <v>0</v>
      </c>
      <c r="M1694" s="12" t="str">
        <f t="shared" si="384"/>
        <v/>
      </c>
      <c r="N1694" s="13"/>
    </row>
    <row r="1695" spans="1:14" hidden="1">
      <c r="A1695" s="14">
        <v>398</v>
      </c>
      <c r="B1695" s="362"/>
      <c r="C1695" s="293">
        <v>4302</v>
      </c>
      <c r="D1695" s="363" t="s">
        <v>238</v>
      </c>
      <c r="E1695" s="295">
        <f t="shared" si="391"/>
        <v>0</v>
      </c>
      <c r="F1695" s="158"/>
      <c r="G1695" s="159"/>
      <c r="H1695" s="1408"/>
      <c r="I1695" s="158"/>
      <c r="J1695" s="159"/>
      <c r="K1695" s="1408"/>
      <c r="L1695" s="295">
        <f t="shared" si="392"/>
        <v>0</v>
      </c>
      <c r="M1695" s="12" t="str">
        <f t="shared" si="384"/>
        <v/>
      </c>
      <c r="N1695" s="13"/>
    </row>
    <row r="1696" spans="1:14" hidden="1">
      <c r="A1696" s="14">
        <v>399</v>
      </c>
      <c r="B1696" s="362"/>
      <c r="C1696" s="285">
        <v>4309</v>
      </c>
      <c r="D1696" s="301" t="s">
        <v>239</v>
      </c>
      <c r="E1696" s="287">
        <f t="shared" si="391"/>
        <v>0</v>
      </c>
      <c r="F1696" s="173"/>
      <c r="G1696" s="174"/>
      <c r="H1696" s="1409"/>
      <c r="I1696" s="173"/>
      <c r="J1696" s="174"/>
      <c r="K1696" s="1409"/>
      <c r="L1696" s="287">
        <f t="shared" si="392"/>
        <v>0</v>
      </c>
      <c r="M1696" s="12" t="str">
        <f t="shared" si="384"/>
        <v/>
      </c>
      <c r="N1696" s="13"/>
    </row>
    <row r="1697" spans="1:14" hidden="1">
      <c r="A1697" s="14">
        <v>400</v>
      </c>
      <c r="B1697" s="272">
        <v>4400</v>
      </c>
      <c r="C1697" s="1917" t="s">
        <v>1642</v>
      </c>
      <c r="D1697" s="1918"/>
      <c r="E1697" s="310">
        <f t="shared" si="391"/>
        <v>0</v>
      </c>
      <c r="F1697" s="1410"/>
      <c r="G1697" s="1411"/>
      <c r="H1697" s="1412"/>
      <c r="I1697" s="1410"/>
      <c r="J1697" s="1411"/>
      <c r="K1697" s="1412"/>
      <c r="L1697" s="310">
        <f t="shared" si="392"/>
        <v>0</v>
      </c>
      <c r="M1697" s="12" t="str">
        <f t="shared" si="384"/>
        <v/>
      </c>
      <c r="N1697" s="13"/>
    </row>
    <row r="1698" spans="1:14" hidden="1">
      <c r="A1698" s="14">
        <v>401</v>
      </c>
      <c r="B1698" s="272">
        <v>4500</v>
      </c>
      <c r="C1698" s="1917" t="s">
        <v>1643</v>
      </c>
      <c r="D1698" s="1918"/>
      <c r="E1698" s="310">
        <f t="shared" si="391"/>
        <v>0</v>
      </c>
      <c r="F1698" s="1410"/>
      <c r="G1698" s="1411"/>
      <c r="H1698" s="1412"/>
      <c r="I1698" s="1410"/>
      <c r="J1698" s="1411"/>
      <c r="K1698" s="1412"/>
      <c r="L1698" s="310">
        <f t="shared" si="392"/>
        <v>0</v>
      </c>
      <c r="M1698" s="12" t="str">
        <f t="shared" si="384"/>
        <v/>
      </c>
      <c r="N1698" s="13"/>
    </row>
    <row r="1699" spans="1:14" hidden="1">
      <c r="A1699" s="40">
        <v>404</v>
      </c>
      <c r="B1699" s="272">
        <v>4600</v>
      </c>
      <c r="C1699" s="1923" t="s">
        <v>240</v>
      </c>
      <c r="D1699" s="1924"/>
      <c r="E1699" s="310">
        <f t="shared" si="391"/>
        <v>0</v>
      </c>
      <c r="F1699" s="1410"/>
      <c r="G1699" s="1411"/>
      <c r="H1699" s="1412"/>
      <c r="I1699" s="1410"/>
      <c r="J1699" s="1411"/>
      <c r="K1699" s="1412"/>
      <c r="L1699" s="310">
        <f t="shared" si="392"/>
        <v>0</v>
      </c>
      <c r="M1699" s="12" t="str">
        <f t="shared" si="384"/>
        <v/>
      </c>
      <c r="N1699" s="13"/>
    </row>
    <row r="1700" spans="1:14" hidden="1">
      <c r="A1700" s="40">
        <v>404</v>
      </c>
      <c r="B1700" s="272">
        <v>4900</v>
      </c>
      <c r="C1700" s="1917" t="s">
        <v>267</v>
      </c>
      <c r="D1700" s="1918"/>
      <c r="E1700" s="310">
        <f t="shared" ref="E1700:L1700" si="393">+E1701+E1702</f>
        <v>0</v>
      </c>
      <c r="F1700" s="274">
        <f t="shared" si="393"/>
        <v>0</v>
      </c>
      <c r="G1700" s="275">
        <f t="shared" si="393"/>
        <v>0</v>
      </c>
      <c r="H1700" s="276">
        <f>+H1701+H1702</f>
        <v>0</v>
      </c>
      <c r="I1700" s="274">
        <f t="shared" si="393"/>
        <v>0</v>
      </c>
      <c r="J1700" s="275">
        <f t="shared" si="393"/>
        <v>0</v>
      </c>
      <c r="K1700" s="276">
        <f t="shared" si="393"/>
        <v>0</v>
      </c>
      <c r="L1700" s="310">
        <f t="shared" si="393"/>
        <v>0</v>
      </c>
      <c r="M1700" s="12" t="str">
        <f t="shared" si="384"/>
        <v/>
      </c>
      <c r="N1700" s="13"/>
    </row>
    <row r="1701" spans="1:14" hidden="1">
      <c r="A1701" s="22">
        <v>440</v>
      </c>
      <c r="B1701" s="362"/>
      <c r="C1701" s="279">
        <v>4901</v>
      </c>
      <c r="D1701" s="364" t="s">
        <v>268</v>
      </c>
      <c r="E1701" s="281">
        <f>F1701+G1701+H1701</f>
        <v>0</v>
      </c>
      <c r="F1701" s="152"/>
      <c r="G1701" s="153"/>
      <c r="H1701" s="1406"/>
      <c r="I1701" s="152"/>
      <c r="J1701" s="153"/>
      <c r="K1701" s="1406"/>
      <c r="L1701" s="281">
        <f>I1701+J1701+K1701</f>
        <v>0</v>
      </c>
      <c r="M1701" s="12" t="str">
        <f t="shared" si="384"/>
        <v/>
      </c>
      <c r="N1701" s="13"/>
    </row>
    <row r="1702" spans="1:14" hidden="1">
      <c r="A1702" s="22">
        <v>450</v>
      </c>
      <c r="B1702" s="362"/>
      <c r="C1702" s="285">
        <v>4902</v>
      </c>
      <c r="D1702" s="301" t="s">
        <v>269</v>
      </c>
      <c r="E1702" s="287">
        <f>F1702+G1702+H1702</f>
        <v>0</v>
      </c>
      <c r="F1702" s="173"/>
      <c r="G1702" s="174"/>
      <c r="H1702" s="1409"/>
      <c r="I1702" s="173"/>
      <c r="J1702" s="174"/>
      <c r="K1702" s="1409"/>
      <c r="L1702" s="287">
        <f>I1702+J1702+K1702</f>
        <v>0</v>
      </c>
      <c r="M1702" s="12" t="str">
        <f t="shared" si="384"/>
        <v/>
      </c>
      <c r="N1702" s="13"/>
    </row>
    <row r="1703" spans="1:14" hidden="1">
      <c r="A1703" s="22">
        <v>495</v>
      </c>
      <c r="B1703" s="365">
        <v>5100</v>
      </c>
      <c r="C1703" s="1925" t="s">
        <v>241</v>
      </c>
      <c r="D1703" s="1926"/>
      <c r="E1703" s="310">
        <f>F1703+G1703+H1703</f>
        <v>0</v>
      </c>
      <c r="F1703" s="1410"/>
      <c r="G1703" s="1411"/>
      <c r="H1703" s="1412"/>
      <c r="I1703" s="1410"/>
      <c r="J1703" s="1411"/>
      <c r="K1703" s="1412"/>
      <c r="L1703" s="310">
        <f>I1703+J1703+K1703</f>
        <v>0</v>
      </c>
      <c r="M1703" s="12" t="str">
        <f t="shared" si="384"/>
        <v/>
      </c>
      <c r="N1703" s="13"/>
    </row>
    <row r="1704" spans="1:14">
      <c r="A1704" s="23">
        <v>500</v>
      </c>
      <c r="B1704" s="365">
        <v>5200</v>
      </c>
      <c r="C1704" s="1925" t="s">
        <v>242</v>
      </c>
      <c r="D1704" s="1926"/>
      <c r="E1704" s="310">
        <f t="shared" ref="E1704:L1704" si="394">SUM(E1705:E1711)</f>
        <v>8995</v>
      </c>
      <c r="F1704" s="274">
        <f t="shared" si="394"/>
        <v>5246</v>
      </c>
      <c r="G1704" s="275">
        <f t="shared" si="394"/>
        <v>3749</v>
      </c>
      <c r="H1704" s="276">
        <f>SUM(H1705:H1711)</f>
        <v>0</v>
      </c>
      <c r="I1704" s="274">
        <f t="shared" si="394"/>
        <v>1746</v>
      </c>
      <c r="J1704" s="275">
        <f t="shared" si="394"/>
        <v>0</v>
      </c>
      <c r="K1704" s="276">
        <f t="shared" si="394"/>
        <v>0</v>
      </c>
      <c r="L1704" s="310">
        <f t="shared" si="394"/>
        <v>1746</v>
      </c>
      <c r="M1704" s="12">
        <f t="shared" si="384"/>
        <v>1</v>
      </c>
      <c r="N1704" s="13"/>
    </row>
    <row r="1705" spans="1:14">
      <c r="A1705" s="23">
        <v>505</v>
      </c>
      <c r="B1705" s="366"/>
      <c r="C1705" s="367">
        <v>5201</v>
      </c>
      <c r="D1705" s="368" t="s">
        <v>243</v>
      </c>
      <c r="E1705" s="281">
        <f t="shared" ref="E1705:E1711" si="395">F1705+G1705+H1705</f>
        <v>3500</v>
      </c>
      <c r="F1705" s="152">
        <v>3500</v>
      </c>
      <c r="G1705" s="153">
        <v>0</v>
      </c>
      <c r="H1705" s="1406">
        <v>0</v>
      </c>
      <c r="I1705" s="152"/>
      <c r="J1705" s="153"/>
      <c r="K1705" s="1406"/>
      <c r="L1705" s="281">
        <f t="shared" ref="L1705:L1711" si="396">I1705+J1705+K1705</f>
        <v>0</v>
      </c>
      <c r="M1705" s="12">
        <f t="shared" si="384"/>
        <v>1</v>
      </c>
      <c r="N1705" s="13"/>
    </row>
    <row r="1706" spans="1:14" hidden="1">
      <c r="A1706" s="23">
        <v>510</v>
      </c>
      <c r="B1706" s="366"/>
      <c r="C1706" s="369">
        <v>5202</v>
      </c>
      <c r="D1706" s="370" t="s">
        <v>244</v>
      </c>
      <c r="E1706" s="295">
        <f t="shared" si="395"/>
        <v>0</v>
      </c>
      <c r="F1706" s="158"/>
      <c r="G1706" s="159"/>
      <c r="H1706" s="1408"/>
      <c r="I1706" s="158"/>
      <c r="J1706" s="159"/>
      <c r="K1706" s="1408"/>
      <c r="L1706" s="295">
        <f t="shared" si="396"/>
        <v>0</v>
      </c>
      <c r="M1706" s="12" t="str">
        <f t="shared" si="384"/>
        <v/>
      </c>
      <c r="N1706" s="13"/>
    </row>
    <row r="1707" spans="1:14">
      <c r="A1707" s="23">
        <v>515</v>
      </c>
      <c r="B1707" s="366"/>
      <c r="C1707" s="369">
        <v>5203</v>
      </c>
      <c r="D1707" s="370" t="s">
        <v>609</v>
      </c>
      <c r="E1707" s="295">
        <f t="shared" si="395"/>
        <v>5495</v>
      </c>
      <c r="F1707" s="158">
        <v>1746</v>
      </c>
      <c r="G1707" s="159">
        <v>3749</v>
      </c>
      <c r="H1707" s="1408">
        <v>0</v>
      </c>
      <c r="I1707" s="158">
        <v>1746</v>
      </c>
      <c r="J1707" s="159">
        <v>0</v>
      </c>
      <c r="K1707" s="1408">
        <v>0</v>
      </c>
      <c r="L1707" s="295">
        <f t="shared" si="396"/>
        <v>1746</v>
      </c>
      <c r="M1707" s="12">
        <f t="shared" si="384"/>
        <v>1</v>
      </c>
      <c r="N1707" s="13"/>
    </row>
    <row r="1708" spans="1:14" hidden="1">
      <c r="A1708" s="23">
        <v>520</v>
      </c>
      <c r="B1708" s="366"/>
      <c r="C1708" s="369">
        <v>5204</v>
      </c>
      <c r="D1708" s="370" t="s">
        <v>610</v>
      </c>
      <c r="E1708" s="295">
        <f t="shared" si="395"/>
        <v>0</v>
      </c>
      <c r="F1708" s="158"/>
      <c r="G1708" s="159"/>
      <c r="H1708" s="1408"/>
      <c r="I1708" s="158"/>
      <c r="J1708" s="159"/>
      <c r="K1708" s="1408"/>
      <c r="L1708" s="295">
        <f t="shared" si="396"/>
        <v>0</v>
      </c>
      <c r="M1708" s="12" t="str">
        <f t="shared" si="384"/>
        <v/>
      </c>
      <c r="N1708" s="13"/>
    </row>
    <row r="1709" spans="1:14" hidden="1">
      <c r="A1709" s="23">
        <v>525</v>
      </c>
      <c r="B1709" s="366"/>
      <c r="C1709" s="369">
        <v>5205</v>
      </c>
      <c r="D1709" s="370" t="s">
        <v>611</v>
      </c>
      <c r="E1709" s="295">
        <f t="shared" si="395"/>
        <v>0</v>
      </c>
      <c r="F1709" s="158"/>
      <c r="G1709" s="159"/>
      <c r="H1709" s="1408"/>
      <c r="I1709" s="158"/>
      <c r="J1709" s="159"/>
      <c r="K1709" s="1408"/>
      <c r="L1709" s="295">
        <f t="shared" si="396"/>
        <v>0</v>
      </c>
      <c r="M1709" s="12" t="str">
        <f t="shared" si="384"/>
        <v/>
      </c>
      <c r="N1709" s="13"/>
    </row>
    <row r="1710" spans="1:14" hidden="1">
      <c r="A1710" s="22">
        <v>635</v>
      </c>
      <c r="B1710" s="366"/>
      <c r="C1710" s="369">
        <v>5206</v>
      </c>
      <c r="D1710" s="370" t="s">
        <v>612</v>
      </c>
      <c r="E1710" s="295">
        <f t="shared" si="395"/>
        <v>0</v>
      </c>
      <c r="F1710" s="158"/>
      <c r="G1710" s="159"/>
      <c r="H1710" s="1408"/>
      <c r="I1710" s="158"/>
      <c r="J1710" s="159"/>
      <c r="K1710" s="1408"/>
      <c r="L1710" s="295">
        <f t="shared" si="396"/>
        <v>0</v>
      </c>
      <c r="M1710" s="12" t="str">
        <f t="shared" si="384"/>
        <v/>
      </c>
      <c r="N1710" s="13"/>
    </row>
    <row r="1711" spans="1:14" hidden="1">
      <c r="A1711" s="23">
        <v>640</v>
      </c>
      <c r="B1711" s="366"/>
      <c r="C1711" s="371">
        <v>5219</v>
      </c>
      <c r="D1711" s="372" t="s">
        <v>613</v>
      </c>
      <c r="E1711" s="287">
        <f t="shared" si="395"/>
        <v>0</v>
      </c>
      <c r="F1711" s="173"/>
      <c r="G1711" s="174"/>
      <c r="H1711" s="1409"/>
      <c r="I1711" s="173"/>
      <c r="J1711" s="174"/>
      <c r="K1711" s="1409"/>
      <c r="L1711" s="287">
        <f t="shared" si="396"/>
        <v>0</v>
      </c>
      <c r="M1711" s="12" t="str">
        <f t="shared" si="384"/>
        <v/>
      </c>
      <c r="N1711" s="13"/>
    </row>
    <row r="1712" spans="1:14" hidden="1">
      <c r="A1712" s="23">
        <v>645</v>
      </c>
      <c r="B1712" s="365">
        <v>5300</v>
      </c>
      <c r="C1712" s="1925" t="s">
        <v>614</v>
      </c>
      <c r="D1712" s="1926"/>
      <c r="E1712" s="310">
        <f t="shared" ref="E1712:L1712" si="397">SUM(E1713:E1714)</f>
        <v>0</v>
      </c>
      <c r="F1712" s="274">
        <f t="shared" si="397"/>
        <v>0</v>
      </c>
      <c r="G1712" s="275">
        <f t="shared" si="397"/>
        <v>0</v>
      </c>
      <c r="H1712" s="276">
        <f>SUM(H1713:H1714)</f>
        <v>0</v>
      </c>
      <c r="I1712" s="274">
        <f t="shared" si="397"/>
        <v>0</v>
      </c>
      <c r="J1712" s="275">
        <f t="shared" si="397"/>
        <v>0</v>
      </c>
      <c r="K1712" s="276">
        <f t="shared" si="397"/>
        <v>0</v>
      </c>
      <c r="L1712" s="310">
        <f t="shared" si="397"/>
        <v>0</v>
      </c>
      <c r="M1712" s="12" t="str">
        <f t="shared" si="384"/>
        <v/>
      </c>
      <c r="N1712" s="13"/>
    </row>
    <row r="1713" spans="1:14" hidden="1">
      <c r="A1713" s="23">
        <v>650</v>
      </c>
      <c r="B1713" s="366"/>
      <c r="C1713" s="367">
        <v>5301</v>
      </c>
      <c r="D1713" s="368" t="s">
        <v>301</v>
      </c>
      <c r="E1713" s="281">
        <f>F1713+G1713+H1713</f>
        <v>0</v>
      </c>
      <c r="F1713" s="152"/>
      <c r="G1713" s="153"/>
      <c r="H1713" s="1406"/>
      <c r="I1713" s="152"/>
      <c r="J1713" s="153"/>
      <c r="K1713" s="1406"/>
      <c r="L1713" s="281">
        <f>I1713+J1713+K1713</f>
        <v>0</v>
      </c>
      <c r="M1713" s="12" t="str">
        <f t="shared" si="384"/>
        <v/>
      </c>
      <c r="N1713" s="13"/>
    </row>
    <row r="1714" spans="1:14" hidden="1">
      <c r="A1714" s="22">
        <v>655</v>
      </c>
      <c r="B1714" s="366"/>
      <c r="C1714" s="371">
        <v>5309</v>
      </c>
      <c r="D1714" s="372" t="s">
        <v>615</v>
      </c>
      <c r="E1714" s="287">
        <f>F1714+G1714+H1714</f>
        <v>0</v>
      </c>
      <c r="F1714" s="173"/>
      <c r="G1714" s="174"/>
      <c r="H1714" s="1409"/>
      <c r="I1714" s="173"/>
      <c r="J1714" s="174"/>
      <c r="K1714" s="1409"/>
      <c r="L1714" s="287">
        <f>I1714+J1714+K1714</f>
        <v>0</v>
      </c>
      <c r="M1714" s="12" t="str">
        <f t="shared" si="384"/>
        <v/>
      </c>
      <c r="N1714" s="13"/>
    </row>
    <row r="1715" spans="1:14" hidden="1">
      <c r="A1715" s="22">
        <v>665</v>
      </c>
      <c r="B1715" s="365">
        <v>5400</v>
      </c>
      <c r="C1715" s="1925" t="s">
        <v>672</v>
      </c>
      <c r="D1715" s="1926"/>
      <c r="E1715" s="310">
        <f>F1715+G1715+H1715</f>
        <v>0</v>
      </c>
      <c r="F1715" s="1410"/>
      <c r="G1715" s="1411"/>
      <c r="H1715" s="1412"/>
      <c r="I1715" s="1410"/>
      <c r="J1715" s="1411"/>
      <c r="K1715" s="1412"/>
      <c r="L1715" s="310">
        <f>I1715+J1715+K1715</f>
        <v>0</v>
      </c>
      <c r="M1715" s="12" t="str">
        <f t="shared" si="384"/>
        <v/>
      </c>
      <c r="N1715" s="13"/>
    </row>
    <row r="1716" spans="1:14" hidden="1">
      <c r="A1716" s="22">
        <v>675</v>
      </c>
      <c r="B1716" s="272">
        <v>5500</v>
      </c>
      <c r="C1716" s="1917" t="s">
        <v>673</v>
      </c>
      <c r="D1716" s="1918"/>
      <c r="E1716" s="310">
        <f t="shared" ref="E1716:L1716" si="398">SUM(E1717:E1720)</f>
        <v>0</v>
      </c>
      <c r="F1716" s="274">
        <f t="shared" si="398"/>
        <v>0</v>
      </c>
      <c r="G1716" s="275">
        <f t="shared" si="398"/>
        <v>0</v>
      </c>
      <c r="H1716" s="276">
        <f>SUM(H1717:H1720)</f>
        <v>0</v>
      </c>
      <c r="I1716" s="274">
        <f t="shared" si="398"/>
        <v>0</v>
      </c>
      <c r="J1716" s="275">
        <f t="shared" si="398"/>
        <v>0</v>
      </c>
      <c r="K1716" s="276">
        <f t="shared" si="398"/>
        <v>0</v>
      </c>
      <c r="L1716" s="310">
        <f t="shared" si="398"/>
        <v>0</v>
      </c>
      <c r="M1716" s="12" t="str">
        <f t="shared" si="384"/>
        <v/>
      </c>
      <c r="N1716" s="13"/>
    </row>
    <row r="1717" spans="1:14" hidden="1">
      <c r="A1717" s="22">
        <v>685</v>
      </c>
      <c r="B1717" s="362"/>
      <c r="C1717" s="279">
        <v>5501</v>
      </c>
      <c r="D1717" s="311" t="s">
        <v>674</v>
      </c>
      <c r="E1717" s="281">
        <f>F1717+G1717+H1717</f>
        <v>0</v>
      </c>
      <c r="F1717" s="152"/>
      <c r="G1717" s="153"/>
      <c r="H1717" s="1406"/>
      <c r="I1717" s="152"/>
      <c r="J1717" s="153"/>
      <c r="K1717" s="1406"/>
      <c r="L1717" s="281">
        <f>I1717+J1717+K1717</f>
        <v>0</v>
      </c>
      <c r="M1717" s="12" t="str">
        <f t="shared" si="384"/>
        <v/>
      </c>
      <c r="N1717" s="13"/>
    </row>
    <row r="1718" spans="1:14" hidden="1">
      <c r="A1718" s="23">
        <v>690</v>
      </c>
      <c r="B1718" s="362"/>
      <c r="C1718" s="293">
        <v>5502</v>
      </c>
      <c r="D1718" s="294" t="s">
        <v>675</v>
      </c>
      <c r="E1718" s="295">
        <f>F1718+G1718+H1718</f>
        <v>0</v>
      </c>
      <c r="F1718" s="158"/>
      <c r="G1718" s="159"/>
      <c r="H1718" s="1408"/>
      <c r="I1718" s="158"/>
      <c r="J1718" s="159"/>
      <c r="K1718" s="1408"/>
      <c r="L1718" s="295">
        <f>I1718+J1718+K1718</f>
        <v>0</v>
      </c>
      <c r="M1718" s="12" t="str">
        <f t="shared" si="384"/>
        <v/>
      </c>
      <c r="N1718" s="13"/>
    </row>
    <row r="1719" spans="1:14" hidden="1">
      <c r="A1719" s="23">
        <v>695</v>
      </c>
      <c r="B1719" s="362"/>
      <c r="C1719" s="293">
        <v>5503</v>
      </c>
      <c r="D1719" s="363" t="s">
        <v>676</v>
      </c>
      <c r="E1719" s="295">
        <f>F1719+G1719+H1719</f>
        <v>0</v>
      </c>
      <c r="F1719" s="158"/>
      <c r="G1719" s="159"/>
      <c r="H1719" s="1408"/>
      <c r="I1719" s="158"/>
      <c r="J1719" s="159"/>
      <c r="K1719" s="1408"/>
      <c r="L1719" s="295">
        <f>I1719+J1719+K1719</f>
        <v>0</v>
      </c>
      <c r="M1719" s="12" t="str">
        <f t="shared" si="384"/>
        <v/>
      </c>
      <c r="N1719" s="13"/>
    </row>
    <row r="1720" spans="1:14" hidden="1">
      <c r="A1720" s="22">
        <v>700</v>
      </c>
      <c r="B1720" s="362"/>
      <c r="C1720" s="285">
        <v>5504</v>
      </c>
      <c r="D1720" s="339" t="s">
        <v>677</v>
      </c>
      <c r="E1720" s="287">
        <f>F1720+G1720+H1720</f>
        <v>0</v>
      </c>
      <c r="F1720" s="173"/>
      <c r="G1720" s="174"/>
      <c r="H1720" s="1409"/>
      <c r="I1720" s="173"/>
      <c r="J1720" s="174"/>
      <c r="K1720" s="1409"/>
      <c r="L1720" s="287">
        <f>I1720+J1720+K1720</f>
        <v>0</v>
      </c>
      <c r="M1720" s="12" t="str">
        <f t="shared" si="384"/>
        <v/>
      </c>
      <c r="N1720" s="13"/>
    </row>
    <row r="1721" spans="1:14" hidden="1">
      <c r="A1721" s="22">
        <v>710</v>
      </c>
      <c r="B1721" s="365">
        <v>5700</v>
      </c>
      <c r="C1721" s="1919" t="s">
        <v>899</v>
      </c>
      <c r="D1721" s="1920"/>
      <c r="E1721" s="310">
        <f>SUM(E1722:E1724)</f>
        <v>0</v>
      </c>
      <c r="F1721" s="1458">
        <v>0</v>
      </c>
      <c r="G1721" s="1458">
        <v>0</v>
      </c>
      <c r="H1721" s="1458">
        <v>0</v>
      </c>
      <c r="I1721" s="1458">
        <v>0</v>
      </c>
      <c r="J1721" s="1458">
        <v>0</v>
      </c>
      <c r="K1721" s="1458">
        <v>0</v>
      </c>
      <c r="L1721" s="310">
        <f>SUM(L1722:L1724)</f>
        <v>0</v>
      </c>
      <c r="M1721" s="12" t="str">
        <f t="shared" si="384"/>
        <v/>
      </c>
      <c r="N1721" s="13"/>
    </row>
    <row r="1722" spans="1:14" hidden="1">
      <c r="A1722" s="23">
        <v>715</v>
      </c>
      <c r="B1722" s="366"/>
      <c r="C1722" s="367">
        <v>5701</v>
      </c>
      <c r="D1722" s="368" t="s">
        <v>678</v>
      </c>
      <c r="E1722" s="281">
        <f>F1722+G1722+H1722</f>
        <v>0</v>
      </c>
      <c r="F1722" s="1459">
        <v>0</v>
      </c>
      <c r="G1722" s="1459">
        <v>0</v>
      </c>
      <c r="H1722" s="1460">
        <v>0</v>
      </c>
      <c r="I1722" s="1711">
        <v>0</v>
      </c>
      <c r="J1722" s="1459">
        <v>0</v>
      </c>
      <c r="K1722" s="1459">
        <v>0</v>
      </c>
      <c r="L1722" s="281">
        <f>I1722+J1722+K1722</f>
        <v>0</v>
      </c>
      <c r="M1722" s="12" t="str">
        <f t="shared" si="384"/>
        <v/>
      </c>
      <c r="N1722" s="13"/>
    </row>
    <row r="1723" spans="1:14" hidden="1">
      <c r="A1723" s="23">
        <v>720</v>
      </c>
      <c r="B1723" s="366"/>
      <c r="C1723" s="373">
        <v>5702</v>
      </c>
      <c r="D1723" s="374" t="s">
        <v>679</v>
      </c>
      <c r="E1723" s="314">
        <f>F1723+G1723+H1723</f>
        <v>0</v>
      </c>
      <c r="F1723" s="1459">
        <v>0</v>
      </c>
      <c r="G1723" s="1459">
        <v>0</v>
      </c>
      <c r="H1723" s="1460">
        <v>0</v>
      </c>
      <c r="I1723" s="1711">
        <v>0</v>
      </c>
      <c r="J1723" s="1459">
        <v>0</v>
      </c>
      <c r="K1723" s="1459">
        <v>0</v>
      </c>
      <c r="L1723" s="314">
        <f>I1723+J1723+K1723</f>
        <v>0</v>
      </c>
      <c r="M1723" s="12" t="str">
        <f t="shared" si="384"/>
        <v/>
      </c>
      <c r="N1723" s="13"/>
    </row>
    <row r="1724" spans="1:14" hidden="1">
      <c r="A1724" s="23">
        <v>725</v>
      </c>
      <c r="B1724" s="292"/>
      <c r="C1724" s="375">
        <v>4071</v>
      </c>
      <c r="D1724" s="376" t="s">
        <v>680</v>
      </c>
      <c r="E1724" s="377">
        <f>F1724+G1724+H1724</f>
        <v>0</v>
      </c>
      <c r="F1724" s="1459">
        <v>0</v>
      </c>
      <c r="G1724" s="1459">
        <v>0</v>
      </c>
      <c r="H1724" s="1460">
        <v>0</v>
      </c>
      <c r="I1724" s="1711">
        <v>0</v>
      </c>
      <c r="J1724" s="1459">
        <v>0</v>
      </c>
      <c r="K1724" s="1459">
        <v>0</v>
      </c>
      <c r="L1724" s="377">
        <f>I1724+J1724+K1724</f>
        <v>0</v>
      </c>
      <c r="M1724" s="12" t="str">
        <f t="shared" si="384"/>
        <v/>
      </c>
      <c r="N1724" s="13"/>
    </row>
    <row r="1725" spans="1:14" hidden="1">
      <c r="A1725" s="23">
        <v>730</v>
      </c>
      <c r="B1725" s="571"/>
      <c r="C1725" s="1921" t="s">
        <v>681</v>
      </c>
      <c r="D1725" s="1922"/>
      <c r="E1725" s="1426"/>
      <c r="F1725" s="1426"/>
      <c r="G1725" s="1426"/>
      <c r="H1725" s="1426"/>
      <c r="I1725" s="1426"/>
      <c r="J1725" s="1426"/>
      <c r="K1725" s="1426"/>
      <c r="L1725" s="1427"/>
      <c r="M1725" s="12" t="str">
        <f t="shared" si="384"/>
        <v/>
      </c>
      <c r="N1725" s="13"/>
    </row>
    <row r="1726" spans="1:14">
      <c r="A1726" s="23">
        <v>735</v>
      </c>
      <c r="B1726" s="381">
        <v>98</v>
      </c>
      <c r="C1726" s="1921" t="s">
        <v>681</v>
      </c>
      <c r="D1726" s="1922"/>
      <c r="E1726" s="382">
        <f>F1726+G1726+H1726</f>
        <v>372250</v>
      </c>
      <c r="F1726" s="1417">
        <v>372250</v>
      </c>
      <c r="G1726" s="1418">
        <v>0</v>
      </c>
      <c r="H1726" s="1419">
        <v>0</v>
      </c>
      <c r="I1726" s="1448">
        <v>0</v>
      </c>
      <c r="J1726" s="1449">
        <v>0</v>
      </c>
      <c r="K1726" s="1450">
        <v>0</v>
      </c>
      <c r="L1726" s="382">
        <f>I1726+J1726+K1726</f>
        <v>0</v>
      </c>
      <c r="M1726" s="12">
        <f t="shared" si="384"/>
        <v>1</v>
      </c>
      <c r="N1726" s="13"/>
    </row>
    <row r="1727" spans="1:14" hidden="1">
      <c r="A1727" s="23">
        <v>740</v>
      </c>
      <c r="B1727" s="1421"/>
      <c r="C1727" s="1422"/>
      <c r="D1727" s="1423"/>
      <c r="E1727" s="269"/>
      <c r="F1727" s="269"/>
      <c r="G1727" s="269"/>
      <c r="H1727" s="269"/>
      <c r="I1727" s="269"/>
      <c r="J1727" s="269"/>
      <c r="K1727" s="269"/>
      <c r="L1727" s="270"/>
      <c r="M1727" s="12" t="str">
        <f t="shared" si="384"/>
        <v/>
      </c>
      <c r="N1727" s="73" t="str">
        <f>LEFT(C1609,1)</f>
        <v>3</v>
      </c>
    </row>
    <row r="1728" spans="1:14" hidden="1">
      <c r="A1728" s="23">
        <v>745</v>
      </c>
      <c r="B1728" s="1424"/>
      <c r="C1728" s="111"/>
      <c r="D1728" s="1425"/>
      <c r="E1728" s="218"/>
      <c r="F1728" s="218"/>
      <c r="G1728" s="218"/>
      <c r="H1728" s="218"/>
      <c r="I1728" s="218"/>
      <c r="J1728" s="218"/>
      <c r="K1728" s="218"/>
      <c r="L1728" s="389"/>
      <c r="M1728" s="7" t="str">
        <f t="shared" si="384"/>
        <v/>
      </c>
    </row>
    <row r="1729" spans="1:14" hidden="1">
      <c r="A1729" s="22">
        <v>750</v>
      </c>
      <c r="B1729" s="1424"/>
      <c r="C1729" s="111"/>
      <c r="D1729" s="1425"/>
      <c r="E1729" s="218"/>
      <c r="F1729" s="218"/>
      <c r="G1729" s="218"/>
      <c r="H1729" s="218"/>
      <c r="I1729" s="218"/>
      <c r="J1729" s="218"/>
      <c r="K1729" s="218"/>
      <c r="L1729" s="389"/>
      <c r="M1729" s="7" t="str">
        <f t="shared" si="384"/>
        <v/>
      </c>
    </row>
    <row r="1730" spans="1:14" ht="19.5" thickBot="1">
      <c r="A1730" s="23">
        <v>755</v>
      </c>
      <c r="B1730" s="1451"/>
      <c r="C1730" s="393" t="s">
        <v>727</v>
      </c>
      <c r="D1730" s="1420">
        <f>+B1730</f>
        <v>0</v>
      </c>
      <c r="E1730" s="395">
        <f t="shared" ref="E1730:L1730" si="399">SUM(E1612,E1615,E1621,E1629,E1630,E1648,E1652,E1658,E1661,E1662,E1663,E1664,E1668,E1677,E1683,E1684,E1685,E1686,E1693,E1697,E1698,E1699,E1700,E1703,E1704,E1712,E1715,E1716,E1721)+E1726</f>
        <v>2859958</v>
      </c>
      <c r="F1730" s="396">
        <f t="shared" si="399"/>
        <v>2856209</v>
      </c>
      <c r="G1730" s="397">
        <f t="shared" si="399"/>
        <v>3749</v>
      </c>
      <c r="H1730" s="398">
        <f t="shared" si="399"/>
        <v>0</v>
      </c>
      <c r="I1730" s="396">
        <f t="shared" si="399"/>
        <v>1360062</v>
      </c>
      <c r="J1730" s="397">
        <f t="shared" si="399"/>
        <v>0</v>
      </c>
      <c r="K1730" s="398">
        <f t="shared" si="399"/>
        <v>0</v>
      </c>
      <c r="L1730" s="395">
        <f t="shared" si="399"/>
        <v>1360062</v>
      </c>
      <c r="M1730" s="1820">
        <f t="shared" si="384"/>
        <v>1</v>
      </c>
      <c r="N1730" s="65"/>
    </row>
    <row r="1731" spans="1:14" ht="19.5" thickTop="1">
      <c r="A1731" s="23">
        <v>760</v>
      </c>
      <c r="B1731" s="79" t="s">
        <v>120</v>
      </c>
      <c r="C1731" s="1"/>
      <c r="L1731" s="6"/>
      <c r="M1731" s="1820">
        <f>(IF($E1730&lt;&gt;0,$M$2,IF($L1730&lt;&gt;0,$M$2,"")))</f>
        <v>1</v>
      </c>
      <c r="N1731" s="65"/>
    </row>
    <row r="1732" spans="1:14" ht="18.75">
      <c r="A1732" s="22">
        <v>765</v>
      </c>
      <c r="B1732" s="1355"/>
      <c r="C1732" s="1355"/>
      <c r="D1732" s="1356"/>
      <c r="E1732" s="1355"/>
      <c r="F1732" s="1355"/>
      <c r="G1732" s="1355"/>
      <c r="H1732" s="1355"/>
      <c r="I1732" s="1355"/>
      <c r="J1732" s="1355"/>
      <c r="K1732" s="1355"/>
      <c r="L1732" s="1357"/>
      <c r="M1732" s="1820">
        <f>(IF($E1730&lt;&gt;0,$M$2,IF($L1730&lt;&gt;0,$M$2,"")))</f>
        <v>1</v>
      </c>
      <c r="N1732" s="65"/>
    </row>
    <row r="1733" spans="1:14" ht="18.75" hidden="1">
      <c r="A1733" s="22">
        <v>775</v>
      </c>
      <c r="B1733" s="65"/>
      <c r="C1733" s="65"/>
      <c r="D1733" s="65"/>
      <c r="E1733" s="65"/>
      <c r="F1733" s="65"/>
      <c r="G1733" s="65"/>
      <c r="H1733" s="65"/>
      <c r="I1733" s="65"/>
      <c r="J1733" s="65"/>
      <c r="K1733" s="65"/>
      <c r="L1733" s="77"/>
      <c r="M1733" s="74">
        <f>(IF(E1730&lt;&gt;0,$G$2,IF(L1730&lt;&gt;0,$G$2,"")))</f>
        <v>0</v>
      </c>
      <c r="N1733" s="65"/>
    </row>
    <row r="1734" spans="1:14">
      <c r="A1734" s="23">
        <v>780</v>
      </c>
      <c r="B1734" s="6"/>
      <c r="C1734" s="6"/>
      <c r="D1734" s="517"/>
      <c r="E1734" s="38"/>
      <c r="F1734" s="38"/>
      <c r="G1734" s="38"/>
      <c r="H1734" s="38"/>
      <c r="I1734" s="38"/>
      <c r="J1734" s="38"/>
      <c r="K1734" s="38"/>
      <c r="L1734" s="38"/>
      <c r="M1734" s="7">
        <f>(IF($E1870&lt;&gt;0,$M$2,IF($L1870&lt;&gt;0,$M$2,"")))</f>
        <v>1</v>
      </c>
    </row>
    <row r="1735" spans="1:14">
      <c r="A1735" s="23">
        <v>785</v>
      </c>
      <c r="B1735" s="6"/>
      <c r="C1735" s="1353"/>
      <c r="D1735" s="1354"/>
      <c r="E1735" s="38"/>
      <c r="F1735" s="38"/>
      <c r="G1735" s="38"/>
      <c r="H1735" s="38"/>
      <c r="I1735" s="38"/>
      <c r="J1735" s="38"/>
      <c r="K1735" s="38"/>
      <c r="L1735" s="38"/>
      <c r="M1735" s="7">
        <f>(IF($E1870&lt;&gt;0,$M$2,IF($L1870&lt;&gt;0,$M$2,"")))</f>
        <v>1</v>
      </c>
    </row>
    <row r="1736" spans="1:14">
      <c r="A1736" s="23">
        <v>790</v>
      </c>
      <c r="B1736" s="1938" t="str">
        <f>$B$7</f>
        <v>ОТЧЕТНИ ДАННИ ПО ЕБК ЗА ИЗПЪЛНЕНИЕТО НА БЮДЖЕТА</v>
      </c>
      <c r="C1736" s="1939"/>
      <c r="D1736" s="1939"/>
      <c r="E1736" s="242"/>
      <c r="F1736" s="242"/>
      <c r="G1736" s="237"/>
      <c r="H1736" s="237"/>
      <c r="I1736" s="237"/>
      <c r="J1736" s="237"/>
      <c r="K1736" s="237"/>
      <c r="L1736" s="237"/>
      <c r="M1736" s="7">
        <f>(IF($E1870&lt;&gt;0,$M$2,IF($L1870&lt;&gt;0,$M$2,"")))</f>
        <v>1</v>
      </c>
    </row>
    <row r="1737" spans="1:14">
      <c r="A1737" s="23">
        <v>795</v>
      </c>
      <c r="B1737" s="228"/>
      <c r="C1737" s="391"/>
      <c r="D1737" s="400"/>
      <c r="E1737" s="406" t="s">
        <v>458</v>
      </c>
      <c r="F1737" s="406" t="s">
        <v>820</v>
      </c>
      <c r="G1737" s="237"/>
      <c r="H1737" s="1350" t="s">
        <v>1235</v>
      </c>
      <c r="I1737" s="1351"/>
      <c r="J1737" s="1352"/>
      <c r="K1737" s="237"/>
      <c r="L1737" s="237"/>
      <c r="M1737" s="7">
        <f>(IF($E1870&lt;&gt;0,$M$2,IF($L1870&lt;&gt;0,$M$2,"")))</f>
        <v>1</v>
      </c>
    </row>
    <row r="1738" spans="1:14" ht="18.75">
      <c r="A1738" s="22">
        <v>805</v>
      </c>
      <c r="B1738" s="1940" t="str">
        <f>$B$9</f>
        <v>Община Правец</v>
      </c>
      <c r="C1738" s="1941"/>
      <c r="D1738" s="1942"/>
      <c r="E1738" s="115">
        <f>$E$9</f>
        <v>45658</v>
      </c>
      <c r="F1738" s="226">
        <f>$F$9</f>
        <v>45900</v>
      </c>
      <c r="G1738" s="237"/>
      <c r="H1738" s="237"/>
      <c r="I1738" s="237"/>
      <c r="J1738" s="237"/>
      <c r="K1738" s="237"/>
      <c r="L1738" s="237"/>
      <c r="M1738" s="7">
        <f>(IF($E1870&lt;&gt;0,$M$2,IF($L1870&lt;&gt;0,$M$2,"")))</f>
        <v>1</v>
      </c>
    </row>
    <row r="1739" spans="1:14">
      <c r="A1739" s="23">
        <v>810</v>
      </c>
      <c r="B1739" s="227" t="str">
        <f>$B$10</f>
        <v>(наименование на разпоредителя с бюджет)</v>
      </c>
      <c r="C1739" s="228"/>
      <c r="D1739" s="229"/>
      <c r="E1739" s="237"/>
      <c r="F1739" s="237"/>
      <c r="G1739" s="237"/>
      <c r="H1739" s="237"/>
      <c r="I1739" s="237"/>
      <c r="J1739" s="237"/>
      <c r="K1739" s="237"/>
      <c r="L1739" s="237"/>
      <c r="M1739" s="7">
        <f>(IF($E1870&lt;&gt;0,$M$2,IF($L1870&lt;&gt;0,$M$2,"")))</f>
        <v>1</v>
      </c>
    </row>
    <row r="1740" spans="1:14">
      <c r="A1740" s="23">
        <v>815</v>
      </c>
      <c r="B1740" s="227"/>
      <c r="C1740" s="228"/>
      <c r="D1740" s="229"/>
      <c r="E1740" s="237"/>
      <c r="F1740" s="237"/>
      <c r="G1740" s="237"/>
      <c r="H1740" s="237"/>
      <c r="I1740" s="237"/>
      <c r="J1740" s="237"/>
      <c r="K1740" s="237"/>
      <c r="L1740" s="237"/>
      <c r="M1740" s="7">
        <f>(IF($E1870&lt;&gt;0,$M$2,IF($L1870&lt;&gt;0,$M$2,"")))</f>
        <v>1</v>
      </c>
    </row>
    <row r="1741" spans="1:14" ht="19.5">
      <c r="A1741" s="28">
        <v>525</v>
      </c>
      <c r="B1741" s="1943" t="str">
        <f>$B$12</f>
        <v>Правец</v>
      </c>
      <c r="C1741" s="1944"/>
      <c r="D1741" s="1945"/>
      <c r="E1741" s="410" t="s">
        <v>875</v>
      </c>
      <c r="F1741" s="1348" t="str">
        <f>$F$12</f>
        <v>7317</v>
      </c>
      <c r="G1741" s="237"/>
      <c r="H1741" s="237"/>
      <c r="I1741" s="237"/>
      <c r="J1741" s="237"/>
      <c r="K1741" s="237"/>
      <c r="L1741" s="237"/>
      <c r="M1741" s="7">
        <f>(IF($E1870&lt;&gt;0,$M$2,IF($L1870&lt;&gt;0,$M$2,"")))</f>
        <v>1</v>
      </c>
    </row>
    <row r="1742" spans="1:14">
      <c r="A1742" s="22">
        <v>820</v>
      </c>
      <c r="B1742" s="233" t="str">
        <f>$B$13</f>
        <v>(наименование на първостепенния разпоредител с бюджет)</v>
      </c>
      <c r="C1742" s="228"/>
      <c r="D1742" s="229"/>
      <c r="E1742" s="1349"/>
      <c r="F1742" s="242"/>
      <c r="G1742" s="237"/>
      <c r="H1742" s="237"/>
      <c r="I1742" s="237"/>
      <c r="J1742" s="237"/>
      <c r="K1742" s="237"/>
      <c r="L1742" s="237"/>
      <c r="M1742" s="7">
        <f>(IF($E1870&lt;&gt;0,$M$2,IF($L1870&lt;&gt;0,$M$2,"")))</f>
        <v>1</v>
      </c>
    </row>
    <row r="1743" spans="1:14" ht="19.5">
      <c r="A1743" s="23">
        <v>821</v>
      </c>
      <c r="B1743" s="236"/>
      <c r="C1743" s="237"/>
      <c r="D1743" s="124" t="s">
        <v>876</v>
      </c>
      <c r="E1743" s="238">
        <f>$E$15</f>
        <v>0</v>
      </c>
      <c r="F1743" s="414" t="str">
        <f>$F$15</f>
        <v>БЮДЖЕТ</v>
      </c>
      <c r="G1743" s="218"/>
      <c r="H1743" s="218"/>
      <c r="I1743" s="218"/>
      <c r="J1743" s="218"/>
      <c r="K1743" s="218"/>
      <c r="L1743" s="218"/>
      <c r="M1743" s="7">
        <f>(IF($E1870&lt;&gt;0,$M$2,IF($L1870&lt;&gt;0,$M$2,"")))</f>
        <v>1</v>
      </c>
    </row>
    <row r="1744" spans="1:14" ht="16.5" thickBot="1">
      <c r="A1744" s="23">
        <v>822</v>
      </c>
      <c r="B1744" s="228"/>
      <c r="C1744" s="391"/>
      <c r="D1744" s="400"/>
      <c r="E1744" s="237"/>
      <c r="F1744" s="409"/>
      <c r="G1744" s="409"/>
      <c r="H1744" s="409"/>
      <c r="I1744" s="409"/>
      <c r="J1744" s="409"/>
      <c r="K1744" s="409"/>
      <c r="L1744" s="1365" t="s">
        <v>459</v>
      </c>
      <c r="M1744" s="7">
        <f>(IF($E1870&lt;&gt;0,$M$2,IF($L1870&lt;&gt;0,$M$2,"")))</f>
        <v>1</v>
      </c>
    </row>
    <row r="1745" spans="1:14" ht="24.95" customHeight="1">
      <c r="A1745" s="23">
        <v>823</v>
      </c>
      <c r="B1745" s="247"/>
      <c r="C1745" s="248"/>
      <c r="D1745" s="249" t="s">
        <v>699</v>
      </c>
      <c r="E1745" s="1946" t="str">
        <f>CONCATENATE("Уточнен план ",$C$3)</f>
        <v>Уточнен план 2025</v>
      </c>
      <c r="F1745" s="1947"/>
      <c r="G1745" s="1947"/>
      <c r="H1745" s="1948"/>
      <c r="I1745" s="1927" t="str">
        <f>CONCATENATE("Отчет ",$C$3)</f>
        <v>Отчет 2025</v>
      </c>
      <c r="J1745" s="1928"/>
      <c r="K1745" s="1928"/>
      <c r="L1745" s="1929"/>
      <c r="M1745" s="7">
        <f>(IF($E1870&lt;&gt;0,$M$2,IF($L1870&lt;&gt;0,$M$2,"")))</f>
        <v>1</v>
      </c>
    </row>
    <row r="1746" spans="1:14" ht="54.95" customHeight="1" thickBot="1">
      <c r="A1746" s="23">
        <v>825</v>
      </c>
      <c r="B1746" s="250" t="s">
        <v>62</v>
      </c>
      <c r="C1746" s="251" t="s">
        <v>460</v>
      </c>
      <c r="D1746" s="252" t="s">
        <v>700</v>
      </c>
      <c r="E1746" s="1391" t="str">
        <f>$E$20</f>
        <v>Уточнен план                Общо</v>
      </c>
      <c r="F1746" s="1395" t="str">
        <f>$F$20</f>
        <v>държавни дейности</v>
      </c>
      <c r="G1746" s="1396" t="str">
        <f>$G$20</f>
        <v>местни дейности</v>
      </c>
      <c r="H1746" s="1397" t="str">
        <f>$H$20</f>
        <v>дофинансиране</v>
      </c>
      <c r="I1746" s="253" t="str">
        <f>$I$20</f>
        <v>държавни дейности -ОТЧЕТ</v>
      </c>
      <c r="J1746" s="254" t="str">
        <f>$J$20</f>
        <v>местни дейности - ОТЧЕТ</v>
      </c>
      <c r="K1746" s="255" t="str">
        <f>$K$20</f>
        <v>дофинансиране - ОТЧЕТ</v>
      </c>
      <c r="L1746" s="1675" t="str">
        <f>$L$20</f>
        <v>ОТЧЕТ                                    ОБЩО</v>
      </c>
      <c r="M1746" s="7">
        <f>(IF($E1870&lt;&gt;0,$M$2,IF($L1870&lt;&gt;0,$M$2,"")))</f>
        <v>1</v>
      </c>
    </row>
    <row r="1747" spans="1:14" ht="18.75">
      <c r="A1747" s="23"/>
      <c r="B1747" s="258"/>
      <c r="C1747" s="259"/>
      <c r="D1747" s="260" t="s">
        <v>729</v>
      </c>
      <c r="E1747" s="1442" t="str">
        <f>$E$21</f>
        <v>(1)</v>
      </c>
      <c r="F1747" s="143" t="str">
        <f>$F$21</f>
        <v>(2)</v>
      </c>
      <c r="G1747" s="144" t="str">
        <f>$G$21</f>
        <v>(3)</v>
      </c>
      <c r="H1747" s="145" t="str">
        <f>$H$21</f>
        <v>(4)</v>
      </c>
      <c r="I1747" s="261" t="str">
        <f>$I$21</f>
        <v>(5)</v>
      </c>
      <c r="J1747" s="262" t="str">
        <f>$J$21</f>
        <v>(6)</v>
      </c>
      <c r="K1747" s="263" t="str">
        <f>$K$21</f>
        <v>(7)</v>
      </c>
      <c r="L1747" s="264" t="str">
        <f>$L$21</f>
        <v>(8)</v>
      </c>
      <c r="M1747" s="7">
        <f>(IF($E1870&lt;&gt;0,$M$2,IF($L1870&lt;&gt;0,$M$2,"")))</f>
        <v>1</v>
      </c>
    </row>
    <row r="1748" spans="1:14">
      <c r="A1748" s="23"/>
      <c r="B1748" s="1439"/>
      <c r="C1748" s="1540" t="e">
        <f>VLOOKUP(D1748,OP_LIST2,2,FALSE)</f>
        <v>#N/A</v>
      </c>
      <c r="D1748" s="1445"/>
      <c r="E1748" s="389"/>
      <c r="F1748" s="1429"/>
      <c r="G1748" s="1430"/>
      <c r="H1748" s="1431"/>
      <c r="I1748" s="1429"/>
      <c r="J1748" s="1430"/>
      <c r="K1748" s="1431"/>
      <c r="L1748" s="1428"/>
      <c r="M1748" s="7">
        <f>(IF($E1870&lt;&gt;0,$M$2,IF($L1870&lt;&gt;0,$M$2,"")))</f>
        <v>1</v>
      </c>
    </row>
    <row r="1749" spans="1:14">
      <c r="A1749" s="23"/>
      <c r="B1749" s="1713" t="s">
        <v>2056</v>
      </c>
      <c r="C1749" s="1446">
        <f>VLOOKUP(D1750,EBK_DEIN2,2,FALSE)</f>
        <v>3322</v>
      </c>
      <c r="D1749" s="1445" t="s">
        <v>778</v>
      </c>
      <c r="E1749" s="389"/>
      <c r="F1749" s="1432"/>
      <c r="G1749" s="1433"/>
      <c r="H1749" s="1434"/>
      <c r="I1749" s="1432"/>
      <c r="J1749" s="1433"/>
      <c r="K1749" s="1434"/>
      <c r="L1749" s="1428"/>
      <c r="M1749" s="7">
        <f>(IF($E1870&lt;&gt;0,$M$2,IF($L1870&lt;&gt;0,$M$2,"")))</f>
        <v>1</v>
      </c>
    </row>
    <row r="1750" spans="1:14">
      <c r="A1750" s="23"/>
      <c r="B1750" s="1438"/>
      <c r="C1750" s="1531">
        <f>+C1749</f>
        <v>3322</v>
      </c>
      <c r="D1750" s="1440" t="s">
        <v>1995</v>
      </c>
      <c r="E1750" s="389"/>
      <c r="F1750" s="1432"/>
      <c r="G1750" s="1433"/>
      <c r="H1750" s="1434"/>
      <c r="I1750" s="1432"/>
      <c r="J1750" s="1433"/>
      <c r="K1750" s="1434"/>
      <c r="L1750" s="1428"/>
      <c r="M1750" s="7">
        <f>(IF($E1870&lt;&gt;0,$M$2,IF($L1870&lt;&gt;0,$M$2,"")))</f>
        <v>1</v>
      </c>
    </row>
    <row r="1751" spans="1:14">
      <c r="A1751" s="23"/>
      <c r="B1751" s="1443"/>
      <c r="C1751" s="1441"/>
      <c r="D1751" s="1444" t="s">
        <v>701</v>
      </c>
      <c r="E1751" s="389"/>
      <c r="F1751" s="1435"/>
      <c r="G1751" s="1436"/>
      <c r="H1751" s="1437"/>
      <c r="I1751" s="1435"/>
      <c r="J1751" s="1436"/>
      <c r="K1751" s="1437"/>
      <c r="L1751" s="1428"/>
      <c r="M1751" s="7">
        <f>(IF($E1870&lt;&gt;0,$M$2,IF($L1870&lt;&gt;0,$M$2,"")))</f>
        <v>1</v>
      </c>
    </row>
    <row r="1752" spans="1:14">
      <c r="A1752" s="23"/>
      <c r="B1752" s="272">
        <v>100</v>
      </c>
      <c r="C1752" s="1930" t="s">
        <v>730</v>
      </c>
      <c r="D1752" s="1931"/>
      <c r="E1752" s="273">
        <f t="shared" ref="E1752:L1752" si="400">SUM(E1753:E1754)</f>
        <v>4734765</v>
      </c>
      <c r="F1752" s="274">
        <f t="shared" si="400"/>
        <v>4734765</v>
      </c>
      <c r="G1752" s="275">
        <f t="shared" si="400"/>
        <v>0</v>
      </c>
      <c r="H1752" s="276">
        <f>SUM(H1753:H1754)</f>
        <v>0</v>
      </c>
      <c r="I1752" s="274">
        <f t="shared" si="400"/>
        <v>2712597</v>
      </c>
      <c r="J1752" s="275">
        <f t="shared" si="400"/>
        <v>0</v>
      </c>
      <c r="K1752" s="276">
        <f t="shared" si="400"/>
        <v>0</v>
      </c>
      <c r="L1752" s="273">
        <f t="shared" si="400"/>
        <v>2712597</v>
      </c>
      <c r="M1752" s="12">
        <f>(IF($E1752&lt;&gt;0,$M$2,IF($L1752&lt;&gt;0,$M$2,"")))</f>
        <v>1</v>
      </c>
      <c r="N1752" s="13"/>
    </row>
    <row r="1753" spans="1:14">
      <c r="A1753" s="23"/>
      <c r="B1753" s="278"/>
      <c r="C1753" s="279">
        <v>101</v>
      </c>
      <c r="D1753" s="280" t="s">
        <v>731</v>
      </c>
      <c r="E1753" s="281">
        <f>F1753+G1753+H1753</f>
        <v>4734765</v>
      </c>
      <c r="F1753" s="152">
        <v>4734765</v>
      </c>
      <c r="G1753" s="153">
        <v>0</v>
      </c>
      <c r="H1753" s="1406">
        <v>0</v>
      </c>
      <c r="I1753" s="152">
        <v>2712597</v>
      </c>
      <c r="J1753" s="153">
        <v>0</v>
      </c>
      <c r="K1753" s="1406">
        <v>0</v>
      </c>
      <c r="L1753" s="281">
        <f>I1753+J1753+K1753</f>
        <v>2712597</v>
      </c>
      <c r="M1753" s="12">
        <f t="shared" ref="M1753:M1816" si="401">(IF($E1753&lt;&gt;0,$M$2,IF($L1753&lt;&gt;0,$M$2,"")))</f>
        <v>1</v>
      </c>
      <c r="N1753" s="13"/>
    </row>
    <row r="1754" spans="1:14" hidden="1">
      <c r="A1754" s="10"/>
      <c r="B1754" s="278"/>
      <c r="C1754" s="285">
        <v>102</v>
      </c>
      <c r="D1754" s="286" t="s">
        <v>732</v>
      </c>
      <c r="E1754" s="287">
        <f>F1754+G1754+H1754</f>
        <v>0</v>
      </c>
      <c r="F1754" s="173"/>
      <c r="G1754" s="174"/>
      <c r="H1754" s="1409"/>
      <c r="I1754" s="173"/>
      <c r="J1754" s="174"/>
      <c r="K1754" s="1409"/>
      <c r="L1754" s="287">
        <f>I1754+J1754+K1754</f>
        <v>0</v>
      </c>
      <c r="M1754" s="12" t="str">
        <f t="shared" si="401"/>
        <v/>
      </c>
      <c r="N1754" s="13"/>
    </row>
    <row r="1755" spans="1:14">
      <c r="A1755" s="10"/>
      <c r="B1755" s="272">
        <v>200</v>
      </c>
      <c r="C1755" s="1932" t="s">
        <v>733</v>
      </c>
      <c r="D1755" s="1933"/>
      <c r="E1755" s="273">
        <f t="shared" ref="E1755:L1755" si="402">SUM(E1756:E1760)</f>
        <v>348754</v>
      </c>
      <c r="F1755" s="274">
        <f t="shared" si="402"/>
        <v>348754</v>
      </c>
      <c r="G1755" s="275">
        <f t="shared" si="402"/>
        <v>0</v>
      </c>
      <c r="H1755" s="276">
        <f>SUM(H1756:H1760)</f>
        <v>0</v>
      </c>
      <c r="I1755" s="274">
        <f t="shared" si="402"/>
        <v>253629</v>
      </c>
      <c r="J1755" s="275">
        <f t="shared" si="402"/>
        <v>0</v>
      </c>
      <c r="K1755" s="276">
        <f t="shared" si="402"/>
        <v>0</v>
      </c>
      <c r="L1755" s="273">
        <f t="shared" si="402"/>
        <v>253629</v>
      </c>
      <c r="M1755" s="12">
        <f t="shared" si="401"/>
        <v>1</v>
      </c>
      <c r="N1755" s="13"/>
    </row>
    <row r="1756" spans="1:14" hidden="1">
      <c r="A1756" s="10"/>
      <c r="B1756" s="291"/>
      <c r="C1756" s="279">
        <v>201</v>
      </c>
      <c r="D1756" s="280" t="s">
        <v>734</v>
      </c>
      <c r="E1756" s="281">
        <f>F1756+G1756+H1756</f>
        <v>0</v>
      </c>
      <c r="F1756" s="152"/>
      <c r="G1756" s="153"/>
      <c r="H1756" s="1406"/>
      <c r="I1756" s="152"/>
      <c r="J1756" s="153"/>
      <c r="K1756" s="1406"/>
      <c r="L1756" s="281">
        <f>I1756+J1756+K1756</f>
        <v>0</v>
      </c>
      <c r="M1756" s="12" t="str">
        <f t="shared" si="401"/>
        <v/>
      </c>
      <c r="N1756" s="13"/>
    </row>
    <row r="1757" spans="1:14">
      <c r="A1757" s="10"/>
      <c r="B1757" s="292"/>
      <c r="C1757" s="293">
        <v>202</v>
      </c>
      <c r="D1757" s="294" t="s">
        <v>735</v>
      </c>
      <c r="E1757" s="295">
        <f>F1757+G1757+H1757</f>
        <v>19850</v>
      </c>
      <c r="F1757" s="158">
        <v>19850</v>
      </c>
      <c r="G1757" s="159">
        <v>0</v>
      </c>
      <c r="H1757" s="1408">
        <v>0</v>
      </c>
      <c r="I1757" s="158">
        <v>19817</v>
      </c>
      <c r="J1757" s="159">
        <v>0</v>
      </c>
      <c r="K1757" s="1408">
        <v>0</v>
      </c>
      <c r="L1757" s="295">
        <f>I1757+J1757+K1757</f>
        <v>19817</v>
      </c>
      <c r="M1757" s="12">
        <f t="shared" si="401"/>
        <v>1</v>
      </c>
      <c r="N1757" s="13"/>
    </row>
    <row r="1758" spans="1:14" ht="31.5">
      <c r="A1758" s="10"/>
      <c r="B1758" s="299"/>
      <c r="C1758" s="293">
        <v>205</v>
      </c>
      <c r="D1758" s="294" t="s">
        <v>586</v>
      </c>
      <c r="E1758" s="295">
        <f>F1758+G1758+H1758</f>
        <v>143084</v>
      </c>
      <c r="F1758" s="158">
        <v>143084</v>
      </c>
      <c r="G1758" s="159">
        <v>0</v>
      </c>
      <c r="H1758" s="1408">
        <v>0</v>
      </c>
      <c r="I1758" s="158">
        <v>75478</v>
      </c>
      <c r="J1758" s="159">
        <v>0</v>
      </c>
      <c r="K1758" s="1408">
        <v>0</v>
      </c>
      <c r="L1758" s="295">
        <f>I1758+J1758+K1758</f>
        <v>75478</v>
      </c>
      <c r="M1758" s="12">
        <f t="shared" si="401"/>
        <v>1</v>
      </c>
      <c r="N1758" s="13"/>
    </row>
    <row r="1759" spans="1:14">
      <c r="A1759" s="10"/>
      <c r="B1759" s="299"/>
      <c r="C1759" s="293">
        <v>208</v>
      </c>
      <c r="D1759" s="300" t="s">
        <v>587</v>
      </c>
      <c r="E1759" s="295">
        <f>F1759+G1759+H1759</f>
        <v>160220</v>
      </c>
      <c r="F1759" s="158">
        <v>160220</v>
      </c>
      <c r="G1759" s="159">
        <v>0</v>
      </c>
      <c r="H1759" s="1408">
        <v>0</v>
      </c>
      <c r="I1759" s="158">
        <v>142425</v>
      </c>
      <c r="J1759" s="159">
        <v>0</v>
      </c>
      <c r="K1759" s="1408">
        <v>0</v>
      </c>
      <c r="L1759" s="295">
        <f>I1759+J1759+K1759</f>
        <v>142425</v>
      </c>
      <c r="M1759" s="12">
        <f t="shared" si="401"/>
        <v>1</v>
      </c>
      <c r="N1759" s="13"/>
    </row>
    <row r="1760" spans="1:14">
      <c r="A1760" s="10"/>
      <c r="B1760" s="291"/>
      <c r="C1760" s="285">
        <v>209</v>
      </c>
      <c r="D1760" s="301" t="s">
        <v>588</v>
      </c>
      <c r="E1760" s="287">
        <f>F1760+G1760+H1760</f>
        <v>25600</v>
      </c>
      <c r="F1760" s="173">
        <v>25600</v>
      </c>
      <c r="G1760" s="174">
        <v>0</v>
      </c>
      <c r="H1760" s="1409">
        <v>0</v>
      </c>
      <c r="I1760" s="173">
        <v>15909</v>
      </c>
      <c r="J1760" s="174">
        <v>0</v>
      </c>
      <c r="K1760" s="1409">
        <v>0</v>
      </c>
      <c r="L1760" s="287">
        <f>I1760+J1760+K1760</f>
        <v>15909</v>
      </c>
      <c r="M1760" s="12">
        <f t="shared" si="401"/>
        <v>1</v>
      </c>
      <c r="N1760" s="13"/>
    </row>
    <row r="1761" spans="1:14">
      <c r="A1761" s="10"/>
      <c r="B1761" s="272">
        <v>500</v>
      </c>
      <c r="C1761" s="1934" t="s">
        <v>188</v>
      </c>
      <c r="D1761" s="1935"/>
      <c r="E1761" s="273">
        <f t="shared" ref="E1761:L1761" si="403">SUM(E1762:E1768)</f>
        <v>1115616</v>
      </c>
      <c r="F1761" s="274">
        <f t="shared" si="403"/>
        <v>1115616</v>
      </c>
      <c r="G1761" s="275">
        <f t="shared" si="403"/>
        <v>0</v>
      </c>
      <c r="H1761" s="276">
        <f>SUM(H1762:H1768)</f>
        <v>0</v>
      </c>
      <c r="I1761" s="274">
        <f t="shared" si="403"/>
        <v>658051</v>
      </c>
      <c r="J1761" s="275">
        <f t="shared" si="403"/>
        <v>0</v>
      </c>
      <c r="K1761" s="276">
        <f t="shared" si="403"/>
        <v>0</v>
      </c>
      <c r="L1761" s="273">
        <f t="shared" si="403"/>
        <v>658051</v>
      </c>
      <c r="M1761" s="12">
        <f t="shared" si="401"/>
        <v>1</v>
      </c>
      <c r="N1761" s="13"/>
    </row>
    <row r="1762" spans="1:14" ht="18" customHeight="1">
      <c r="A1762" s="10"/>
      <c r="B1762" s="291"/>
      <c r="C1762" s="302">
        <v>551</v>
      </c>
      <c r="D1762" s="303" t="s">
        <v>189</v>
      </c>
      <c r="E1762" s="281">
        <f t="shared" ref="E1762:E1769" si="404">F1762+G1762+H1762</f>
        <v>559005</v>
      </c>
      <c r="F1762" s="152">
        <v>559005</v>
      </c>
      <c r="G1762" s="153">
        <v>0</v>
      </c>
      <c r="H1762" s="1406">
        <v>0</v>
      </c>
      <c r="I1762" s="152">
        <v>353294</v>
      </c>
      <c r="J1762" s="153">
        <v>0</v>
      </c>
      <c r="K1762" s="1406">
        <v>0</v>
      </c>
      <c r="L1762" s="281">
        <f t="shared" ref="L1762:L1769" si="405">I1762+J1762+K1762</f>
        <v>353294</v>
      </c>
      <c r="M1762" s="12">
        <f t="shared" si="401"/>
        <v>1</v>
      </c>
      <c r="N1762" s="13"/>
    </row>
    <row r="1763" spans="1:14">
      <c r="A1763" s="10"/>
      <c r="B1763" s="291"/>
      <c r="C1763" s="304">
        <v>552</v>
      </c>
      <c r="D1763" s="305" t="s">
        <v>894</v>
      </c>
      <c r="E1763" s="295">
        <f t="shared" si="404"/>
        <v>184740</v>
      </c>
      <c r="F1763" s="158">
        <v>184740</v>
      </c>
      <c r="G1763" s="159">
        <v>0</v>
      </c>
      <c r="H1763" s="1408">
        <v>0</v>
      </c>
      <c r="I1763" s="158">
        <v>101739</v>
      </c>
      <c r="J1763" s="159">
        <v>0</v>
      </c>
      <c r="K1763" s="1408">
        <v>0</v>
      </c>
      <c r="L1763" s="295">
        <f t="shared" si="405"/>
        <v>101739</v>
      </c>
      <c r="M1763" s="12">
        <f t="shared" si="401"/>
        <v>1</v>
      </c>
      <c r="N1763" s="13"/>
    </row>
    <row r="1764" spans="1:14" hidden="1">
      <c r="A1764" s="10"/>
      <c r="B1764" s="306"/>
      <c r="C1764" s="304">
        <v>558</v>
      </c>
      <c r="D1764" s="307" t="s">
        <v>856</v>
      </c>
      <c r="E1764" s="295">
        <f>F1764+G1764+H1764</f>
        <v>0</v>
      </c>
      <c r="F1764" s="484">
        <v>0</v>
      </c>
      <c r="G1764" s="485">
        <v>0</v>
      </c>
      <c r="H1764" s="160">
        <v>0</v>
      </c>
      <c r="I1764" s="484">
        <v>0</v>
      </c>
      <c r="J1764" s="485">
        <v>0</v>
      </c>
      <c r="K1764" s="160">
        <v>0</v>
      </c>
      <c r="L1764" s="295">
        <f>I1764+J1764+K1764</f>
        <v>0</v>
      </c>
      <c r="M1764" s="12" t="str">
        <f t="shared" si="401"/>
        <v/>
      </c>
      <c r="N1764" s="13"/>
    </row>
    <row r="1765" spans="1:14">
      <c r="A1765" s="10"/>
      <c r="B1765" s="306"/>
      <c r="C1765" s="304">
        <v>560</v>
      </c>
      <c r="D1765" s="307" t="s">
        <v>190</v>
      </c>
      <c r="E1765" s="295">
        <f t="shared" si="404"/>
        <v>235003</v>
      </c>
      <c r="F1765" s="158">
        <v>235003</v>
      </c>
      <c r="G1765" s="159">
        <v>0</v>
      </c>
      <c r="H1765" s="1408">
        <v>0</v>
      </c>
      <c r="I1765" s="158">
        <v>130388</v>
      </c>
      <c r="J1765" s="159">
        <v>0</v>
      </c>
      <c r="K1765" s="1408">
        <v>0</v>
      </c>
      <c r="L1765" s="295">
        <f t="shared" si="405"/>
        <v>130388</v>
      </c>
      <c r="M1765" s="12">
        <f t="shared" si="401"/>
        <v>1</v>
      </c>
      <c r="N1765" s="13"/>
    </row>
    <row r="1766" spans="1:14">
      <c r="A1766" s="10"/>
      <c r="B1766" s="306"/>
      <c r="C1766" s="304">
        <v>580</v>
      </c>
      <c r="D1766" s="305" t="s">
        <v>191</v>
      </c>
      <c r="E1766" s="295">
        <f t="shared" si="404"/>
        <v>136868</v>
      </c>
      <c r="F1766" s="158">
        <v>136868</v>
      </c>
      <c r="G1766" s="159">
        <v>0</v>
      </c>
      <c r="H1766" s="1408">
        <v>0</v>
      </c>
      <c r="I1766" s="158">
        <v>72630</v>
      </c>
      <c r="J1766" s="159">
        <v>0</v>
      </c>
      <c r="K1766" s="1408">
        <v>0</v>
      </c>
      <c r="L1766" s="295">
        <f t="shared" si="405"/>
        <v>72630</v>
      </c>
      <c r="M1766" s="12">
        <f t="shared" si="401"/>
        <v>1</v>
      </c>
      <c r="N1766" s="13"/>
    </row>
    <row r="1767" spans="1:14" hidden="1">
      <c r="A1767" s="10"/>
      <c r="B1767" s="291"/>
      <c r="C1767" s="304">
        <v>588</v>
      </c>
      <c r="D1767" s="305" t="s">
        <v>858</v>
      </c>
      <c r="E1767" s="295">
        <f>F1767+G1767+H1767</f>
        <v>0</v>
      </c>
      <c r="F1767" s="484">
        <v>0</v>
      </c>
      <c r="G1767" s="485">
        <v>0</v>
      </c>
      <c r="H1767" s="160">
        <v>0</v>
      </c>
      <c r="I1767" s="484">
        <v>0</v>
      </c>
      <c r="J1767" s="485">
        <v>0</v>
      </c>
      <c r="K1767" s="160">
        <v>0</v>
      </c>
      <c r="L1767" s="295">
        <f>I1767+J1767+K1767</f>
        <v>0</v>
      </c>
      <c r="M1767" s="12" t="str">
        <f t="shared" si="401"/>
        <v/>
      </c>
      <c r="N1767" s="13"/>
    </row>
    <row r="1768" spans="1:14" ht="31.5" hidden="1">
      <c r="A1768" s="10"/>
      <c r="B1768" s="291"/>
      <c r="C1768" s="308">
        <v>590</v>
      </c>
      <c r="D1768" s="309" t="s">
        <v>192</v>
      </c>
      <c r="E1768" s="287">
        <f t="shared" si="404"/>
        <v>0</v>
      </c>
      <c r="F1768" s="173"/>
      <c r="G1768" s="174"/>
      <c r="H1768" s="1409"/>
      <c r="I1768" s="173"/>
      <c r="J1768" s="174"/>
      <c r="K1768" s="1409"/>
      <c r="L1768" s="287">
        <f t="shared" si="405"/>
        <v>0</v>
      </c>
      <c r="M1768" s="12" t="str">
        <f t="shared" si="401"/>
        <v/>
      </c>
      <c r="N1768" s="13"/>
    </row>
    <row r="1769" spans="1:14" hidden="1">
      <c r="A1769" s="22">
        <v>5</v>
      </c>
      <c r="B1769" s="272">
        <v>800</v>
      </c>
      <c r="C1769" s="1936" t="s">
        <v>193</v>
      </c>
      <c r="D1769" s="1937"/>
      <c r="E1769" s="310">
        <f t="shared" si="404"/>
        <v>0</v>
      </c>
      <c r="F1769" s="1410"/>
      <c r="G1769" s="1411"/>
      <c r="H1769" s="1412"/>
      <c r="I1769" s="1410"/>
      <c r="J1769" s="1411"/>
      <c r="K1769" s="1412"/>
      <c r="L1769" s="310">
        <f t="shared" si="405"/>
        <v>0</v>
      </c>
      <c r="M1769" s="12" t="str">
        <f t="shared" si="401"/>
        <v/>
      </c>
      <c r="N1769" s="13"/>
    </row>
    <row r="1770" spans="1:14">
      <c r="A1770" s="23">
        <v>10</v>
      </c>
      <c r="B1770" s="272">
        <v>1000</v>
      </c>
      <c r="C1770" s="1932" t="s">
        <v>194</v>
      </c>
      <c r="D1770" s="1933"/>
      <c r="E1770" s="310">
        <f t="shared" ref="E1770:L1770" si="406">SUM(E1771:E1787)</f>
        <v>770958</v>
      </c>
      <c r="F1770" s="274">
        <f t="shared" si="406"/>
        <v>770958</v>
      </c>
      <c r="G1770" s="275">
        <f t="shared" si="406"/>
        <v>0</v>
      </c>
      <c r="H1770" s="276">
        <f>SUM(H1771:H1787)</f>
        <v>0</v>
      </c>
      <c r="I1770" s="274">
        <f t="shared" si="406"/>
        <v>435984</v>
      </c>
      <c r="J1770" s="275">
        <f t="shared" si="406"/>
        <v>0</v>
      </c>
      <c r="K1770" s="276">
        <f t="shared" si="406"/>
        <v>887</v>
      </c>
      <c r="L1770" s="310">
        <f t="shared" si="406"/>
        <v>436871</v>
      </c>
      <c r="M1770" s="12">
        <f t="shared" si="401"/>
        <v>1</v>
      </c>
      <c r="N1770" s="13"/>
    </row>
    <row r="1771" spans="1:14">
      <c r="A1771" s="23">
        <v>15</v>
      </c>
      <c r="B1771" s="292"/>
      <c r="C1771" s="279">
        <v>1011</v>
      </c>
      <c r="D1771" s="311" t="s">
        <v>195</v>
      </c>
      <c r="E1771" s="281">
        <f t="shared" ref="E1771:E1787" si="407">F1771+G1771+H1771</f>
        <v>119000</v>
      </c>
      <c r="F1771" s="152">
        <v>119000</v>
      </c>
      <c r="G1771" s="153">
        <v>0</v>
      </c>
      <c r="H1771" s="1406">
        <v>0</v>
      </c>
      <c r="I1771" s="152">
        <v>76073</v>
      </c>
      <c r="J1771" s="153">
        <v>0</v>
      </c>
      <c r="K1771" s="1406">
        <v>0</v>
      </c>
      <c r="L1771" s="281">
        <f t="shared" ref="L1771:L1787" si="408">I1771+J1771+K1771</f>
        <v>76073</v>
      </c>
      <c r="M1771" s="12">
        <f t="shared" si="401"/>
        <v>1</v>
      </c>
      <c r="N1771" s="13"/>
    </row>
    <row r="1772" spans="1:14" hidden="1">
      <c r="A1772" s="22">
        <v>35</v>
      </c>
      <c r="B1772" s="292"/>
      <c r="C1772" s="293">
        <v>1012</v>
      </c>
      <c r="D1772" s="294" t="s">
        <v>196</v>
      </c>
      <c r="E1772" s="295">
        <f t="shared" si="407"/>
        <v>0</v>
      </c>
      <c r="F1772" s="158"/>
      <c r="G1772" s="159"/>
      <c r="H1772" s="1408"/>
      <c r="I1772" s="158"/>
      <c r="J1772" s="159"/>
      <c r="K1772" s="1408"/>
      <c r="L1772" s="295">
        <f t="shared" si="408"/>
        <v>0</v>
      </c>
      <c r="M1772" s="12" t="str">
        <f t="shared" si="401"/>
        <v/>
      </c>
      <c r="N1772" s="13"/>
    </row>
    <row r="1773" spans="1:14">
      <c r="A1773" s="23">
        <v>40</v>
      </c>
      <c r="B1773" s="292"/>
      <c r="C1773" s="293">
        <v>1013</v>
      </c>
      <c r="D1773" s="294" t="s">
        <v>197</v>
      </c>
      <c r="E1773" s="295">
        <f t="shared" si="407"/>
        <v>12605</v>
      </c>
      <c r="F1773" s="158">
        <v>12605</v>
      </c>
      <c r="G1773" s="159">
        <v>0</v>
      </c>
      <c r="H1773" s="1408">
        <v>0</v>
      </c>
      <c r="I1773" s="158">
        <v>7097</v>
      </c>
      <c r="J1773" s="159">
        <v>0</v>
      </c>
      <c r="K1773" s="1408">
        <v>0</v>
      </c>
      <c r="L1773" s="295">
        <f t="shared" si="408"/>
        <v>7097</v>
      </c>
      <c r="M1773" s="12">
        <f t="shared" si="401"/>
        <v>1</v>
      </c>
      <c r="N1773" s="13"/>
    </row>
    <row r="1774" spans="1:14">
      <c r="A1774" s="23">
        <v>45</v>
      </c>
      <c r="B1774" s="292"/>
      <c r="C1774" s="293">
        <v>1014</v>
      </c>
      <c r="D1774" s="294" t="s">
        <v>198</v>
      </c>
      <c r="E1774" s="295">
        <f t="shared" si="407"/>
        <v>71965</v>
      </c>
      <c r="F1774" s="158">
        <v>71965</v>
      </c>
      <c r="G1774" s="159">
        <v>0</v>
      </c>
      <c r="H1774" s="1408">
        <v>0</v>
      </c>
      <c r="I1774" s="158">
        <v>72365</v>
      </c>
      <c r="J1774" s="159">
        <v>0</v>
      </c>
      <c r="K1774" s="1408">
        <v>0</v>
      </c>
      <c r="L1774" s="295">
        <f t="shared" si="408"/>
        <v>72365</v>
      </c>
      <c r="M1774" s="12">
        <f t="shared" si="401"/>
        <v>1</v>
      </c>
      <c r="N1774" s="13"/>
    </row>
    <row r="1775" spans="1:14">
      <c r="A1775" s="23">
        <v>50</v>
      </c>
      <c r="B1775" s="292"/>
      <c r="C1775" s="293">
        <v>1015</v>
      </c>
      <c r="D1775" s="294" t="s">
        <v>199</v>
      </c>
      <c r="E1775" s="295">
        <f t="shared" si="407"/>
        <v>63740</v>
      </c>
      <c r="F1775" s="158">
        <v>63740</v>
      </c>
      <c r="G1775" s="159">
        <v>0</v>
      </c>
      <c r="H1775" s="1408">
        <v>0</v>
      </c>
      <c r="I1775" s="158">
        <v>72334</v>
      </c>
      <c r="J1775" s="159">
        <v>0</v>
      </c>
      <c r="K1775" s="1408">
        <v>887</v>
      </c>
      <c r="L1775" s="295">
        <f t="shared" si="408"/>
        <v>73221</v>
      </c>
      <c r="M1775" s="12">
        <f t="shared" si="401"/>
        <v>1</v>
      </c>
      <c r="N1775" s="13"/>
    </row>
    <row r="1776" spans="1:14">
      <c r="A1776" s="23">
        <v>55</v>
      </c>
      <c r="B1776" s="292"/>
      <c r="C1776" s="312">
        <v>1016</v>
      </c>
      <c r="D1776" s="313" t="s">
        <v>200</v>
      </c>
      <c r="E1776" s="314">
        <f t="shared" si="407"/>
        <v>76950</v>
      </c>
      <c r="F1776" s="164">
        <v>76950</v>
      </c>
      <c r="G1776" s="165">
        <v>0</v>
      </c>
      <c r="H1776" s="1407">
        <v>0</v>
      </c>
      <c r="I1776" s="164">
        <v>69565</v>
      </c>
      <c r="J1776" s="165">
        <v>0</v>
      </c>
      <c r="K1776" s="1407">
        <v>0</v>
      </c>
      <c r="L1776" s="314">
        <f t="shared" si="408"/>
        <v>69565</v>
      </c>
      <c r="M1776" s="12">
        <f t="shared" si="401"/>
        <v>1</v>
      </c>
      <c r="N1776" s="13"/>
    </row>
    <row r="1777" spans="1:14">
      <c r="A1777" s="23">
        <v>60</v>
      </c>
      <c r="B1777" s="278"/>
      <c r="C1777" s="318">
        <v>1020</v>
      </c>
      <c r="D1777" s="319" t="s">
        <v>201</v>
      </c>
      <c r="E1777" s="320">
        <f t="shared" si="407"/>
        <v>401618</v>
      </c>
      <c r="F1777" s="450">
        <v>401618</v>
      </c>
      <c r="G1777" s="451">
        <v>0</v>
      </c>
      <c r="H1777" s="1416">
        <v>0</v>
      </c>
      <c r="I1777" s="450">
        <v>125768</v>
      </c>
      <c r="J1777" s="451">
        <v>0</v>
      </c>
      <c r="K1777" s="1416">
        <v>0</v>
      </c>
      <c r="L1777" s="320">
        <f t="shared" si="408"/>
        <v>125768</v>
      </c>
      <c r="M1777" s="12">
        <f t="shared" si="401"/>
        <v>1</v>
      </c>
      <c r="N1777" s="13"/>
    </row>
    <row r="1778" spans="1:14">
      <c r="A1778" s="22">
        <v>65</v>
      </c>
      <c r="B1778" s="292"/>
      <c r="C1778" s="324">
        <v>1030</v>
      </c>
      <c r="D1778" s="325" t="s">
        <v>202</v>
      </c>
      <c r="E1778" s="326">
        <f t="shared" si="407"/>
        <v>14000</v>
      </c>
      <c r="F1778" s="445">
        <v>14000</v>
      </c>
      <c r="G1778" s="446">
        <v>0</v>
      </c>
      <c r="H1778" s="1413">
        <v>0</v>
      </c>
      <c r="I1778" s="445"/>
      <c r="J1778" s="446"/>
      <c r="K1778" s="1413"/>
      <c r="L1778" s="326">
        <f t="shared" si="408"/>
        <v>0</v>
      </c>
      <c r="M1778" s="12">
        <f t="shared" si="401"/>
        <v>1</v>
      </c>
      <c r="N1778" s="13"/>
    </row>
    <row r="1779" spans="1:14">
      <c r="A1779" s="23">
        <v>70</v>
      </c>
      <c r="B1779" s="292"/>
      <c r="C1779" s="318">
        <v>1051</v>
      </c>
      <c r="D1779" s="331" t="s">
        <v>203</v>
      </c>
      <c r="E1779" s="320">
        <f t="shared" si="407"/>
        <v>6600</v>
      </c>
      <c r="F1779" s="450">
        <v>6600</v>
      </c>
      <c r="G1779" s="451">
        <v>0</v>
      </c>
      <c r="H1779" s="1416">
        <v>0</v>
      </c>
      <c r="I1779" s="450">
        <v>4733</v>
      </c>
      <c r="J1779" s="451">
        <v>0</v>
      </c>
      <c r="K1779" s="1416">
        <v>0</v>
      </c>
      <c r="L1779" s="320">
        <f t="shared" si="408"/>
        <v>4733</v>
      </c>
      <c r="M1779" s="12">
        <f t="shared" si="401"/>
        <v>1</v>
      </c>
      <c r="N1779" s="13"/>
    </row>
    <row r="1780" spans="1:14">
      <c r="A1780" s="23">
        <v>75</v>
      </c>
      <c r="B1780" s="292"/>
      <c r="C1780" s="293">
        <v>1052</v>
      </c>
      <c r="D1780" s="294" t="s">
        <v>204</v>
      </c>
      <c r="E1780" s="295">
        <f t="shared" si="407"/>
        <v>3130</v>
      </c>
      <c r="F1780" s="158">
        <v>3130</v>
      </c>
      <c r="G1780" s="159">
        <v>0</v>
      </c>
      <c r="H1780" s="1408">
        <v>0</v>
      </c>
      <c r="I1780" s="158">
        <v>5887</v>
      </c>
      <c r="J1780" s="159">
        <v>0</v>
      </c>
      <c r="K1780" s="1408">
        <v>0</v>
      </c>
      <c r="L1780" s="295">
        <f t="shared" si="408"/>
        <v>5887</v>
      </c>
      <c r="M1780" s="12">
        <f t="shared" si="401"/>
        <v>1</v>
      </c>
      <c r="N1780" s="13"/>
    </row>
    <row r="1781" spans="1:14" hidden="1">
      <c r="A1781" s="23">
        <v>80</v>
      </c>
      <c r="B1781" s="292"/>
      <c r="C1781" s="324">
        <v>1053</v>
      </c>
      <c r="D1781" s="325" t="s">
        <v>859</v>
      </c>
      <c r="E1781" s="326">
        <f t="shared" si="407"/>
        <v>0</v>
      </c>
      <c r="F1781" s="445"/>
      <c r="G1781" s="446"/>
      <c r="H1781" s="1413"/>
      <c r="I1781" s="445"/>
      <c r="J1781" s="446"/>
      <c r="K1781" s="1413"/>
      <c r="L1781" s="326">
        <f t="shared" si="408"/>
        <v>0</v>
      </c>
      <c r="M1781" s="12" t="str">
        <f t="shared" si="401"/>
        <v/>
      </c>
      <c r="N1781" s="13"/>
    </row>
    <row r="1782" spans="1:14">
      <c r="A1782" s="23">
        <v>80</v>
      </c>
      <c r="B1782" s="292"/>
      <c r="C1782" s="318">
        <v>1062</v>
      </c>
      <c r="D1782" s="319" t="s">
        <v>205</v>
      </c>
      <c r="E1782" s="320">
        <f t="shared" si="407"/>
        <v>0</v>
      </c>
      <c r="F1782" s="450"/>
      <c r="G1782" s="451"/>
      <c r="H1782" s="1416"/>
      <c r="I1782" s="450">
        <v>20</v>
      </c>
      <c r="J1782" s="451">
        <v>0</v>
      </c>
      <c r="K1782" s="1416">
        <v>0</v>
      </c>
      <c r="L1782" s="320">
        <f t="shared" si="408"/>
        <v>20</v>
      </c>
      <c r="M1782" s="12">
        <f t="shared" si="401"/>
        <v>1</v>
      </c>
      <c r="N1782" s="13"/>
    </row>
    <row r="1783" spans="1:14" hidden="1">
      <c r="A1783" s="23">
        <v>85</v>
      </c>
      <c r="B1783" s="292"/>
      <c r="C1783" s="324">
        <v>1063</v>
      </c>
      <c r="D1783" s="332" t="s">
        <v>787</v>
      </c>
      <c r="E1783" s="326">
        <f t="shared" si="407"/>
        <v>0</v>
      </c>
      <c r="F1783" s="445"/>
      <c r="G1783" s="446"/>
      <c r="H1783" s="1413"/>
      <c r="I1783" s="445"/>
      <c r="J1783" s="446"/>
      <c r="K1783" s="1413"/>
      <c r="L1783" s="326">
        <f t="shared" si="408"/>
        <v>0</v>
      </c>
      <c r="M1783" s="12" t="str">
        <f t="shared" si="401"/>
        <v/>
      </c>
      <c r="N1783" s="13"/>
    </row>
    <row r="1784" spans="1:14" hidden="1">
      <c r="A1784" s="23">
        <v>90</v>
      </c>
      <c r="B1784" s="292"/>
      <c r="C1784" s="333">
        <v>1069</v>
      </c>
      <c r="D1784" s="334" t="s">
        <v>206</v>
      </c>
      <c r="E1784" s="335">
        <f t="shared" si="407"/>
        <v>0</v>
      </c>
      <c r="F1784" s="589"/>
      <c r="G1784" s="590"/>
      <c r="H1784" s="1415"/>
      <c r="I1784" s="589"/>
      <c r="J1784" s="590"/>
      <c r="K1784" s="1415"/>
      <c r="L1784" s="335">
        <f t="shared" si="408"/>
        <v>0</v>
      </c>
      <c r="M1784" s="12" t="str">
        <f t="shared" si="401"/>
        <v/>
      </c>
      <c r="N1784" s="13"/>
    </row>
    <row r="1785" spans="1:14" hidden="1">
      <c r="A1785" s="23">
        <v>90</v>
      </c>
      <c r="B1785" s="278"/>
      <c r="C1785" s="318">
        <v>1091</v>
      </c>
      <c r="D1785" s="331" t="s">
        <v>895</v>
      </c>
      <c r="E1785" s="320">
        <f t="shared" si="407"/>
        <v>0</v>
      </c>
      <c r="F1785" s="450"/>
      <c r="G1785" s="451"/>
      <c r="H1785" s="1416"/>
      <c r="I1785" s="450"/>
      <c r="J1785" s="451"/>
      <c r="K1785" s="1416"/>
      <c r="L1785" s="320">
        <f t="shared" si="408"/>
        <v>0</v>
      </c>
      <c r="M1785" s="12" t="str">
        <f t="shared" si="401"/>
        <v/>
      </c>
      <c r="N1785" s="13"/>
    </row>
    <row r="1786" spans="1:14" hidden="1">
      <c r="A1786" s="22">
        <v>115</v>
      </c>
      <c r="B1786" s="292"/>
      <c r="C1786" s="293">
        <v>1092</v>
      </c>
      <c r="D1786" s="294" t="s">
        <v>299</v>
      </c>
      <c r="E1786" s="295">
        <f t="shared" si="407"/>
        <v>0</v>
      </c>
      <c r="F1786" s="158"/>
      <c r="G1786" s="159"/>
      <c r="H1786" s="1408"/>
      <c r="I1786" s="158"/>
      <c r="J1786" s="159"/>
      <c r="K1786" s="1408"/>
      <c r="L1786" s="295">
        <f t="shared" si="408"/>
        <v>0</v>
      </c>
      <c r="M1786" s="12" t="str">
        <f t="shared" si="401"/>
        <v/>
      </c>
      <c r="N1786" s="13"/>
    </row>
    <row r="1787" spans="1:14">
      <c r="A1787" s="22">
        <v>125</v>
      </c>
      <c r="B1787" s="292"/>
      <c r="C1787" s="285">
        <v>1098</v>
      </c>
      <c r="D1787" s="339" t="s">
        <v>207</v>
      </c>
      <c r="E1787" s="287">
        <f t="shared" si="407"/>
        <v>1350</v>
      </c>
      <c r="F1787" s="173">
        <v>1350</v>
      </c>
      <c r="G1787" s="174">
        <v>0</v>
      </c>
      <c r="H1787" s="1409">
        <v>0</v>
      </c>
      <c r="I1787" s="173">
        <v>2142</v>
      </c>
      <c r="J1787" s="174">
        <v>0</v>
      </c>
      <c r="K1787" s="1409">
        <v>0</v>
      </c>
      <c r="L1787" s="287">
        <f t="shared" si="408"/>
        <v>2142</v>
      </c>
      <c r="M1787" s="12">
        <f t="shared" si="401"/>
        <v>1</v>
      </c>
      <c r="N1787" s="13"/>
    </row>
    <row r="1788" spans="1:14">
      <c r="A1788" s="23">
        <v>130</v>
      </c>
      <c r="B1788" s="272">
        <v>1900</v>
      </c>
      <c r="C1788" s="1917" t="s">
        <v>266</v>
      </c>
      <c r="D1788" s="1918"/>
      <c r="E1788" s="310">
        <f t="shared" ref="E1788:L1788" si="409">SUM(E1789:E1791)</f>
        <v>4355</v>
      </c>
      <c r="F1788" s="274">
        <f t="shared" si="409"/>
        <v>4355</v>
      </c>
      <c r="G1788" s="275">
        <f t="shared" si="409"/>
        <v>0</v>
      </c>
      <c r="H1788" s="276">
        <f>SUM(H1789:H1791)</f>
        <v>0</v>
      </c>
      <c r="I1788" s="274">
        <f t="shared" si="409"/>
        <v>3743</v>
      </c>
      <c r="J1788" s="275">
        <f t="shared" si="409"/>
        <v>0</v>
      </c>
      <c r="K1788" s="276">
        <f t="shared" si="409"/>
        <v>0</v>
      </c>
      <c r="L1788" s="310">
        <f t="shared" si="409"/>
        <v>3743</v>
      </c>
      <c r="M1788" s="12">
        <f t="shared" si="401"/>
        <v>1</v>
      </c>
      <c r="N1788" s="13"/>
    </row>
    <row r="1789" spans="1:14">
      <c r="A1789" s="23">
        <v>135</v>
      </c>
      <c r="B1789" s="292"/>
      <c r="C1789" s="279">
        <v>1901</v>
      </c>
      <c r="D1789" s="340" t="s">
        <v>896</v>
      </c>
      <c r="E1789" s="281">
        <f>F1789+G1789+H1789</f>
        <v>100</v>
      </c>
      <c r="F1789" s="152">
        <v>100</v>
      </c>
      <c r="G1789" s="153">
        <v>0</v>
      </c>
      <c r="H1789" s="1406">
        <v>0</v>
      </c>
      <c r="I1789" s="152">
        <v>18</v>
      </c>
      <c r="J1789" s="153">
        <v>0</v>
      </c>
      <c r="K1789" s="1406">
        <v>0</v>
      </c>
      <c r="L1789" s="281">
        <f>I1789+J1789+K1789</f>
        <v>18</v>
      </c>
      <c r="M1789" s="12">
        <f t="shared" si="401"/>
        <v>1</v>
      </c>
      <c r="N1789" s="13"/>
    </row>
    <row r="1790" spans="1:14">
      <c r="A1790" s="23">
        <v>140</v>
      </c>
      <c r="B1790" s="341"/>
      <c r="C1790" s="293">
        <v>1981</v>
      </c>
      <c r="D1790" s="342" t="s">
        <v>897</v>
      </c>
      <c r="E1790" s="295">
        <f>F1790+G1790+H1790</f>
        <v>4255</v>
      </c>
      <c r="F1790" s="158">
        <v>4255</v>
      </c>
      <c r="G1790" s="159">
        <v>0</v>
      </c>
      <c r="H1790" s="1408">
        <v>0</v>
      </c>
      <c r="I1790" s="158">
        <v>3725</v>
      </c>
      <c r="J1790" s="159">
        <v>0</v>
      </c>
      <c r="K1790" s="1408">
        <v>0</v>
      </c>
      <c r="L1790" s="295">
        <f>I1790+J1790+K1790</f>
        <v>3725</v>
      </c>
      <c r="M1790" s="12">
        <f t="shared" si="401"/>
        <v>1</v>
      </c>
      <c r="N1790" s="13"/>
    </row>
    <row r="1791" spans="1:14" hidden="1">
      <c r="A1791" s="23">
        <v>145</v>
      </c>
      <c r="B1791" s="292"/>
      <c r="C1791" s="285">
        <v>1991</v>
      </c>
      <c r="D1791" s="343" t="s">
        <v>898</v>
      </c>
      <c r="E1791" s="287">
        <f>F1791+G1791+H1791</f>
        <v>0</v>
      </c>
      <c r="F1791" s="173"/>
      <c r="G1791" s="174"/>
      <c r="H1791" s="1409"/>
      <c r="I1791" s="173"/>
      <c r="J1791" s="174"/>
      <c r="K1791" s="1409"/>
      <c r="L1791" s="287">
        <f>I1791+J1791+K1791</f>
        <v>0</v>
      </c>
      <c r="M1791" s="12" t="str">
        <f t="shared" si="401"/>
        <v/>
      </c>
      <c r="N1791" s="13"/>
    </row>
    <row r="1792" spans="1:14" hidden="1">
      <c r="A1792" s="23">
        <v>150</v>
      </c>
      <c r="B1792" s="272">
        <v>2100</v>
      </c>
      <c r="C1792" s="1917" t="s">
        <v>708</v>
      </c>
      <c r="D1792" s="1918"/>
      <c r="E1792" s="310">
        <f t="shared" ref="E1792:L1792" si="410">SUM(E1793:E1797)</f>
        <v>0</v>
      </c>
      <c r="F1792" s="274">
        <f t="shared" si="410"/>
        <v>0</v>
      </c>
      <c r="G1792" s="275">
        <f t="shared" si="410"/>
        <v>0</v>
      </c>
      <c r="H1792" s="276">
        <f>SUM(H1793:H1797)</f>
        <v>0</v>
      </c>
      <c r="I1792" s="274">
        <f t="shared" si="410"/>
        <v>0</v>
      </c>
      <c r="J1792" s="275">
        <f t="shared" si="410"/>
        <v>0</v>
      </c>
      <c r="K1792" s="276">
        <f t="shared" si="410"/>
        <v>0</v>
      </c>
      <c r="L1792" s="310">
        <f t="shared" si="410"/>
        <v>0</v>
      </c>
      <c r="M1792" s="12" t="str">
        <f t="shared" si="401"/>
        <v/>
      </c>
      <c r="N1792" s="13"/>
    </row>
    <row r="1793" spans="1:14" hidden="1">
      <c r="A1793" s="23">
        <v>155</v>
      </c>
      <c r="B1793" s="292"/>
      <c r="C1793" s="279">
        <v>2110</v>
      </c>
      <c r="D1793" s="344" t="s">
        <v>208</v>
      </c>
      <c r="E1793" s="281">
        <f>F1793+G1793+H1793</f>
        <v>0</v>
      </c>
      <c r="F1793" s="152"/>
      <c r="G1793" s="153"/>
      <c r="H1793" s="1406"/>
      <c r="I1793" s="152"/>
      <c r="J1793" s="153"/>
      <c r="K1793" s="1406"/>
      <c r="L1793" s="281">
        <f>I1793+J1793+K1793</f>
        <v>0</v>
      </c>
      <c r="M1793" s="12" t="str">
        <f t="shared" si="401"/>
        <v/>
      </c>
      <c r="N1793" s="13"/>
    </row>
    <row r="1794" spans="1:14" hidden="1">
      <c r="A1794" s="23">
        <v>160</v>
      </c>
      <c r="B1794" s="341"/>
      <c r="C1794" s="293">
        <v>2120</v>
      </c>
      <c r="D1794" s="300" t="s">
        <v>209</v>
      </c>
      <c r="E1794" s="295">
        <f>F1794+G1794+H1794</f>
        <v>0</v>
      </c>
      <c r="F1794" s="158"/>
      <c r="G1794" s="159"/>
      <c r="H1794" s="1408"/>
      <c r="I1794" s="158"/>
      <c r="J1794" s="159"/>
      <c r="K1794" s="1408"/>
      <c r="L1794" s="295">
        <f>I1794+J1794+K1794</f>
        <v>0</v>
      </c>
      <c r="M1794" s="12" t="str">
        <f t="shared" si="401"/>
        <v/>
      </c>
      <c r="N1794" s="13"/>
    </row>
    <row r="1795" spans="1:14" hidden="1">
      <c r="A1795" s="23">
        <v>165</v>
      </c>
      <c r="B1795" s="341"/>
      <c r="C1795" s="293">
        <v>2125</v>
      </c>
      <c r="D1795" s="300" t="s">
        <v>210</v>
      </c>
      <c r="E1795" s="295">
        <f>F1795+G1795+H1795</f>
        <v>0</v>
      </c>
      <c r="F1795" s="484">
        <v>0</v>
      </c>
      <c r="G1795" s="485">
        <v>0</v>
      </c>
      <c r="H1795" s="160">
        <v>0</v>
      </c>
      <c r="I1795" s="484">
        <v>0</v>
      </c>
      <c r="J1795" s="485">
        <v>0</v>
      </c>
      <c r="K1795" s="160">
        <v>0</v>
      </c>
      <c r="L1795" s="295">
        <f>I1795+J1795+K1795</f>
        <v>0</v>
      </c>
      <c r="M1795" s="12" t="str">
        <f t="shared" si="401"/>
        <v/>
      </c>
      <c r="N1795" s="13"/>
    </row>
    <row r="1796" spans="1:14" hidden="1">
      <c r="A1796" s="23">
        <v>175</v>
      </c>
      <c r="B1796" s="291"/>
      <c r="C1796" s="293">
        <v>2140</v>
      </c>
      <c r="D1796" s="300" t="s">
        <v>211</v>
      </c>
      <c r="E1796" s="295">
        <f>F1796+G1796+H1796</f>
        <v>0</v>
      </c>
      <c r="F1796" s="484">
        <v>0</v>
      </c>
      <c r="G1796" s="485">
        <v>0</v>
      </c>
      <c r="H1796" s="160">
        <v>0</v>
      </c>
      <c r="I1796" s="484">
        <v>0</v>
      </c>
      <c r="J1796" s="485">
        <v>0</v>
      </c>
      <c r="K1796" s="160">
        <v>0</v>
      </c>
      <c r="L1796" s="295">
        <f>I1796+J1796+K1796</f>
        <v>0</v>
      </c>
      <c r="M1796" s="12" t="str">
        <f t="shared" si="401"/>
        <v/>
      </c>
      <c r="N1796" s="13"/>
    </row>
    <row r="1797" spans="1:14" hidden="1">
      <c r="A1797" s="23">
        <v>180</v>
      </c>
      <c r="B1797" s="292"/>
      <c r="C1797" s="285">
        <v>2190</v>
      </c>
      <c r="D1797" s="345" t="s">
        <v>212</v>
      </c>
      <c r="E1797" s="287">
        <f>F1797+G1797+H1797</f>
        <v>0</v>
      </c>
      <c r="F1797" s="173"/>
      <c r="G1797" s="174"/>
      <c r="H1797" s="1409"/>
      <c r="I1797" s="173"/>
      <c r="J1797" s="174"/>
      <c r="K1797" s="1409"/>
      <c r="L1797" s="287">
        <f>I1797+J1797+K1797</f>
        <v>0</v>
      </c>
      <c r="M1797" s="12" t="str">
        <f t="shared" si="401"/>
        <v/>
      </c>
      <c r="N1797" s="13"/>
    </row>
    <row r="1798" spans="1:14" hidden="1">
      <c r="A1798" s="23">
        <v>185</v>
      </c>
      <c r="B1798" s="272">
        <v>2200</v>
      </c>
      <c r="C1798" s="1917" t="s">
        <v>213</v>
      </c>
      <c r="D1798" s="1918"/>
      <c r="E1798" s="310">
        <f t="shared" ref="E1798:L1798" si="411">SUM(E1799:E1800)</f>
        <v>0</v>
      </c>
      <c r="F1798" s="274">
        <f t="shared" si="411"/>
        <v>0</v>
      </c>
      <c r="G1798" s="275">
        <f t="shared" si="411"/>
        <v>0</v>
      </c>
      <c r="H1798" s="276">
        <f>SUM(H1799:H1800)</f>
        <v>0</v>
      </c>
      <c r="I1798" s="274">
        <f t="shared" si="411"/>
        <v>0</v>
      </c>
      <c r="J1798" s="275">
        <f t="shared" si="411"/>
        <v>0</v>
      </c>
      <c r="K1798" s="276">
        <f t="shared" si="411"/>
        <v>0</v>
      </c>
      <c r="L1798" s="310">
        <f t="shared" si="411"/>
        <v>0</v>
      </c>
      <c r="M1798" s="12" t="str">
        <f t="shared" si="401"/>
        <v/>
      </c>
      <c r="N1798" s="13"/>
    </row>
    <row r="1799" spans="1:14" hidden="1">
      <c r="A1799" s="23">
        <v>190</v>
      </c>
      <c r="B1799" s="292"/>
      <c r="C1799" s="279">
        <v>2221</v>
      </c>
      <c r="D1799" s="280" t="s">
        <v>300</v>
      </c>
      <c r="E1799" s="281">
        <f>F1799+G1799+H1799</f>
        <v>0</v>
      </c>
      <c r="F1799" s="152"/>
      <c r="G1799" s="153"/>
      <c r="H1799" s="1406"/>
      <c r="I1799" s="152"/>
      <c r="J1799" s="153"/>
      <c r="K1799" s="1406"/>
      <c r="L1799" s="281">
        <f>I1799+J1799+K1799</f>
        <v>0</v>
      </c>
      <c r="M1799" s="12" t="str">
        <f t="shared" si="401"/>
        <v/>
      </c>
      <c r="N1799" s="13"/>
    </row>
    <row r="1800" spans="1:14" hidden="1">
      <c r="A1800" s="23">
        <v>200</v>
      </c>
      <c r="B1800" s="292"/>
      <c r="C1800" s="285">
        <v>2224</v>
      </c>
      <c r="D1800" s="286" t="s">
        <v>214</v>
      </c>
      <c r="E1800" s="287">
        <f>F1800+G1800+H1800</f>
        <v>0</v>
      </c>
      <c r="F1800" s="173"/>
      <c r="G1800" s="174"/>
      <c r="H1800" s="1409"/>
      <c r="I1800" s="173"/>
      <c r="J1800" s="174"/>
      <c r="K1800" s="1409"/>
      <c r="L1800" s="287">
        <f>I1800+J1800+K1800</f>
        <v>0</v>
      </c>
      <c r="M1800" s="12" t="str">
        <f t="shared" si="401"/>
        <v/>
      </c>
      <c r="N1800" s="13"/>
    </row>
    <row r="1801" spans="1:14" hidden="1">
      <c r="A1801" s="23">
        <v>200</v>
      </c>
      <c r="B1801" s="272">
        <v>2500</v>
      </c>
      <c r="C1801" s="1917" t="s">
        <v>215</v>
      </c>
      <c r="D1801" s="1918"/>
      <c r="E1801" s="310">
        <f>F1801+G1801+H1801</f>
        <v>0</v>
      </c>
      <c r="F1801" s="1410"/>
      <c r="G1801" s="1411"/>
      <c r="H1801" s="1412"/>
      <c r="I1801" s="1410"/>
      <c r="J1801" s="1411"/>
      <c r="K1801" s="1412"/>
      <c r="L1801" s="310">
        <f>I1801+J1801+K1801</f>
        <v>0</v>
      </c>
      <c r="M1801" s="12" t="str">
        <f t="shared" si="401"/>
        <v/>
      </c>
      <c r="N1801" s="13"/>
    </row>
    <row r="1802" spans="1:14" hidden="1">
      <c r="A1802" s="23">
        <v>205</v>
      </c>
      <c r="B1802" s="272">
        <v>2600</v>
      </c>
      <c r="C1802" s="1923" t="s">
        <v>216</v>
      </c>
      <c r="D1802" s="1924"/>
      <c r="E1802" s="310">
        <f>F1802+G1802+H1802</f>
        <v>0</v>
      </c>
      <c r="F1802" s="1410"/>
      <c r="G1802" s="1411"/>
      <c r="H1802" s="1412"/>
      <c r="I1802" s="1410"/>
      <c r="J1802" s="1411"/>
      <c r="K1802" s="1412"/>
      <c r="L1802" s="310">
        <f>I1802+J1802+K1802</f>
        <v>0</v>
      </c>
      <c r="M1802" s="12" t="str">
        <f t="shared" si="401"/>
        <v/>
      </c>
      <c r="N1802" s="13"/>
    </row>
    <row r="1803" spans="1:14" hidden="1">
      <c r="A1803" s="23">
        <v>210</v>
      </c>
      <c r="B1803" s="272">
        <v>2700</v>
      </c>
      <c r="C1803" s="1923" t="s">
        <v>217</v>
      </c>
      <c r="D1803" s="1924"/>
      <c r="E1803" s="310">
        <f>F1803+G1803+H1803</f>
        <v>0</v>
      </c>
      <c r="F1803" s="1410"/>
      <c r="G1803" s="1411"/>
      <c r="H1803" s="1412"/>
      <c r="I1803" s="1410"/>
      <c r="J1803" s="1411"/>
      <c r="K1803" s="1412"/>
      <c r="L1803" s="310">
        <f>I1803+J1803+K1803</f>
        <v>0</v>
      </c>
      <c r="M1803" s="12" t="str">
        <f t="shared" si="401"/>
        <v/>
      </c>
      <c r="N1803" s="13"/>
    </row>
    <row r="1804" spans="1:14" ht="36" hidden="1" customHeight="1">
      <c r="A1804" s="23">
        <v>215</v>
      </c>
      <c r="B1804" s="272">
        <v>2800</v>
      </c>
      <c r="C1804" s="1923" t="s">
        <v>1644</v>
      </c>
      <c r="D1804" s="1924"/>
      <c r="E1804" s="310">
        <f t="shared" ref="E1804:L1804" si="412">SUM(E1805:E1807)</f>
        <v>0</v>
      </c>
      <c r="F1804" s="274">
        <f t="shared" si="412"/>
        <v>0</v>
      </c>
      <c r="G1804" s="275">
        <f t="shared" si="412"/>
        <v>0</v>
      </c>
      <c r="H1804" s="276">
        <f>SUM(H1805:H1807)</f>
        <v>0</v>
      </c>
      <c r="I1804" s="274">
        <f t="shared" si="412"/>
        <v>0</v>
      </c>
      <c r="J1804" s="275">
        <f t="shared" si="412"/>
        <v>0</v>
      </c>
      <c r="K1804" s="276">
        <f t="shared" si="412"/>
        <v>0</v>
      </c>
      <c r="L1804" s="310">
        <f t="shared" si="412"/>
        <v>0</v>
      </c>
      <c r="M1804" s="12" t="str">
        <f t="shared" si="401"/>
        <v/>
      </c>
      <c r="N1804" s="13"/>
    </row>
    <row r="1805" spans="1:14" hidden="1">
      <c r="A1805" s="22">
        <v>220</v>
      </c>
      <c r="B1805" s="292"/>
      <c r="C1805" s="279">
        <v>2810</v>
      </c>
      <c r="D1805" s="340" t="s">
        <v>2169</v>
      </c>
      <c r="E1805" s="281">
        <f>F1805+G1805+H1805</f>
        <v>0</v>
      </c>
      <c r="F1805" s="152"/>
      <c r="G1805" s="153"/>
      <c r="H1805" s="1406"/>
      <c r="I1805" s="152"/>
      <c r="J1805" s="153"/>
      <c r="K1805" s="1406"/>
      <c r="L1805" s="281">
        <f>I1805+J1805+K1805</f>
        <v>0</v>
      </c>
      <c r="M1805" s="12" t="str">
        <f t="shared" si="401"/>
        <v/>
      </c>
      <c r="N1805" s="13"/>
    </row>
    <row r="1806" spans="1:14" hidden="1">
      <c r="A1806" s="23">
        <v>225</v>
      </c>
      <c r="B1806" s="341"/>
      <c r="C1806" s="293">
        <v>2820</v>
      </c>
      <c r="D1806" s="342" t="s">
        <v>2170</v>
      </c>
      <c r="E1806" s="295">
        <f>F1806+G1806+H1806</f>
        <v>0</v>
      </c>
      <c r="F1806" s="158"/>
      <c r="G1806" s="159"/>
      <c r="H1806" s="1408"/>
      <c r="I1806" s="158"/>
      <c r="J1806" s="159"/>
      <c r="K1806" s="1408"/>
      <c r="L1806" s="295">
        <f>I1806+J1806+K1806</f>
        <v>0</v>
      </c>
      <c r="M1806" s="12" t="str">
        <f t="shared" si="401"/>
        <v/>
      </c>
      <c r="N1806" s="13"/>
    </row>
    <row r="1807" spans="1:14" ht="31.5" hidden="1">
      <c r="A1807" s="23">
        <v>230</v>
      </c>
      <c r="B1807" s="292"/>
      <c r="C1807" s="285">
        <v>2890</v>
      </c>
      <c r="D1807" s="343" t="s">
        <v>2171</v>
      </c>
      <c r="E1807" s="287">
        <f>F1807+G1807+H1807</f>
        <v>0</v>
      </c>
      <c r="F1807" s="173"/>
      <c r="G1807" s="174"/>
      <c r="H1807" s="1409"/>
      <c r="I1807" s="173"/>
      <c r="J1807" s="174"/>
      <c r="K1807" s="1409"/>
      <c r="L1807" s="287">
        <f>I1807+J1807+K1807</f>
        <v>0</v>
      </c>
      <c r="M1807" s="12" t="str">
        <f t="shared" si="401"/>
        <v/>
      </c>
      <c r="N1807" s="13"/>
    </row>
    <row r="1808" spans="1:14" hidden="1">
      <c r="A1808" s="23">
        <v>245</v>
      </c>
      <c r="B1808" s="272">
        <v>2900</v>
      </c>
      <c r="C1808" s="1917" t="s">
        <v>218</v>
      </c>
      <c r="D1808" s="1918"/>
      <c r="E1808" s="310">
        <f>SUM(E1809:E1816)</f>
        <v>0</v>
      </c>
      <c r="F1808" s="274">
        <f>SUM(F1809:F1816)</f>
        <v>0</v>
      </c>
      <c r="G1808" s="274">
        <f t="shared" ref="G1808:L1808" si="413">SUM(G1809:G1816)</f>
        <v>0</v>
      </c>
      <c r="H1808" s="274">
        <f t="shared" si="413"/>
        <v>0</v>
      </c>
      <c r="I1808" s="274">
        <f t="shared" si="413"/>
        <v>0</v>
      </c>
      <c r="J1808" s="274">
        <f t="shared" si="413"/>
        <v>0</v>
      </c>
      <c r="K1808" s="274">
        <f t="shared" si="413"/>
        <v>0</v>
      </c>
      <c r="L1808" s="274">
        <f t="shared" si="413"/>
        <v>0</v>
      </c>
      <c r="M1808" s="12" t="str">
        <f t="shared" si="401"/>
        <v/>
      </c>
      <c r="N1808" s="13"/>
    </row>
    <row r="1809" spans="1:14" hidden="1">
      <c r="A1809" s="22">
        <v>220</v>
      </c>
      <c r="B1809" s="346"/>
      <c r="C1809" s="279">
        <v>2910</v>
      </c>
      <c r="D1809" s="347" t="s">
        <v>1988</v>
      </c>
      <c r="E1809" s="281">
        <f>F1809+G1809+H1809</f>
        <v>0</v>
      </c>
      <c r="F1809" s="152"/>
      <c r="G1809" s="153"/>
      <c r="H1809" s="1406"/>
      <c r="I1809" s="152"/>
      <c r="J1809" s="153"/>
      <c r="K1809" s="1406"/>
      <c r="L1809" s="281">
        <f>I1809+J1809+K1809</f>
        <v>0</v>
      </c>
      <c r="M1809" s="12" t="str">
        <f t="shared" si="401"/>
        <v/>
      </c>
      <c r="N1809" s="13"/>
    </row>
    <row r="1810" spans="1:14" hidden="1">
      <c r="A1810" s="23">
        <v>225</v>
      </c>
      <c r="B1810" s="346"/>
      <c r="C1810" s="279">
        <v>2920</v>
      </c>
      <c r="D1810" s="347" t="s">
        <v>219</v>
      </c>
      <c r="E1810" s="281">
        <f t="shared" ref="E1810:E1816" si="414">F1810+G1810+H1810</f>
        <v>0</v>
      </c>
      <c r="F1810" s="152"/>
      <c r="G1810" s="153"/>
      <c r="H1810" s="1406"/>
      <c r="I1810" s="152"/>
      <c r="J1810" s="153"/>
      <c r="K1810" s="1406"/>
      <c r="L1810" s="281">
        <f t="shared" ref="L1810:L1816" si="415">I1810+J1810+K1810</f>
        <v>0</v>
      </c>
      <c r="M1810" s="12" t="str">
        <f t="shared" si="401"/>
        <v/>
      </c>
      <c r="N1810" s="13"/>
    </row>
    <row r="1811" spans="1:14" ht="31.5" hidden="1">
      <c r="A1811" s="23">
        <v>230</v>
      </c>
      <c r="B1811" s="346"/>
      <c r="C1811" s="324">
        <v>2969</v>
      </c>
      <c r="D1811" s="348" t="s">
        <v>220</v>
      </c>
      <c r="E1811" s="326">
        <f t="shared" si="414"/>
        <v>0</v>
      </c>
      <c r="F1811" s="445"/>
      <c r="G1811" s="446"/>
      <c r="H1811" s="1413"/>
      <c r="I1811" s="445"/>
      <c r="J1811" s="446"/>
      <c r="K1811" s="1413"/>
      <c r="L1811" s="326">
        <f t="shared" si="415"/>
        <v>0</v>
      </c>
      <c r="M1811" s="12" t="str">
        <f t="shared" si="401"/>
        <v/>
      </c>
      <c r="N1811" s="13"/>
    </row>
    <row r="1812" spans="1:14" ht="31.5" hidden="1">
      <c r="A1812" s="23">
        <v>235</v>
      </c>
      <c r="B1812" s="346"/>
      <c r="C1812" s="349">
        <v>2970</v>
      </c>
      <c r="D1812" s="350" t="s">
        <v>221</v>
      </c>
      <c r="E1812" s="351">
        <f t="shared" si="414"/>
        <v>0</v>
      </c>
      <c r="F1812" s="624"/>
      <c r="G1812" s="625"/>
      <c r="H1812" s="1414"/>
      <c r="I1812" s="624"/>
      <c r="J1812" s="625"/>
      <c r="K1812" s="1414"/>
      <c r="L1812" s="351">
        <f t="shared" si="415"/>
        <v>0</v>
      </c>
      <c r="M1812" s="12" t="str">
        <f t="shared" si="401"/>
        <v/>
      </c>
      <c r="N1812" s="13"/>
    </row>
    <row r="1813" spans="1:14" hidden="1">
      <c r="A1813" s="23">
        <v>240</v>
      </c>
      <c r="B1813" s="346"/>
      <c r="C1813" s="333">
        <v>2989</v>
      </c>
      <c r="D1813" s="355" t="s">
        <v>222</v>
      </c>
      <c r="E1813" s="335">
        <f t="shared" si="414"/>
        <v>0</v>
      </c>
      <c r="F1813" s="589"/>
      <c r="G1813" s="590"/>
      <c r="H1813" s="1415"/>
      <c r="I1813" s="589"/>
      <c r="J1813" s="590"/>
      <c r="K1813" s="1415"/>
      <c r="L1813" s="335">
        <f t="shared" si="415"/>
        <v>0</v>
      </c>
      <c r="M1813" s="12" t="str">
        <f t="shared" si="401"/>
        <v/>
      </c>
      <c r="N1813" s="13"/>
    </row>
    <row r="1814" spans="1:14" hidden="1">
      <c r="A1814" s="23">
        <v>245</v>
      </c>
      <c r="B1814" s="292"/>
      <c r="C1814" s="318">
        <v>2990</v>
      </c>
      <c r="D1814" s="356" t="s">
        <v>2007</v>
      </c>
      <c r="E1814" s="320">
        <f>F1814+G1814+H1814</f>
        <v>0</v>
      </c>
      <c r="F1814" s="450"/>
      <c r="G1814" s="451"/>
      <c r="H1814" s="1416"/>
      <c r="I1814" s="450"/>
      <c r="J1814" s="451"/>
      <c r="K1814" s="1416"/>
      <c r="L1814" s="320">
        <f>I1814+J1814+K1814</f>
        <v>0</v>
      </c>
      <c r="M1814" s="12" t="str">
        <f t="shared" si="401"/>
        <v/>
      </c>
      <c r="N1814" s="13"/>
    </row>
    <row r="1815" spans="1:14" hidden="1">
      <c r="A1815" s="22">
        <v>250</v>
      </c>
      <c r="B1815" s="292"/>
      <c r="C1815" s="318">
        <v>2991</v>
      </c>
      <c r="D1815" s="356" t="s">
        <v>223</v>
      </c>
      <c r="E1815" s="320">
        <f t="shared" si="414"/>
        <v>0</v>
      </c>
      <c r="F1815" s="450"/>
      <c r="G1815" s="451"/>
      <c r="H1815" s="1416"/>
      <c r="I1815" s="450"/>
      <c r="J1815" s="451"/>
      <c r="K1815" s="1416"/>
      <c r="L1815" s="320">
        <f t="shared" si="415"/>
        <v>0</v>
      </c>
      <c r="M1815" s="12" t="str">
        <f t="shared" si="401"/>
        <v/>
      </c>
      <c r="N1815" s="13"/>
    </row>
    <row r="1816" spans="1:14" hidden="1">
      <c r="A1816" s="23">
        <v>255</v>
      </c>
      <c r="B1816" s="292"/>
      <c r="C1816" s="285">
        <v>2992</v>
      </c>
      <c r="D1816" s="357" t="s">
        <v>224</v>
      </c>
      <c r="E1816" s="287">
        <f t="shared" si="414"/>
        <v>0</v>
      </c>
      <c r="F1816" s="173"/>
      <c r="G1816" s="174"/>
      <c r="H1816" s="1409"/>
      <c r="I1816" s="173"/>
      <c r="J1816" s="174"/>
      <c r="K1816" s="1409"/>
      <c r="L1816" s="287">
        <f t="shared" si="415"/>
        <v>0</v>
      </c>
      <c r="M1816" s="12" t="str">
        <f t="shared" si="401"/>
        <v/>
      </c>
      <c r="N1816" s="13"/>
    </row>
    <row r="1817" spans="1:14" hidden="1">
      <c r="A1817" s="23">
        <v>265</v>
      </c>
      <c r="B1817" s="272">
        <v>3300</v>
      </c>
      <c r="C1817" s="358" t="s">
        <v>2038</v>
      </c>
      <c r="D1817" s="1835"/>
      <c r="E1817" s="310">
        <f t="shared" ref="E1817:L1817" si="416">SUM(E1818:E1822)</f>
        <v>0</v>
      </c>
      <c r="F1817" s="274">
        <f t="shared" si="416"/>
        <v>0</v>
      </c>
      <c r="G1817" s="275">
        <f t="shared" si="416"/>
        <v>0</v>
      </c>
      <c r="H1817" s="276">
        <f t="shared" si="416"/>
        <v>0</v>
      </c>
      <c r="I1817" s="274">
        <f t="shared" si="416"/>
        <v>0</v>
      </c>
      <c r="J1817" s="275">
        <f t="shared" si="416"/>
        <v>0</v>
      </c>
      <c r="K1817" s="276">
        <f t="shared" si="416"/>
        <v>0</v>
      </c>
      <c r="L1817" s="310">
        <f t="shared" si="416"/>
        <v>0</v>
      </c>
      <c r="M1817" s="12" t="str">
        <f t="shared" ref="M1817:M1870" si="417">(IF($E1817&lt;&gt;0,$M$2,IF($L1817&lt;&gt;0,$M$2,"")))</f>
        <v/>
      </c>
      <c r="N1817" s="13"/>
    </row>
    <row r="1818" spans="1:14" hidden="1">
      <c r="A1818" s="22">
        <v>270</v>
      </c>
      <c r="B1818" s="291"/>
      <c r="C1818" s="279">
        <v>3301</v>
      </c>
      <c r="D1818" s="359" t="s">
        <v>225</v>
      </c>
      <c r="E1818" s="281">
        <f t="shared" ref="E1818:E1825" si="418">F1818+G1818+H1818</f>
        <v>0</v>
      </c>
      <c r="F1818" s="482">
        <v>0</v>
      </c>
      <c r="G1818" s="483">
        <v>0</v>
      </c>
      <c r="H1818" s="154">
        <v>0</v>
      </c>
      <c r="I1818" s="482">
        <v>0</v>
      </c>
      <c r="J1818" s="483">
        <v>0</v>
      </c>
      <c r="K1818" s="154">
        <v>0</v>
      </c>
      <c r="L1818" s="281">
        <f t="shared" ref="L1818:L1825" si="419">I1818+J1818+K1818</f>
        <v>0</v>
      </c>
      <c r="M1818" s="12" t="str">
        <f t="shared" si="417"/>
        <v/>
      </c>
      <c r="N1818" s="13"/>
    </row>
    <row r="1819" spans="1:14" hidden="1">
      <c r="A1819" s="22">
        <v>290</v>
      </c>
      <c r="B1819" s="291"/>
      <c r="C1819" s="293">
        <v>3302</v>
      </c>
      <c r="D1819" s="360" t="s">
        <v>702</v>
      </c>
      <c r="E1819" s="295">
        <f t="shared" si="418"/>
        <v>0</v>
      </c>
      <c r="F1819" s="484">
        <v>0</v>
      </c>
      <c r="G1819" s="485">
        <v>0</v>
      </c>
      <c r="H1819" s="160">
        <v>0</v>
      </c>
      <c r="I1819" s="484">
        <v>0</v>
      </c>
      <c r="J1819" s="485">
        <v>0</v>
      </c>
      <c r="K1819" s="160">
        <v>0</v>
      </c>
      <c r="L1819" s="295">
        <f t="shared" si="419"/>
        <v>0</v>
      </c>
      <c r="M1819" s="12" t="str">
        <f t="shared" si="417"/>
        <v/>
      </c>
      <c r="N1819" s="13"/>
    </row>
    <row r="1820" spans="1:14" hidden="1">
      <c r="A1820" s="39">
        <v>320</v>
      </c>
      <c r="B1820" s="291"/>
      <c r="C1820" s="293">
        <v>3304</v>
      </c>
      <c r="D1820" s="360" t="s">
        <v>226</v>
      </c>
      <c r="E1820" s="295">
        <f t="shared" si="418"/>
        <v>0</v>
      </c>
      <c r="F1820" s="484">
        <v>0</v>
      </c>
      <c r="G1820" s="485">
        <v>0</v>
      </c>
      <c r="H1820" s="160">
        <v>0</v>
      </c>
      <c r="I1820" s="484">
        <v>0</v>
      </c>
      <c r="J1820" s="485">
        <v>0</v>
      </c>
      <c r="K1820" s="160">
        <v>0</v>
      </c>
      <c r="L1820" s="295">
        <f t="shared" si="419"/>
        <v>0</v>
      </c>
      <c r="M1820" s="12" t="str">
        <f t="shared" si="417"/>
        <v/>
      </c>
      <c r="N1820" s="13"/>
    </row>
    <row r="1821" spans="1:14" ht="47.25" hidden="1">
      <c r="A1821" s="22">
        <v>330</v>
      </c>
      <c r="B1821" s="291"/>
      <c r="C1821" s="285">
        <v>3306</v>
      </c>
      <c r="D1821" s="361" t="s">
        <v>2172</v>
      </c>
      <c r="E1821" s="295">
        <f t="shared" si="418"/>
        <v>0</v>
      </c>
      <c r="F1821" s="484">
        <v>0</v>
      </c>
      <c r="G1821" s="485">
        <v>0</v>
      </c>
      <c r="H1821" s="160">
        <v>0</v>
      </c>
      <c r="I1821" s="484">
        <v>0</v>
      </c>
      <c r="J1821" s="485">
        <v>0</v>
      </c>
      <c r="K1821" s="160">
        <v>0</v>
      </c>
      <c r="L1821" s="295">
        <f t="shared" si="419"/>
        <v>0</v>
      </c>
      <c r="M1821" s="12" t="str">
        <f t="shared" si="417"/>
        <v/>
      </c>
      <c r="N1821" s="13"/>
    </row>
    <row r="1822" spans="1:14" hidden="1">
      <c r="A1822" s="23">
        <v>225</v>
      </c>
      <c r="B1822" s="291"/>
      <c r="C1822" s="285">
        <v>3307</v>
      </c>
      <c r="D1822" s="361" t="s">
        <v>2049</v>
      </c>
      <c r="E1822" s="287">
        <f t="shared" si="418"/>
        <v>0</v>
      </c>
      <c r="F1822" s="486">
        <v>0</v>
      </c>
      <c r="G1822" s="487">
        <v>0</v>
      </c>
      <c r="H1822" s="175">
        <v>0</v>
      </c>
      <c r="I1822" s="486">
        <v>0</v>
      </c>
      <c r="J1822" s="487">
        <v>0</v>
      </c>
      <c r="K1822" s="175">
        <v>0</v>
      </c>
      <c r="L1822" s="287">
        <f t="shared" si="419"/>
        <v>0</v>
      </c>
      <c r="M1822" s="12" t="str">
        <f t="shared" si="417"/>
        <v/>
      </c>
      <c r="N1822" s="13"/>
    </row>
    <row r="1823" spans="1:14" hidden="1">
      <c r="A1823" s="23">
        <v>230</v>
      </c>
      <c r="B1823" s="272">
        <v>3900</v>
      </c>
      <c r="C1823" s="1917" t="s">
        <v>227</v>
      </c>
      <c r="D1823" s="1918"/>
      <c r="E1823" s="310">
        <f t="shared" si="418"/>
        <v>0</v>
      </c>
      <c r="F1823" s="1458">
        <v>0</v>
      </c>
      <c r="G1823" s="1459">
        <v>0</v>
      </c>
      <c r="H1823" s="1460">
        <v>0</v>
      </c>
      <c r="I1823" s="1458">
        <v>0</v>
      </c>
      <c r="J1823" s="1459">
        <v>0</v>
      </c>
      <c r="K1823" s="1460">
        <v>0</v>
      </c>
      <c r="L1823" s="310">
        <f t="shared" si="419"/>
        <v>0</v>
      </c>
      <c r="M1823" s="12" t="str">
        <f t="shared" si="417"/>
        <v/>
      </c>
      <c r="N1823" s="13"/>
    </row>
    <row r="1824" spans="1:14">
      <c r="A1824" s="23">
        <v>245</v>
      </c>
      <c r="B1824" s="272">
        <v>4000</v>
      </c>
      <c r="C1824" s="1917" t="s">
        <v>228</v>
      </c>
      <c r="D1824" s="1918"/>
      <c r="E1824" s="310">
        <f t="shared" si="418"/>
        <v>59120</v>
      </c>
      <c r="F1824" s="1410">
        <v>59120</v>
      </c>
      <c r="G1824" s="1411">
        <v>0</v>
      </c>
      <c r="H1824" s="1412">
        <v>0</v>
      </c>
      <c r="I1824" s="1410">
        <v>28240</v>
      </c>
      <c r="J1824" s="1411">
        <v>0</v>
      </c>
      <c r="K1824" s="1412">
        <v>0</v>
      </c>
      <c r="L1824" s="310">
        <f t="shared" si="419"/>
        <v>28240</v>
      </c>
      <c r="M1824" s="12">
        <f t="shared" si="417"/>
        <v>1</v>
      </c>
      <c r="N1824" s="13"/>
    </row>
    <row r="1825" spans="1:14" hidden="1">
      <c r="A1825" s="22">
        <v>350</v>
      </c>
      <c r="B1825" s="272">
        <v>4100</v>
      </c>
      <c r="C1825" s="1917" t="s">
        <v>229</v>
      </c>
      <c r="D1825" s="1918"/>
      <c r="E1825" s="310">
        <f t="shared" si="418"/>
        <v>0</v>
      </c>
      <c r="F1825" s="1459">
        <v>0</v>
      </c>
      <c r="G1825" s="1459">
        <v>0</v>
      </c>
      <c r="H1825" s="1460">
        <v>0</v>
      </c>
      <c r="I1825" s="1711">
        <v>0</v>
      </c>
      <c r="J1825" s="1459">
        <v>0</v>
      </c>
      <c r="K1825" s="1459">
        <v>0</v>
      </c>
      <c r="L1825" s="310">
        <f t="shared" si="419"/>
        <v>0</v>
      </c>
      <c r="M1825" s="12" t="str">
        <f t="shared" si="417"/>
        <v/>
      </c>
      <c r="N1825" s="13"/>
    </row>
    <row r="1826" spans="1:14" hidden="1">
      <c r="A1826" s="23">
        <v>355</v>
      </c>
      <c r="B1826" s="272">
        <v>4200</v>
      </c>
      <c r="C1826" s="1917" t="s">
        <v>230</v>
      </c>
      <c r="D1826" s="1918"/>
      <c r="E1826" s="310">
        <f t="shared" ref="E1826:L1826" si="420">SUM(E1827:E1832)</f>
        <v>0</v>
      </c>
      <c r="F1826" s="274">
        <f t="shared" si="420"/>
        <v>0</v>
      </c>
      <c r="G1826" s="275">
        <f t="shared" si="420"/>
        <v>0</v>
      </c>
      <c r="H1826" s="276">
        <f>SUM(H1827:H1832)</f>
        <v>0</v>
      </c>
      <c r="I1826" s="274">
        <f t="shared" si="420"/>
        <v>0</v>
      </c>
      <c r="J1826" s="275">
        <f t="shared" si="420"/>
        <v>0</v>
      </c>
      <c r="K1826" s="276">
        <f t="shared" si="420"/>
        <v>0</v>
      </c>
      <c r="L1826" s="310">
        <f t="shared" si="420"/>
        <v>0</v>
      </c>
      <c r="M1826" s="12" t="str">
        <f t="shared" si="417"/>
        <v/>
      </c>
      <c r="N1826" s="13"/>
    </row>
    <row r="1827" spans="1:14" hidden="1">
      <c r="A1827" s="23">
        <v>355</v>
      </c>
      <c r="B1827" s="362"/>
      <c r="C1827" s="279">
        <v>4201</v>
      </c>
      <c r="D1827" s="280" t="s">
        <v>231</v>
      </c>
      <c r="E1827" s="281">
        <f t="shared" ref="E1827:E1832" si="421">F1827+G1827+H1827</f>
        <v>0</v>
      </c>
      <c r="F1827" s="152"/>
      <c r="G1827" s="153"/>
      <c r="H1827" s="1406"/>
      <c r="I1827" s="152"/>
      <c r="J1827" s="153"/>
      <c r="K1827" s="1406"/>
      <c r="L1827" s="281">
        <f t="shared" ref="L1827:L1832" si="422">I1827+J1827+K1827</f>
        <v>0</v>
      </c>
      <c r="M1827" s="12" t="str">
        <f t="shared" si="417"/>
        <v/>
      </c>
      <c r="N1827" s="13"/>
    </row>
    <row r="1828" spans="1:14" hidden="1">
      <c r="A1828" s="23">
        <v>375</v>
      </c>
      <c r="B1828" s="362"/>
      <c r="C1828" s="293">
        <v>4202</v>
      </c>
      <c r="D1828" s="363" t="s">
        <v>232</v>
      </c>
      <c r="E1828" s="295">
        <f t="shared" si="421"/>
        <v>0</v>
      </c>
      <c r="F1828" s="158"/>
      <c r="G1828" s="159"/>
      <c r="H1828" s="1408"/>
      <c r="I1828" s="158"/>
      <c r="J1828" s="159"/>
      <c r="K1828" s="1408"/>
      <c r="L1828" s="295">
        <f t="shared" si="422"/>
        <v>0</v>
      </c>
      <c r="M1828" s="12" t="str">
        <f t="shared" si="417"/>
        <v/>
      </c>
      <c r="N1828" s="13"/>
    </row>
    <row r="1829" spans="1:14" hidden="1">
      <c r="A1829" s="23">
        <v>380</v>
      </c>
      <c r="B1829" s="362"/>
      <c r="C1829" s="293">
        <v>4214</v>
      </c>
      <c r="D1829" s="363" t="s">
        <v>233</v>
      </c>
      <c r="E1829" s="295">
        <f t="shared" si="421"/>
        <v>0</v>
      </c>
      <c r="F1829" s="158"/>
      <c r="G1829" s="159"/>
      <c r="H1829" s="1408"/>
      <c r="I1829" s="158"/>
      <c r="J1829" s="159"/>
      <c r="K1829" s="1408"/>
      <c r="L1829" s="295">
        <f t="shared" si="422"/>
        <v>0</v>
      </c>
      <c r="M1829" s="12" t="str">
        <f t="shared" si="417"/>
        <v/>
      </c>
      <c r="N1829" s="13"/>
    </row>
    <row r="1830" spans="1:14" hidden="1">
      <c r="A1830" s="23">
        <v>385</v>
      </c>
      <c r="B1830" s="362"/>
      <c r="C1830" s="293">
        <v>4217</v>
      </c>
      <c r="D1830" s="363" t="s">
        <v>234</v>
      </c>
      <c r="E1830" s="295">
        <f t="shared" si="421"/>
        <v>0</v>
      </c>
      <c r="F1830" s="158"/>
      <c r="G1830" s="159"/>
      <c r="H1830" s="1408"/>
      <c r="I1830" s="158"/>
      <c r="J1830" s="159"/>
      <c r="K1830" s="1408"/>
      <c r="L1830" s="295">
        <f t="shared" si="422"/>
        <v>0</v>
      </c>
      <c r="M1830" s="12" t="str">
        <f t="shared" si="417"/>
        <v/>
      </c>
      <c r="N1830" s="13"/>
    </row>
    <row r="1831" spans="1:14" hidden="1">
      <c r="A1831" s="23">
        <v>390</v>
      </c>
      <c r="B1831" s="362"/>
      <c r="C1831" s="293">
        <v>4218</v>
      </c>
      <c r="D1831" s="294" t="s">
        <v>235</v>
      </c>
      <c r="E1831" s="295">
        <f t="shared" si="421"/>
        <v>0</v>
      </c>
      <c r="F1831" s="158"/>
      <c r="G1831" s="159"/>
      <c r="H1831" s="1408"/>
      <c r="I1831" s="158"/>
      <c r="J1831" s="159"/>
      <c r="K1831" s="1408"/>
      <c r="L1831" s="295">
        <f t="shared" si="422"/>
        <v>0</v>
      </c>
      <c r="M1831" s="12" t="str">
        <f t="shared" si="417"/>
        <v/>
      </c>
      <c r="N1831" s="13"/>
    </row>
    <row r="1832" spans="1:14" hidden="1">
      <c r="A1832" s="23">
        <v>390</v>
      </c>
      <c r="B1832" s="362"/>
      <c r="C1832" s="285">
        <v>4219</v>
      </c>
      <c r="D1832" s="343" t="s">
        <v>236</v>
      </c>
      <c r="E1832" s="287">
        <f t="shared" si="421"/>
        <v>0</v>
      </c>
      <c r="F1832" s="173"/>
      <c r="G1832" s="174"/>
      <c r="H1832" s="1409"/>
      <c r="I1832" s="173"/>
      <c r="J1832" s="174"/>
      <c r="K1832" s="1409"/>
      <c r="L1832" s="287">
        <f t="shared" si="422"/>
        <v>0</v>
      </c>
      <c r="M1832" s="12" t="str">
        <f t="shared" si="417"/>
        <v/>
      </c>
      <c r="N1832" s="13"/>
    </row>
    <row r="1833" spans="1:14" hidden="1">
      <c r="A1833" s="23">
        <v>395</v>
      </c>
      <c r="B1833" s="272">
        <v>4300</v>
      </c>
      <c r="C1833" s="1917" t="s">
        <v>1645</v>
      </c>
      <c r="D1833" s="1918"/>
      <c r="E1833" s="310">
        <f t="shared" ref="E1833:L1833" si="423">SUM(E1834:E1836)</f>
        <v>0</v>
      </c>
      <c r="F1833" s="274">
        <f t="shared" si="423"/>
        <v>0</v>
      </c>
      <c r="G1833" s="275">
        <f t="shared" si="423"/>
        <v>0</v>
      </c>
      <c r="H1833" s="276">
        <f>SUM(H1834:H1836)</f>
        <v>0</v>
      </c>
      <c r="I1833" s="274">
        <f t="shared" si="423"/>
        <v>0</v>
      </c>
      <c r="J1833" s="275">
        <f t="shared" si="423"/>
        <v>0</v>
      </c>
      <c r="K1833" s="276">
        <f t="shared" si="423"/>
        <v>0</v>
      </c>
      <c r="L1833" s="310">
        <f t="shared" si="423"/>
        <v>0</v>
      </c>
      <c r="M1833" s="12" t="str">
        <f t="shared" si="417"/>
        <v/>
      </c>
      <c r="N1833" s="13"/>
    </row>
    <row r="1834" spans="1:14" hidden="1">
      <c r="A1834" s="18">
        <v>397</v>
      </c>
      <c r="B1834" s="362"/>
      <c r="C1834" s="279">
        <v>4301</v>
      </c>
      <c r="D1834" s="311" t="s">
        <v>237</v>
      </c>
      <c r="E1834" s="281">
        <f t="shared" ref="E1834:E1839" si="424">F1834+G1834+H1834</f>
        <v>0</v>
      </c>
      <c r="F1834" s="152"/>
      <c r="G1834" s="153"/>
      <c r="H1834" s="1406"/>
      <c r="I1834" s="152"/>
      <c r="J1834" s="153"/>
      <c r="K1834" s="1406"/>
      <c r="L1834" s="281">
        <f t="shared" ref="L1834:L1839" si="425">I1834+J1834+K1834</f>
        <v>0</v>
      </c>
      <c r="M1834" s="12" t="str">
        <f t="shared" si="417"/>
        <v/>
      </c>
      <c r="N1834" s="13"/>
    </row>
    <row r="1835" spans="1:14" hidden="1">
      <c r="A1835" s="14">
        <v>398</v>
      </c>
      <c r="B1835" s="362"/>
      <c r="C1835" s="293">
        <v>4302</v>
      </c>
      <c r="D1835" s="363" t="s">
        <v>238</v>
      </c>
      <c r="E1835" s="295">
        <f t="shared" si="424"/>
        <v>0</v>
      </c>
      <c r="F1835" s="158"/>
      <c r="G1835" s="159"/>
      <c r="H1835" s="1408"/>
      <c r="I1835" s="158"/>
      <c r="J1835" s="159"/>
      <c r="K1835" s="1408"/>
      <c r="L1835" s="295">
        <f t="shared" si="425"/>
        <v>0</v>
      </c>
      <c r="M1835" s="12" t="str">
        <f t="shared" si="417"/>
        <v/>
      </c>
      <c r="N1835" s="13"/>
    </row>
    <row r="1836" spans="1:14" hidden="1">
      <c r="A1836" s="14">
        <v>399</v>
      </c>
      <c r="B1836" s="362"/>
      <c r="C1836" s="285">
        <v>4309</v>
      </c>
      <c r="D1836" s="301" t="s">
        <v>239</v>
      </c>
      <c r="E1836" s="287">
        <f t="shared" si="424"/>
        <v>0</v>
      </c>
      <c r="F1836" s="173"/>
      <c r="G1836" s="174"/>
      <c r="H1836" s="1409"/>
      <c r="I1836" s="173"/>
      <c r="J1836" s="174"/>
      <c r="K1836" s="1409"/>
      <c r="L1836" s="287">
        <f t="shared" si="425"/>
        <v>0</v>
      </c>
      <c r="M1836" s="12" t="str">
        <f t="shared" si="417"/>
        <v/>
      </c>
      <c r="N1836" s="13"/>
    </row>
    <row r="1837" spans="1:14" hidden="1">
      <c r="A1837" s="14">
        <v>400</v>
      </c>
      <c r="B1837" s="272">
        <v>4400</v>
      </c>
      <c r="C1837" s="1917" t="s">
        <v>1642</v>
      </c>
      <c r="D1837" s="1918"/>
      <c r="E1837" s="310">
        <f t="shared" si="424"/>
        <v>0</v>
      </c>
      <c r="F1837" s="1410"/>
      <c r="G1837" s="1411"/>
      <c r="H1837" s="1412"/>
      <c r="I1837" s="1410"/>
      <c r="J1837" s="1411"/>
      <c r="K1837" s="1412"/>
      <c r="L1837" s="310">
        <f t="shared" si="425"/>
        <v>0</v>
      </c>
      <c r="M1837" s="12" t="str">
        <f t="shared" si="417"/>
        <v/>
      </c>
      <c r="N1837" s="13"/>
    </row>
    <row r="1838" spans="1:14" hidden="1">
      <c r="A1838" s="14">
        <v>401</v>
      </c>
      <c r="B1838" s="272">
        <v>4500</v>
      </c>
      <c r="C1838" s="1917" t="s">
        <v>1643</v>
      </c>
      <c r="D1838" s="1918"/>
      <c r="E1838" s="310">
        <f t="shared" si="424"/>
        <v>0</v>
      </c>
      <c r="F1838" s="1410"/>
      <c r="G1838" s="1411"/>
      <c r="H1838" s="1412"/>
      <c r="I1838" s="1410"/>
      <c r="J1838" s="1411"/>
      <c r="K1838" s="1412"/>
      <c r="L1838" s="310">
        <f t="shared" si="425"/>
        <v>0</v>
      </c>
      <c r="M1838" s="12" t="str">
        <f t="shared" si="417"/>
        <v/>
      </c>
      <c r="N1838" s="13"/>
    </row>
    <row r="1839" spans="1:14" hidden="1">
      <c r="A1839" s="40">
        <v>404</v>
      </c>
      <c r="B1839" s="272">
        <v>4600</v>
      </c>
      <c r="C1839" s="1923" t="s">
        <v>240</v>
      </c>
      <c r="D1839" s="1924"/>
      <c r="E1839" s="310">
        <f t="shared" si="424"/>
        <v>0</v>
      </c>
      <c r="F1839" s="1410"/>
      <c r="G1839" s="1411"/>
      <c r="H1839" s="1412"/>
      <c r="I1839" s="1410"/>
      <c r="J1839" s="1411"/>
      <c r="K1839" s="1412"/>
      <c r="L1839" s="310">
        <f t="shared" si="425"/>
        <v>0</v>
      </c>
      <c r="M1839" s="12" t="str">
        <f t="shared" si="417"/>
        <v/>
      </c>
      <c r="N1839" s="13"/>
    </row>
    <row r="1840" spans="1:14" hidden="1">
      <c r="A1840" s="40">
        <v>404</v>
      </c>
      <c r="B1840" s="272">
        <v>4900</v>
      </c>
      <c r="C1840" s="1917" t="s">
        <v>267</v>
      </c>
      <c r="D1840" s="1918"/>
      <c r="E1840" s="310">
        <f t="shared" ref="E1840:L1840" si="426">+E1841+E1842</f>
        <v>0</v>
      </c>
      <c r="F1840" s="274">
        <f t="shared" si="426"/>
        <v>0</v>
      </c>
      <c r="G1840" s="275">
        <f t="shared" si="426"/>
        <v>0</v>
      </c>
      <c r="H1840" s="276">
        <f>+H1841+H1842</f>
        <v>0</v>
      </c>
      <c r="I1840" s="274">
        <f t="shared" si="426"/>
        <v>0</v>
      </c>
      <c r="J1840" s="275">
        <f t="shared" si="426"/>
        <v>0</v>
      </c>
      <c r="K1840" s="276">
        <f t="shared" si="426"/>
        <v>0</v>
      </c>
      <c r="L1840" s="310">
        <f t="shared" si="426"/>
        <v>0</v>
      </c>
      <c r="M1840" s="12" t="str">
        <f t="shared" si="417"/>
        <v/>
      </c>
      <c r="N1840" s="13"/>
    </row>
    <row r="1841" spans="1:14" hidden="1">
      <c r="A1841" s="22">
        <v>440</v>
      </c>
      <c r="B1841" s="362"/>
      <c r="C1841" s="279">
        <v>4901</v>
      </c>
      <c r="D1841" s="364" t="s">
        <v>268</v>
      </c>
      <c r="E1841" s="281">
        <f>F1841+G1841+H1841</f>
        <v>0</v>
      </c>
      <c r="F1841" s="152"/>
      <c r="G1841" s="153"/>
      <c r="H1841" s="1406"/>
      <c r="I1841" s="152"/>
      <c r="J1841" s="153"/>
      <c r="K1841" s="1406"/>
      <c r="L1841" s="281">
        <f>I1841+J1841+K1841</f>
        <v>0</v>
      </c>
      <c r="M1841" s="12" t="str">
        <f t="shared" si="417"/>
        <v/>
      </c>
      <c r="N1841" s="13"/>
    </row>
    <row r="1842" spans="1:14" hidden="1">
      <c r="A1842" s="22">
        <v>450</v>
      </c>
      <c r="B1842" s="362"/>
      <c r="C1842" s="285">
        <v>4902</v>
      </c>
      <c r="D1842" s="301" t="s">
        <v>269</v>
      </c>
      <c r="E1842" s="287">
        <f>F1842+G1842+H1842</f>
        <v>0</v>
      </c>
      <c r="F1842" s="173"/>
      <c r="G1842" s="174"/>
      <c r="H1842" s="1409"/>
      <c r="I1842" s="173"/>
      <c r="J1842" s="174"/>
      <c r="K1842" s="1409"/>
      <c r="L1842" s="287">
        <f>I1842+J1842+K1842</f>
        <v>0</v>
      </c>
      <c r="M1842" s="12" t="str">
        <f t="shared" si="417"/>
        <v/>
      </c>
      <c r="N1842" s="13"/>
    </row>
    <row r="1843" spans="1:14">
      <c r="A1843" s="22">
        <v>495</v>
      </c>
      <c r="B1843" s="365">
        <v>5100</v>
      </c>
      <c r="C1843" s="1925" t="s">
        <v>241</v>
      </c>
      <c r="D1843" s="1926"/>
      <c r="E1843" s="310">
        <f>F1843+G1843+H1843</f>
        <v>923000</v>
      </c>
      <c r="F1843" s="1410">
        <v>923000</v>
      </c>
      <c r="G1843" s="1411">
        <v>0</v>
      </c>
      <c r="H1843" s="1412">
        <v>0</v>
      </c>
      <c r="I1843" s="1410"/>
      <c r="J1843" s="1411"/>
      <c r="K1843" s="1412"/>
      <c r="L1843" s="310">
        <f>I1843+J1843+K1843</f>
        <v>0</v>
      </c>
      <c r="M1843" s="12">
        <f t="shared" si="417"/>
        <v>1</v>
      </c>
      <c r="N1843" s="13"/>
    </row>
    <row r="1844" spans="1:14">
      <c r="A1844" s="23">
        <v>500</v>
      </c>
      <c r="B1844" s="365">
        <v>5200</v>
      </c>
      <c r="C1844" s="1925" t="s">
        <v>242</v>
      </c>
      <c r="D1844" s="1926"/>
      <c r="E1844" s="310">
        <f t="shared" ref="E1844:L1844" si="427">SUM(E1845:E1851)</f>
        <v>42937</v>
      </c>
      <c r="F1844" s="274">
        <f t="shared" si="427"/>
        <v>39200</v>
      </c>
      <c r="G1844" s="275">
        <f t="shared" si="427"/>
        <v>3737</v>
      </c>
      <c r="H1844" s="276">
        <f>SUM(H1845:H1851)</f>
        <v>0</v>
      </c>
      <c r="I1844" s="274">
        <f t="shared" si="427"/>
        <v>4979</v>
      </c>
      <c r="J1844" s="275">
        <f t="shared" si="427"/>
        <v>0</v>
      </c>
      <c r="K1844" s="276">
        <f t="shared" si="427"/>
        <v>0</v>
      </c>
      <c r="L1844" s="310">
        <f t="shared" si="427"/>
        <v>4979</v>
      </c>
      <c r="M1844" s="12">
        <f t="shared" si="417"/>
        <v>1</v>
      </c>
      <c r="N1844" s="13"/>
    </row>
    <row r="1845" spans="1:14">
      <c r="A1845" s="23">
        <v>505</v>
      </c>
      <c r="B1845" s="366"/>
      <c r="C1845" s="367">
        <v>5201</v>
      </c>
      <c r="D1845" s="368" t="s">
        <v>243</v>
      </c>
      <c r="E1845" s="281">
        <f t="shared" ref="E1845:E1851" si="428">F1845+G1845+H1845</f>
        <v>36200</v>
      </c>
      <c r="F1845" s="152">
        <v>36200</v>
      </c>
      <c r="G1845" s="153">
        <v>0</v>
      </c>
      <c r="H1845" s="1406">
        <v>0</v>
      </c>
      <c r="I1845" s="152"/>
      <c r="J1845" s="153"/>
      <c r="K1845" s="1406"/>
      <c r="L1845" s="281">
        <f t="shared" ref="L1845:L1851" si="429">I1845+J1845+K1845</f>
        <v>0</v>
      </c>
      <c r="M1845" s="12">
        <f t="shared" si="417"/>
        <v>1</v>
      </c>
      <c r="N1845" s="13"/>
    </row>
    <row r="1846" spans="1:14" hidden="1">
      <c r="A1846" s="23">
        <v>510</v>
      </c>
      <c r="B1846" s="366"/>
      <c r="C1846" s="369">
        <v>5202</v>
      </c>
      <c r="D1846" s="370" t="s">
        <v>244</v>
      </c>
      <c r="E1846" s="295">
        <f t="shared" si="428"/>
        <v>0</v>
      </c>
      <c r="F1846" s="158"/>
      <c r="G1846" s="159"/>
      <c r="H1846" s="1408"/>
      <c r="I1846" s="158"/>
      <c r="J1846" s="159"/>
      <c r="K1846" s="1408"/>
      <c r="L1846" s="295">
        <f t="shared" si="429"/>
        <v>0</v>
      </c>
      <c r="M1846" s="12" t="str">
        <f t="shared" si="417"/>
        <v/>
      </c>
      <c r="N1846" s="13"/>
    </row>
    <row r="1847" spans="1:14">
      <c r="A1847" s="23">
        <v>515</v>
      </c>
      <c r="B1847" s="366"/>
      <c r="C1847" s="369">
        <v>5203</v>
      </c>
      <c r="D1847" s="370" t="s">
        <v>609</v>
      </c>
      <c r="E1847" s="295">
        <f t="shared" si="428"/>
        <v>6737</v>
      </c>
      <c r="F1847" s="158">
        <v>3000</v>
      </c>
      <c r="G1847" s="159">
        <v>3737</v>
      </c>
      <c r="H1847" s="1408">
        <v>0</v>
      </c>
      <c r="I1847" s="158">
        <v>4979</v>
      </c>
      <c r="J1847" s="159">
        <v>0</v>
      </c>
      <c r="K1847" s="1408">
        <v>0</v>
      </c>
      <c r="L1847" s="295">
        <f t="shared" si="429"/>
        <v>4979</v>
      </c>
      <c r="M1847" s="12">
        <f t="shared" si="417"/>
        <v>1</v>
      </c>
      <c r="N1847" s="13"/>
    </row>
    <row r="1848" spans="1:14" hidden="1">
      <c r="A1848" s="23">
        <v>520</v>
      </c>
      <c r="B1848" s="366"/>
      <c r="C1848" s="369">
        <v>5204</v>
      </c>
      <c r="D1848" s="370" t="s">
        <v>610</v>
      </c>
      <c r="E1848" s="295">
        <f t="shared" si="428"/>
        <v>0</v>
      </c>
      <c r="F1848" s="158"/>
      <c r="G1848" s="159"/>
      <c r="H1848" s="1408"/>
      <c r="I1848" s="158"/>
      <c r="J1848" s="159"/>
      <c r="K1848" s="1408"/>
      <c r="L1848" s="295">
        <f t="shared" si="429"/>
        <v>0</v>
      </c>
      <c r="M1848" s="12" t="str">
        <f t="shared" si="417"/>
        <v/>
      </c>
      <c r="N1848" s="13"/>
    </row>
    <row r="1849" spans="1:14" hidden="1">
      <c r="A1849" s="23">
        <v>525</v>
      </c>
      <c r="B1849" s="366"/>
      <c r="C1849" s="369">
        <v>5205</v>
      </c>
      <c r="D1849" s="370" t="s">
        <v>611</v>
      </c>
      <c r="E1849" s="295">
        <f t="shared" si="428"/>
        <v>0</v>
      </c>
      <c r="F1849" s="158"/>
      <c r="G1849" s="159"/>
      <c r="H1849" s="1408"/>
      <c r="I1849" s="158"/>
      <c r="J1849" s="159"/>
      <c r="K1849" s="1408"/>
      <c r="L1849" s="295">
        <f t="shared" si="429"/>
        <v>0</v>
      </c>
      <c r="M1849" s="12" t="str">
        <f t="shared" si="417"/>
        <v/>
      </c>
      <c r="N1849" s="13"/>
    </row>
    <row r="1850" spans="1:14" hidden="1">
      <c r="A1850" s="22">
        <v>635</v>
      </c>
      <c r="B1850" s="366"/>
      <c r="C1850" s="369">
        <v>5206</v>
      </c>
      <c r="D1850" s="370" t="s">
        <v>612</v>
      </c>
      <c r="E1850" s="295">
        <f t="shared" si="428"/>
        <v>0</v>
      </c>
      <c r="F1850" s="158"/>
      <c r="G1850" s="159"/>
      <c r="H1850" s="1408"/>
      <c r="I1850" s="158"/>
      <c r="J1850" s="159"/>
      <c r="K1850" s="1408"/>
      <c r="L1850" s="295">
        <f t="shared" si="429"/>
        <v>0</v>
      </c>
      <c r="M1850" s="12" t="str">
        <f t="shared" si="417"/>
        <v/>
      </c>
      <c r="N1850" s="13"/>
    </row>
    <row r="1851" spans="1:14" hidden="1">
      <c r="A1851" s="23">
        <v>640</v>
      </c>
      <c r="B1851" s="366"/>
      <c r="C1851" s="371">
        <v>5219</v>
      </c>
      <c r="D1851" s="372" t="s">
        <v>613</v>
      </c>
      <c r="E1851" s="287">
        <f t="shared" si="428"/>
        <v>0</v>
      </c>
      <c r="F1851" s="173"/>
      <c r="G1851" s="174"/>
      <c r="H1851" s="1409"/>
      <c r="I1851" s="173"/>
      <c r="J1851" s="174"/>
      <c r="K1851" s="1409"/>
      <c r="L1851" s="287">
        <f t="shared" si="429"/>
        <v>0</v>
      </c>
      <c r="M1851" s="12" t="str">
        <f t="shared" si="417"/>
        <v/>
      </c>
      <c r="N1851" s="13"/>
    </row>
    <row r="1852" spans="1:14" hidden="1">
      <c r="A1852" s="23">
        <v>645</v>
      </c>
      <c r="B1852" s="365">
        <v>5300</v>
      </c>
      <c r="C1852" s="1925" t="s">
        <v>614</v>
      </c>
      <c r="D1852" s="1926"/>
      <c r="E1852" s="310">
        <f t="shared" ref="E1852:L1852" si="430">SUM(E1853:E1854)</f>
        <v>0</v>
      </c>
      <c r="F1852" s="274">
        <f t="shared" si="430"/>
        <v>0</v>
      </c>
      <c r="G1852" s="275">
        <f t="shared" si="430"/>
        <v>0</v>
      </c>
      <c r="H1852" s="276">
        <f>SUM(H1853:H1854)</f>
        <v>0</v>
      </c>
      <c r="I1852" s="274">
        <f t="shared" si="430"/>
        <v>0</v>
      </c>
      <c r="J1852" s="275">
        <f t="shared" si="430"/>
        <v>0</v>
      </c>
      <c r="K1852" s="276">
        <f t="shared" si="430"/>
        <v>0</v>
      </c>
      <c r="L1852" s="310">
        <f t="shared" si="430"/>
        <v>0</v>
      </c>
      <c r="M1852" s="12" t="str">
        <f t="shared" si="417"/>
        <v/>
      </c>
      <c r="N1852" s="13"/>
    </row>
    <row r="1853" spans="1:14" hidden="1">
      <c r="A1853" s="23">
        <v>650</v>
      </c>
      <c r="B1853" s="366"/>
      <c r="C1853" s="367">
        <v>5301</v>
      </c>
      <c r="D1853" s="368" t="s">
        <v>301</v>
      </c>
      <c r="E1853" s="281">
        <f>F1853+G1853+H1853</f>
        <v>0</v>
      </c>
      <c r="F1853" s="152"/>
      <c r="G1853" s="153"/>
      <c r="H1853" s="1406"/>
      <c r="I1853" s="152"/>
      <c r="J1853" s="153"/>
      <c r="K1853" s="1406"/>
      <c r="L1853" s="281">
        <f>I1853+J1853+K1853</f>
        <v>0</v>
      </c>
      <c r="M1853" s="12" t="str">
        <f t="shared" si="417"/>
        <v/>
      </c>
      <c r="N1853" s="13"/>
    </row>
    <row r="1854" spans="1:14" hidden="1">
      <c r="A1854" s="22">
        <v>655</v>
      </c>
      <c r="B1854" s="366"/>
      <c r="C1854" s="371">
        <v>5309</v>
      </c>
      <c r="D1854" s="372" t="s">
        <v>615</v>
      </c>
      <c r="E1854" s="287">
        <f>F1854+G1854+H1854</f>
        <v>0</v>
      </c>
      <c r="F1854" s="173"/>
      <c r="G1854" s="174"/>
      <c r="H1854" s="1409"/>
      <c r="I1854" s="173"/>
      <c r="J1854" s="174"/>
      <c r="K1854" s="1409"/>
      <c r="L1854" s="287">
        <f>I1854+J1854+K1854</f>
        <v>0</v>
      </c>
      <c r="M1854" s="12" t="str">
        <f t="shared" si="417"/>
        <v/>
      </c>
      <c r="N1854" s="13"/>
    </row>
    <row r="1855" spans="1:14" hidden="1">
      <c r="A1855" s="22">
        <v>665</v>
      </c>
      <c r="B1855" s="365">
        <v>5400</v>
      </c>
      <c r="C1855" s="1925" t="s">
        <v>672</v>
      </c>
      <c r="D1855" s="1926"/>
      <c r="E1855" s="310">
        <f>F1855+G1855+H1855</f>
        <v>0</v>
      </c>
      <c r="F1855" s="1410"/>
      <c r="G1855" s="1411"/>
      <c r="H1855" s="1412"/>
      <c r="I1855" s="1410"/>
      <c r="J1855" s="1411"/>
      <c r="K1855" s="1412"/>
      <c r="L1855" s="310">
        <f>I1855+J1855+K1855</f>
        <v>0</v>
      </c>
      <c r="M1855" s="12" t="str">
        <f t="shared" si="417"/>
        <v/>
      </c>
      <c r="N1855" s="13"/>
    </row>
    <row r="1856" spans="1:14" hidden="1">
      <c r="A1856" s="22">
        <v>675</v>
      </c>
      <c r="B1856" s="272">
        <v>5500</v>
      </c>
      <c r="C1856" s="1917" t="s">
        <v>673</v>
      </c>
      <c r="D1856" s="1918"/>
      <c r="E1856" s="310">
        <f t="shared" ref="E1856:L1856" si="431">SUM(E1857:E1860)</f>
        <v>0</v>
      </c>
      <c r="F1856" s="274">
        <f t="shared" si="431"/>
        <v>0</v>
      </c>
      <c r="G1856" s="275">
        <f t="shared" si="431"/>
        <v>0</v>
      </c>
      <c r="H1856" s="276">
        <f>SUM(H1857:H1860)</f>
        <v>0</v>
      </c>
      <c r="I1856" s="274">
        <f t="shared" si="431"/>
        <v>0</v>
      </c>
      <c r="J1856" s="275">
        <f t="shared" si="431"/>
        <v>0</v>
      </c>
      <c r="K1856" s="276">
        <f t="shared" si="431"/>
        <v>0</v>
      </c>
      <c r="L1856" s="310">
        <f t="shared" si="431"/>
        <v>0</v>
      </c>
      <c r="M1856" s="12" t="str">
        <f t="shared" si="417"/>
        <v/>
      </c>
      <c r="N1856" s="13"/>
    </row>
    <row r="1857" spans="1:14" hidden="1">
      <c r="A1857" s="22">
        <v>685</v>
      </c>
      <c r="B1857" s="362"/>
      <c r="C1857" s="279">
        <v>5501</v>
      </c>
      <c r="D1857" s="311" t="s">
        <v>674</v>
      </c>
      <c r="E1857" s="281">
        <f>F1857+G1857+H1857</f>
        <v>0</v>
      </c>
      <c r="F1857" s="152"/>
      <c r="G1857" s="153"/>
      <c r="H1857" s="1406"/>
      <c r="I1857" s="152"/>
      <c r="J1857" s="153"/>
      <c r="K1857" s="1406"/>
      <c r="L1857" s="281">
        <f>I1857+J1857+K1857</f>
        <v>0</v>
      </c>
      <c r="M1857" s="12" t="str">
        <f t="shared" si="417"/>
        <v/>
      </c>
      <c r="N1857" s="13"/>
    </row>
    <row r="1858" spans="1:14" hidden="1">
      <c r="A1858" s="23">
        <v>690</v>
      </c>
      <c r="B1858" s="362"/>
      <c r="C1858" s="293">
        <v>5502</v>
      </c>
      <c r="D1858" s="294" t="s">
        <v>675</v>
      </c>
      <c r="E1858" s="295">
        <f>F1858+G1858+H1858</f>
        <v>0</v>
      </c>
      <c r="F1858" s="158"/>
      <c r="G1858" s="159"/>
      <c r="H1858" s="1408"/>
      <c r="I1858" s="158"/>
      <c r="J1858" s="159"/>
      <c r="K1858" s="1408"/>
      <c r="L1858" s="295">
        <f>I1858+J1858+K1858</f>
        <v>0</v>
      </c>
      <c r="M1858" s="12" t="str">
        <f t="shared" si="417"/>
        <v/>
      </c>
      <c r="N1858" s="13"/>
    </row>
    <row r="1859" spans="1:14" hidden="1">
      <c r="A1859" s="23">
        <v>695</v>
      </c>
      <c r="B1859" s="362"/>
      <c r="C1859" s="293">
        <v>5503</v>
      </c>
      <c r="D1859" s="363" t="s">
        <v>676</v>
      </c>
      <c r="E1859" s="295">
        <f>F1859+G1859+H1859</f>
        <v>0</v>
      </c>
      <c r="F1859" s="158"/>
      <c r="G1859" s="159"/>
      <c r="H1859" s="1408"/>
      <c r="I1859" s="158"/>
      <c r="J1859" s="159"/>
      <c r="K1859" s="1408"/>
      <c r="L1859" s="295">
        <f>I1859+J1859+K1859</f>
        <v>0</v>
      </c>
      <c r="M1859" s="12" t="str">
        <f t="shared" si="417"/>
        <v/>
      </c>
      <c r="N1859" s="13"/>
    </row>
    <row r="1860" spans="1:14" hidden="1">
      <c r="A1860" s="22">
        <v>700</v>
      </c>
      <c r="B1860" s="362"/>
      <c r="C1860" s="285">
        <v>5504</v>
      </c>
      <c r="D1860" s="339" t="s">
        <v>677</v>
      </c>
      <c r="E1860" s="287">
        <f>F1860+G1860+H1860</f>
        <v>0</v>
      </c>
      <c r="F1860" s="173"/>
      <c r="G1860" s="174"/>
      <c r="H1860" s="1409"/>
      <c r="I1860" s="173"/>
      <c r="J1860" s="174"/>
      <c r="K1860" s="1409"/>
      <c r="L1860" s="287">
        <f>I1860+J1860+K1860</f>
        <v>0</v>
      </c>
      <c r="M1860" s="12" t="str">
        <f t="shared" si="417"/>
        <v/>
      </c>
      <c r="N1860" s="13"/>
    </row>
    <row r="1861" spans="1:14" hidden="1">
      <c r="A1861" s="22">
        <v>710</v>
      </c>
      <c r="B1861" s="365">
        <v>5700</v>
      </c>
      <c r="C1861" s="1919" t="s">
        <v>899</v>
      </c>
      <c r="D1861" s="1920"/>
      <c r="E1861" s="310">
        <f>SUM(E1862:E1864)</f>
        <v>0</v>
      </c>
      <c r="F1861" s="1458">
        <v>0</v>
      </c>
      <c r="G1861" s="1458">
        <v>0</v>
      </c>
      <c r="H1861" s="1458">
        <v>0</v>
      </c>
      <c r="I1861" s="1458">
        <v>0</v>
      </c>
      <c r="J1861" s="1458">
        <v>0</v>
      </c>
      <c r="K1861" s="1458">
        <v>0</v>
      </c>
      <c r="L1861" s="310">
        <f>SUM(L1862:L1864)</f>
        <v>0</v>
      </c>
      <c r="M1861" s="12" t="str">
        <f t="shared" si="417"/>
        <v/>
      </c>
      <c r="N1861" s="13"/>
    </row>
    <row r="1862" spans="1:14" hidden="1">
      <c r="A1862" s="23">
        <v>715</v>
      </c>
      <c r="B1862" s="366"/>
      <c r="C1862" s="367">
        <v>5701</v>
      </c>
      <c r="D1862" s="368" t="s">
        <v>678</v>
      </c>
      <c r="E1862" s="281">
        <f>F1862+G1862+H1862</f>
        <v>0</v>
      </c>
      <c r="F1862" s="1459">
        <v>0</v>
      </c>
      <c r="G1862" s="1459">
        <v>0</v>
      </c>
      <c r="H1862" s="1460">
        <v>0</v>
      </c>
      <c r="I1862" s="1711">
        <v>0</v>
      </c>
      <c r="J1862" s="1459">
        <v>0</v>
      </c>
      <c r="K1862" s="1459">
        <v>0</v>
      </c>
      <c r="L1862" s="281">
        <f>I1862+J1862+K1862</f>
        <v>0</v>
      </c>
      <c r="M1862" s="12" t="str">
        <f t="shared" si="417"/>
        <v/>
      </c>
      <c r="N1862" s="13"/>
    </row>
    <row r="1863" spans="1:14" hidden="1">
      <c r="A1863" s="23">
        <v>720</v>
      </c>
      <c r="B1863" s="366"/>
      <c r="C1863" s="373">
        <v>5702</v>
      </c>
      <c r="D1863" s="374" t="s">
        <v>679</v>
      </c>
      <c r="E1863" s="314">
        <f>F1863+G1863+H1863</f>
        <v>0</v>
      </c>
      <c r="F1863" s="1459">
        <v>0</v>
      </c>
      <c r="G1863" s="1459">
        <v>0</v>
      </c>
      <c r="H1863" s="1460">
        <v>0</v>
      </c>
      <c r="I1863" s="1711">
        <v>0</v>
      </c>
      <c r="J1863" s="1459">
        <v>0</v>
      </c>
      <c r="K1863" s="1459">
        <v>0</v>
      </c>
      <c r="L1863" s="314">
        <f>I1863+J1863+K1863</f>
        <v>0</v>
      </c>
      <c r="M1863" s="12" t="str">
        <f t="shared" si="417"/>
        <v/>
      </c>
      <c r="N1863" s="13"/>
    </row>
    <row r="1864" spans="1:14" hidden="1">
      <c r="A1864" s="23">
        <v>725</v>
      </c>
      <c r="B1864" s="292"/>
      <c r="C1864" s="375">
        <v>4071</v>
      </c>
      <c r="D1864" s="376" t="s">
        <v>680</v>
      </c>
      <c r="E1864" s="377">
        <f>F1864+G1864+H1864</f>
        <v>0</v>
      </c>
      <c r="F1864" s="1459">
        <v>0</v>
      </c>
      <c r="G1864" s="1459">
        <v>0</v>
      </c>
      <c r="H1864" s="1460">
        <v>0</v>
      </c>
      <c r="I1864" s="1711">
        <v>0</v>
      </c>
      <c r="J1864" s="1459">
        <v>0</v>
      </c>
      <c r="K1864" s="1459">
        <v>0</v>
      </c>
      <c r="L1864" s="377">
        <f>I1864+J1864+K1864</f>
        <v>0</v>
      </c>
      <c r="M1864" s="12" t="str">
        <f t="shared" si="417"/>
        <v/>
      </c>
      <c r="N1864" s="13"/>
    </row>
    <row r="1865" spans="1:14" hidden="1">
      <c r="A1865" s="23">
        <v>730</v>
      </c>
      <c r="B1865" s="571"/>
      <c r="C1865" s="1921" t="s">
        <v>681</v>
      </c>
      <c r="D1865" s="1922"/>
      <c r="E1865" s="1426"/>
      <c r="F1865" s="1426"/>
      <c r="G1865" s="1426"/>
      <c r="H1865" s="1426"/>
      <c r="I1865" s="1426"/>
      <c r="J1865" s="1426"/>
      <c r="K1865" s="1426"/>
      <c r="L1865" s="1427"/>
      <c r="M1865" s="12" t="str">
        <f t="shared" si="417"/>
        <v/>
      </c>
      <c r="N1865" s="13"/>
    </row>
    <row r="1866" spans="1:14">
      <c r="A1866" s="23">
        <v>735</v>
      </c>
      <c r="B1866" s="381">
        <v>98</v>
      </c>
      <c r="C1866" s="1921" t="s">
        <v>681</v>
      </c>
      <c r="D1866" s="1922"/>
      <c r="E1866" s="382">
        <f>F1866+G1866+H1866</f>
        <v>250000</v>
      </c>
      <c r="F1866" s="1417">
        <v>250000</v>
      </c>
      <c r="G1866" s="1418"/>
      <c r="H1866" s="1419"/>
      <c r="I1866" s="1448">
        <v>0</v>
      </c>
      <c r="J1866" s="1449">
        <v>0</v>
      </c>
      <c r="K1866" s="1450">
        <v>0</v>
      </c>
      <c r="L1866" s="382">
        <f>I1866+J1866+K1866</f>
        <v>0</v>
      </c>
      <c r="M1866" s="12">
        <f t="shared" si="417"/>
        <v>1</v>
      </c>
      <c r="N1866" s="13"/>
    </row>
    <row r="1867" spans="1:14" hidden="1">
      <c r="A1867" s="23">
        <v>740</v>
      </c>
      <c r="B1867" s="1421"/>
      <c r="C1867" s="1422"/>
      <c r="D1867" s="1423"/>
      <c r="E1867" s="269"/>
      <c r="F1867" s="269"/>
      <c r="G1867" s="269"/>
      <c r="H1867" s="269"/>
      <c r="I1867" s="269"/>
      <c r="J1867" s="269"/>
      <c r="K1867" s="269"/>
      <c r="L1867" s="270"/>
      <c r="M1867" s="12" t="str">
        <f t="shared" si="417"/>
        <v/>
      </c>
      <c r="N1867" s="73" t="str">
        <f>LEFT(C1749,1)</f>
        <v>3</v>
      </c>
    </row>
    <row r="1868" spans="1:14" hidden="1">
      <c r="A1868" s="23">
        <v>745</v>
      </c>
      <c r="B1868" s="1424"/>
      <c r="C1868" s="111"/>
      <c r="D1868" s="1425"/>
      <c r="E1868" s="218"/>
      <c r="F1868" s="218"/>
      <c r="G1868" s="218"/>
      <c r="H1868" s="218"/>
      <c r="I1868" s="218"/>
      <c r="J1868" s="218"/>
      <c r="K1868" s="218"/>
      <c r="L1868" s="389"/>
      <c r="M1868" s="7" t="str">
        <f t="shared" si="417"/>
        <v/>
      </c>
    </row>
    <row r="1869" spans="1:14" hidden="1">
      <c r="A1869" s="22">
        <v>750</v>
      </c>
      <c r="B1869" s="1424"/>
      <c r="C1869" s="111"/>
      <c r="D1869" s="1425"/>
      <c r="E1869" s="218"/>
      <c r="F1869" s="218"/>
      <c r="G1869" s="218"/>
      <c r="H1869" s="218"/>
      <c r="I1869" s="218"/>
      <c r="J1869" s="218"/>
      <c r="K1869" s="218"/>
      <c r="L1869" s="389"/>
      <c r="M1869" s="7" t="str">
        <f t="shared" si="417"/>
        <v/>
      </c>
    </row>
    <row r="1870" spans="1:14" ht="19.5" thickBot="1">
      <c r="A1870" s="23">
        <v>755</v>
      </c>
      <c r="B1870" s="1451"/>
      <c r="C1870" s="393" t="s">
        <v>727</v>
      </c>
      <c r="D1870" s="1420">
        <f>+B1870</f>
        <v>0</v>
      </c>
      <c r="E1870" s="395">
        <f t="shared" ref="E1870:L1870" si="432">SUM(E1752,E1755,E1761,E1769,E1770,E1788,E1792,E1798,E1801,E1802,E1803,E1804,E1808,E1817,E1823,E1824,E1825,E1826,E1833,E1837,E1838,E1839,E1840,E1843,E1844,E1852,E1855,E1856,E1861)+E1866</f>
        <v>8249505</v>
      </c>
      <c r="F1870" s="396">
        <f t="shared" si="432"/>
        <v>8245768</v>
      </c>
      <c r="G1870" s="397">
        <f t="shared" si="432"/>
        <v>3737</v>
      </c>
      <c r="H1870" s="398">
        <f t="shared" si="432"/>
        <v>0</v>
      </c>
      <c r="I1870" s="396">
        <f t="shared" si="432"/>
        <v>4097223</v>
      </c>
      <c r="J1870" s="397">
        <f t="shared" si="432"/>
        <v>0</v>
      </c>
      <c r="K1870" s="398">
        <f t="shared" si="432"/>
        <v>887</v>
      </c>
      <c r="L1870" s="395">
        <f t="shared" si="432"/>
        <v>4098110</v>
      </c>
      <c r="M1870" s="1820">
        <f t="shared" si="417"/>
        <v>1</v>
      </c>
      <c r="N1870" s="65"/>
    </row>
    <row r="1871" spans="1:14" ht="19.5" thickTop="1">
      <c r="A1871" s="23">
        <v>760</v>
      </c>
      <c r="B1871" s="79" t="s">
        <v>120</v>
      </c>
      <c r="C1871" s="1"/>
      <c r="L1871" s="6"/>
      <c r="M1871" s="1820">
        <f>(IF($E1870&lt;&gt;0,$M$2,IF($L1870&lt;&gt;0,$M$2,"")))</f>
        <v>1</v>
      </c>
      <c r="N1871" s="65"/>
    </row>
    <row r="1872" spans="1:14" ht="18.75">
      <c r="A1872" s="22">
        <v>765</v>
      </c>
      <c r="B1872" s="1355"/>
      <c r="C1872" s="1355"/>
      <c r="D1872" s="1356"/>
      <c r="E1872" s="1355"/>
      <c r="F1872" s="1355"/>
      <c r="G1872" s="1355"/>
      <c r="H1872" s="1355"/>
      <c r="I1872" s="1355"/>
      <c r="J1872" s="1355"/>
      <c r="K1872" s="1355"/>
      <c r="L1872" s="1357"/>
      <c r="M1872" s="1820">
        <f>(IF($E1870&lt;&gt;0,$M$2,IF($L1870&lt;&gt;0,$M$2,"")))</f>
        <v>1</v>
      </c>
      <c r="N1872" s="65"/>
    </row>
    <row r="1873" spans="1:14" ht="18.75" hidden="1">
      <c r="A1873" s="22">
        <v>775</v>
      </c>
      <c r="B1873" s="65"/>
      <c r="C1873" s="65"/>
      <c r="D1873" s="65"/>
      <c r="E1873" s="65"/>
      <c r="F1873" s="65"/>
      <c r="G1873" s="65"/>
      <c r="H1873" s="65"/>
      <c r="I1873" s="65"/>
      <c r="J1873" s="65"/>
      <c r="K1873" s="65"/>
      <c r="L1873" s="77"/>
      <c r="M1873" s="74">
        <f>(IF(E1870&lt;&gt;0,$G$2,IF(L1870&lt;&gt;0,$G$2,"")))</f>
        <v>0</v>
      </c>
      <c r="N1873" s="65"/>
    </row>
    <row r="1874" spans="1:14">
      <c r="A1874" s="23">
        <v>780</v>
      </c>
      <c r="B1874" s="6"/>
      <c r="C1874" s="6"/>
      <c r="D1874" s="517"/>
      <c r="E1874" s="38"/>
      <c r="F1874" s="38"/>
      <c r="G1874" s="38"/>
      <c r="H1874" s="38"/>
      <c r="I1874" s="38"/>
      <c r="J1874" s="38"/>
      <c r="K1874" s="38"/>
      <c r="L1874" s="38"/>
      <c r="M1874" s="7">
        <f>(IF($E2010&lt;&gt;0,$M$2,IF($L2010&lt;&gt;0,$M$2,"")))</f>
        <v>1</v>
      </c>
    </row>
    <row r="1875" spans="1:14">
      <c r="A1875" s="23">
        <v>785</v>
      </c>
      <c r="B1875" s="6"/>
      <c r="C1875" s="1353"/>
      <c r="D1875" s="1354"/>
      <c r="E1875" s="38"/>
      <c r="F1875" s="38"/>
      <c r="G1875" s="38"/>
      <c r="H1875" s="38"/>
      <c r="I1875" s="38"/>
      <c r="J1875" s="38"/>
      <c r="K1875" s="38"/>
      <c r="L1875" s="38"/>
      <c r="M1875" s="7">
        <f>(IF($E2010&lt;&gt;0,$M$2,IF($L2010&lt;&gt;0,$M$2,"")))</f>
        <v>1</v>
      </c>
    </row>
    <row r="1876" spans="1:14">
      <c r="A1876" s="23">
        <v>790</v>
      </c>
      <c r="B1876" s="1938" t="str">
        <f>$B$7</f>
        <v>ОТЧЕТНИ ДАННИ ПО ЕБК ЗА ИЗПЪЛНЕНИЕТО НА БЮДЖЕТА</v>
      </c>
      <c r="C1876" s="1939"/>
      <c r="D1876" s="1939"/>
      <c r="E1876" s="242"/>
      <c r="F1876" s="242"/>
      <c r="G1876" s="237"/>
      <c r="H1876" s="237"/>
      <c r="I1876" s="237"/>
      <c r="J1876" s="237"/>
      <c r="K1876" s="237"/>
      <c r="L1876" s="237"/>
      <c r="M1876" s="7">
        <f>(IF($E2010&lt;&gt;0,$M$2,IF($L2010&lt;&gt;0,$M$2,"")))</f>
        <v>1</v>
      </c>
    </row>
    <row r="1877" spans="1:14">
      <c r="A1877" s="23">
        <v>795</v>
      </c>
      <c r="B1877" s="228"/>
      <c r="C1877" s="391"/>
      <c r="D1877" s="400"/>
      <c r="E1877" s="406" t="s">
        <v>458</v>
      </c>
      <c r="F1877" s="406" t="s">
        <v>820</v>
      </c>
      <c r="G1877" s="237"/>
      <c r="H1877" s="1350" t="s">
        <v>1235</v>
      </c>
      <c r="I1877" s="1351"/>
      <c r="J1877" s="1352"/>
      <c r="K1877" s="237"/>
      <c r="L1877" s="237"/>
      <c r="M1877" s="7">
        <f>(IF($E2010&lt;&gt;0,$M$2,IF($L2010&lt;&gt;0,$M$2,"")))</f>
        <v>1</v>
      </c>
    </row>
    <row r="1878" spans="1:14" ht="18.75">
      <c r="A1878" s="22">
        <v>805</v>
      </c>
      <c r="B1878" s="1940" t="str">
        <f>$B$9</f>
        <v>Община Правец</v>
      </c>
      <c r="C1878" s="1941"/>
      <c r="D1878" s="1942"/>
      <c r="E1878" s="115">
        <f>$E$9</f>
        <v>45658</v>
      </c>
      <c r="F1878" s="226">
        <f>$F$9</f>
        <v>45900</v>
      </c>
      <c r="G1878" s="237"/>
      <c r="H1878" s="237"/>
      <c r="I1878" s="237"/>
      <c r="J1878" s="237"/>
      <c r="K1878" s="237"/>
      <c r="L1878" s="237"/>
      <c r="M1878" s="7">
        <f>(IF($E2010&lt;&gt;0,$M$2,IF($L2010&lt;&gt;0,$M$2,"")))</f>
        <v>1</v>
      </c>
    </row>
    <row r="1879" spans="1:14">
      <c r="A1879" s="23">
        <v>810</v>
      </c>
      <c r="B1879" s="227" t="str">
        <f>$B$10</f>
        <v>(наименование на разпоредителя с бюджет)</v>
      </c>
      <c r="C1879" s="228"/>
      <c r="D1879" s="229"/>
      <c r="E1879" s="237"/>
      <c r="F1879" s="237"/>
      <c r="G1879" s="237"/>
      <c r="H1879" s="237"/>
      <c r="I1879" s="237"/>
      <c r="J1879" s="237"/>
      <c r="K1879" s="237"/>
      <c r="L1879" s="237"/>
      <c r="M1879" s="7">
        <f>(IF($E2010&lt;&gt;0,$M$2,IF($L2010&lt;&gt;0,$M$2,"")))</f>
        <v>1</v>
      </c>
    </row>
    <row r="1880" spans="1:14">
      <c r="A1880" s="23">
        <v>815</v>
      </c>
      <c r="B1880" s="227"/>
      <c r="C1880" s="228"/>
      <c r="D1880" s="229"/>
      <c r="E1880" s="237"/>
      <c r="F1880" s="237"/>
      <c r="G1880" s="237"/>
      <c r="H1880" s="237"/>
      <c r="I1880" s="237"/>
      <c r="J1880" s="237"/>
      <c r="K1880" s="237"/>
      <c r="L1880" s="237"/>
      <c r="M1880" s="7">
        <f>(IF($E2010&lt;&gt;0,$M$2,IF($L2010&lt;&gt;0,$M$2,"")))</f>
        <v>1</v>
      </c>
    </row>
    <row r="1881" spans="1:14" ht="19.5">
      <c r="A1881" s="28">
        <v>525</v>
      </c>
      <c r="B1881" s="1943" t="str">
        <f>$B$12</f>
        <v>Правец</v>
      </c>
      <c r="C1881" s="1944"/>
      <c r="D1881" s="1945"/>
      <c r="E1881" s="410" t="s">
        <v>875</v>
      </c>
      <c r="F1881" s="1348" t="str">
        <f>$F$12</f>
        <v>7317</v>
      </c>
      <c r="G1881" s="237"/>
      <c r="H1881" s="237"/>
      <c r="I1881" s="237"/>
      <c r="J1881" s="237"/>
      <c r="K1881" s="237"/>
      <c r="L1881" s="237"/>
      <c r="M1881" s="7">
        <f>(IF($E2010&lt;&gt;0,$M$2,IF($L2010&lt;&gt;0,$M$2,"")))</f>
        <v>1</v>
      </c>
    </row>
    <row r="1882" spans="1:14">
      <c r="A1882" s="22">
        <v>820</v>
      </c>
      <c r="B1882" s="233" t="str">
        <f>$B$13</f>
        <v>(наименование на първостепенния разпоредител с бюджет)</v>
      </c>
      <c r="C1882" s="228"/>
      <c r="D1882" s="229"/>
      <c r="E1882" s="1349"/>
      <c r="F1882" s="242"/>
      <c r="G1882" s="237"/>
      <c r="H1882" s="237"/>
      <c r="I1882" s="237"/>
      <c r="J1882" s="237"/>
      <c r="K1882" s="237"/>
      <c r="L1882" s="237"/>
      <c r="M1882" s="7">
        <f>(IF($E2010&lt;&gt;0,$M$2,IF($L2010&lt;&gt;0,$M$2,"")))</f>
        <v>1</v>
      </c>
    </row>
    <row r="1883" spans="1:14" ht="19.5">
      <c r="A1883" s="23">
        <v>821</v>
      </c>
      <c r="B1883" s="236"/>
      <c r="C1883" s="237"/>
      <c r="D1883" s="124" t="s">
        <v>876</v>
      </c>
      <c r="E1883" s="238">
        <f>$E$15</f>
        <v>0</v>
      </c>
      <c r="F1883" s="414" t="str">
        <f>$F$15</f>
        <v>БЮДЖЕТ</v>
      </c>
      <c r="G1883" s="218"/>
      <c r="H1883" s="218"/>
      <c r="I1883" s="218"/>
      <c r="J1883" s="218"/>
      <c r="K1883" s="218"/>
      <c r="L1883" s="218"/>
      <c r="M1883" s="7">
        <f>(IF($E2010&lt;&gt;0,$M$2,IF($L2010&lt;&gt;0,$M$2,"")))</f>
        <v>1</v>
      </c>
    </row>
    <row r="1884" spans="1:14" ht="16.5" thickBot="1">
      <c r="A1884" s="23">
        <v>822</v>
      </c>
      <c r="B1884" s="228"/>
      <c r="C1884" s="391"/>
      <c r="D1884" s="400"/>
      <c r="E1884" s="237"/>
      <c r="F1884" s="409"/>
      <c r="G1884" s="409"/>
      <c r="H1884" s="409"/>
      <c r="I1884" s="409"/>
      <c r="J1884" s="409"/>
      <c r="K1884" s="409"/>
      <c r="L1884" s="1365" t="s">
        <v>459</v>
      </c>
      <c r="M1884" s="7">
        <f>(IF($E2010&lt;&gt;0,$M$2,IF($L2010&lt;&gt;0,$M$2,"")))</f>
        <v>1</v>
      </c>
    </row>
    <row r="1885" spans="1:14" ht="24.95" customHeight="1">
      <c r="A1885" s="23">
        <v>823</v>
      </c>
      <c r="B1885" s="247"/>
      <c r="C1885" s="248"/>
      <c r="D1885" s="249" t="s">
        <v>699</v>
      </c>
      <c r="E1885" s="1946" t="str">
        <f>CONCATENATE("Уточнен план ",$C$3)</f>
        <v>Уточнен план 2025</v>
      </c>
      <c r="F1885" s="1947"/>
      <c r="G1885" s="1947"/>
      <c r="H1885" s="1948"/>
      <c r="I1885" s="1927" t="str">
        <f>CONCATENATE("Отчет ",$C$3)</f>
        <v>Отчет 2025</v>
      </c>
      <c r="J1885" s="1928"/>
      <c r="K1885" s="1928"/>
      <c r="L1885" s="1929"/>
      <c r="M1885" s="7">
        <f>(IF($E2010&lt;&gt;0,$M$2,IF($L2010&lt;&gt;0,$M$2,"")))</f>
        <v>1</v>
      </c>
    </row>
    <row r="1886" spans="1:14" ht="54.95" customHeight="1" thickBot="1">
      <c r="A1886" s="23">
        <v>825</v>
      </c>
      <c r="B1886" s="250" t="s">
        <v>62</v>
      </c>
      <c r="C1886" s="251" t="s">
        <v>460</v>
      </c>
      <c r="D1886" s="252" t="s">
        <v>700</v>
      </c>
      <c r="E1886" s="1391" t="str">
        <f>$E$20</f>
        <v>Уточнен план                Общо</v>
      </c>
      <c r="F1886" s="1395" t="str">
        <f>$F$20</f>
        <v>държавни дейности</v>
      </c>
      <c r="G1886" s="1396" t="str">
        <f>$G$20</f>
        <v>местни дейности</v>
      </c>
      <c r="H1886" s="1397" t="str">
        <f>$H$20</f>
        <v>дофинансиране</v>
      </c>
      <c r="I1886" s="253" t="str">
        <f>$I$20</f>
        <v>държавни дейности -ОТЧЕТ</v>
      </c>
      <c r="J1886" s="254" t="str">
        <f>$J$20</f>
        <v>местни дейности - ОТЧЕТ</v>
      </c>
      <c r="K1886" s="255" t="str">
        <f>$K$20</f>
        <v>дофинансиране - ОТЧЕТ</v>
      </c>
      <c r="L1886" s="1675" t="str">
        <f>$L$20</f>
        <v>ОТЧЕТ                                    ОБЩО</v>
      </c>
      <c r="M1886" s="7">
        <f>(IF($E2010&lt;&gt;0,$M$2,IF($L2010&lt;&gt;0,$M$2,"")))</f>
        <v>1</v>
      </c>
    </row>
    <row r="1887" spans="1:14" ht="18.75">
      <c r="A1887" s="23"/>
      <c r="B1887" s="258"/>
      <c r="C1887" s="259"/>
      <c r="D1887" s="260" t="s">
        <v>729</v>
      </c>
      <c r="E1887" s="1442" t="str">
        <f>$E$21</f>
        <v>(1)</v>
      </c>
      <c r="F1887" s="143" t="str">
        <f>$F$21</f>
        <v>(2)</v>
      </c>
      <c r="G1887" s="144" t="str">
        <f>$G$21</f>
        <v>(3)</v>
      </c>
      <c r="H1887" s="145" t="str">
        <f>$H$21</f>
        <v>(4)</v>
      </c>
      <c r="I1887" s="261" t="str">
        <f>$I$21</f>
        <v>(5)</v>
      </c>
      <c r="J1887" s="262" t="str">
        <f>$J$21</f>
        <v>(6)</v>
      </c>
      <c r="K1887" s="263" t="str">
        <f>$K$21</f>
        <v>(7)</v>
      </c>
      <c r="L1887" s="264" t="str">
        <f>$L$21</f>
        <v>(8)</v>
      </c>
      <c r="M1887" s="7">
        <f>(IF($E2010&lt;&gt;0,$M$2,IF($L2010&lt;&gt;0,$M$2,"")))</f>
        <v>1</v>
      </c>
    </row>
    <row r="1888" spans="1:14">
      <c r="A1888" s="23"/>
      <c r="B1888" s="1439"/>
      <c r="C1888" s="1540" t="e">
        <f>VLOOKUP(D1888,OP_LIST2,2,FALSE)</f>
        <v>#N/A</v>
      </c>
      <c r="D1888" s="1445"/>
      <c r="E1888" s="389"/>
      <c r="F1888" s="1429"/>
      <c r="G1888" s="1430"/>
      <c r="H1888" s="1431"/>
      <c r="I1888" s="1429"/>
      <c r="J1888" s="1430"/>
      <c r="K1888" s="1431"/>
      <c r="L1888" s="1428"/>
      <c r="M1888" s="7">
        <f>(IF($E2010&lt;&gt;0,$M$2,IF($L2010&lt;&gt;0,$M$2,"")))</f>
        <v>1</v>
      </c>
    </row>
    <row r="1889" spans="1:14">
      <c r="A1889" s="23"/>
      <c r="B1889" s="1713" t="s">
        <v>2056</v>
      </c>
      <c r="C1889" s="1446">
        <f>VLOOKUP(D1890,EBK_DEIN2,2,FALSE)</f>
        <v>3326</v>
      </c>
      <c r="D1889" s="1445" t="s">
        <v>778</v>
      </c>
      <c r="E1889" s="389"/>
      <c r="F1889" s="1432"/>
      <c r="G1889" s="1433"/>
      <c r="H1889" s="1434"/>
      <c r="I1889" s="1432"/>
      <c r="J1889" s="1433"/>
      <c r="K1889" s="1434"/>
      <c r="L1889" s="1428"/>
      <c r="M1889" s="7">
        <f>(IF($E2010&lt;&gt;0,$M$2,IF($L2010&lt;&gt;0,$M$2,"")))</f>
        <v>1</v>
      </c>
    </row>
    <row r="1890" spans="1:14">
      <c r="A1890" s="23"/>
      <c r="B1890" s="1438"/>
      <c r="C1890" s="1531">
        <f>+C1889</f>
        <v>3326</v>
      </c>
      <c r="D1890" s="1440" t="s">
        <v>1997</v>
      </c>
      <c r="E1890" s="389"/>
      <c r="F1890" s="1432"/>
      <c r="G1890" s="1433"/>
      <c r="H1890" s="1434"/>
      <c r="I1890" s="1432"/>
      <c r="J1890" s="1433"/>
      <c r="K1890" s="1434"/>
      <c r="L1890" s="1428"/>
      <c r="M1890" s="7">
        <f>(IF($E2010&lt;&gt;0,$M$2,IF($L2010&lt;&gt;0,$M$2,"")))</f>
        <v>1</v>
      </c>
    </row>
    <row r="1891" spans="1:14">
      <c r="A1891" s="23"/>
      <c r="B1891" s="1443"/>
      <c r="C1891" s="1441"/>
      <c r="D1891" s="1444" t="s">
        <v>701</v>
      </c>
      <c r="E1891" s="389"/>
      <c r="F1891" s="1435"/>
      <c r="G1891" s="1436"/>
      <c r="H1891" s="1437"/>
      <c r="I1891" s="1435"/>
      <c r="J1891" s="1436"/>
      <c r="K1891" s="1437"/>
      <c r="L1891" s="1428"/>
      <c r="M1891" s="7">
        <f>(IF($E2010&lt;&gt;0,$M$2,IF($L2010&lt;&gt;0,$M$2,"")))</f>
        <v>1</v>
      </c>
    </row>
    <row r="1892" spans="1:14">
      <c r="A1892" s="23"/>
      <c r="B1892" s="272">
        <v>100</v>
      </c>
      <c r="C1892" s="1930" t="s">
        <v>730</v>
      </c>
      <c r="D1892" s="1931"/>
      <c r="E1892" s="273">
        <f t="shared" ref="E1892:L1892" si="433">SUM(E1893:E1894)</f>
        <v>177097</v>
      </c>
      <c r="F1892" s="274">
        <f t="shared" si="433"/>
        <v>177097</v>
      </c>
      <c r="G1892" s="275">
        <f t="shared" si="433"/>
        <v>0</v>
      </c>
      <c r="H1892" s="276">
        <f>SUM(H1893:H1894)</f>
        <v>0</v>
      </c>
      <c r="I1892" s="274">
        <f t="shared" si="433"/>
        <v>95541</v>
      </c>
      <c r="J1892" s="275">
        <f t="shared" si="433"/>
        <v>0</v>
      </c>
      <c r="K1892" s="276">
        <f t="shared" si="433"/>
        <v>0</v>
      </c>
      <c r="L1892" s="273">
        <f t="shared" si="433"/>
        <v>95541</v>
      </c>
      <c r="M1892" s="12">
        <f>(IF($E1892&lt;&gt;0,$M$2,IF($L1892&lt;&gt;0,$M$2,"")))</f>
        <v>1</v>
      </c>
      <c r="N1892" s="13"/>
    </row>
    <row r="1893" spans="1:14">
      <c r="A1893" s="23"/>
      <c r="B1893" s="278"/>
      <c r="C1893" s="279">
        <v>101</v>
      </c>
      <c r="D1893" s="280" t="s">
        <v>731</v>
      </c>
      <c r="E1893" s="281">
        <f>F1893+G1893+H1893</f>
        <v>177097</v>
      </c>
      <c r="F1893" s="152">
        <v>177097</v>
      </c>
      <c r="G1893" s="153">
        <v>0</v>
      </c>
      <c r="H1893" s="1406">
        <v>0</v>
      </c>
      <c r="I1893" s="152">
        <v>95541</v>
      </c>
      <c r="J1893" s="153">
        <v>0</v>
      </c>
      <c r="K1893" s="1406">
        <v>0</v>
      </c>
      <c r="L1893" s="281">
        <f>I1893+J1893+K1893</f>
        <v>95541</v>
      </c>
      <c r="M1893" s="12">
        <f t="shared" ref="M1893:M1956" si="434">(IF($E1893&lt;&gt;0,$M$2,IF($L1893&lt;&gt;0,$M$2,"")))</f>
        <v>1</v>
      </c>
      <c r="N1893" s="13"/>
    </row>
    <row r="1894" spans="1:14" hidden="1">
      <c r="A1894" s="10"/>
      <c r="B1894" s="278"/>
      <c r="C1894" s="285">
        <v>102</v>
      </c>
      <c r="D1894" s="286" t="s">
        <v>732</v>
      </c>
      <c r="E1894" s="287">
        <f>F1894+G1894+H1894</f>
        <v>0</v>
      </c>
      <c r="F1894" s="173"/>
      <c r="G1894" s="174"/>
      <c r="H1894" s="1409"/>
      <c r="I1894" s="173"/>
      <c r="J1894" s="174"/>
      <c r="K1894" s="1409"/>
      <c r="L1894" s="287">
        <f>I1894+J1894+K1894</f>
        <v>0</v>
      </c>
      <c r="M1894" s="12" t="str">
        <f t="shared" si="434"/>
        <v/>
      </c>
      <c r="N1894" s="13"/>
    </row>
    <row r="1895" spans="1:14">
      <c r="A1895" s="10"/>
      <c r="B1895" s="272">
        <v>200</v>
      </c>
      <c r="C1895" s="1932" t="s">
        <v>733</v>
      </c>
      <c r="D1895" s="1933"/>
      <c r="E1895" s="273">
        <f t="shared" ref="E1895:L1895" si="435">SUM(E1896:E1900)</f>
        <v>6900</v>
      </c>
      <c r="F1895" s="274">
        <f t="shared" si="435"/>
        <v>6900</v>
      </c>
      <c r="G1895" s="275">
        <f t="shared" si="435"/>
        <v>0</v>
      </c>
      <c r="H1895" s="276">
        <f>SUM(H1896:H1900)</f>
        <v>0</v>
      </c>
      <c r="I1895" s="274">
        <f t="shared" si="435"/>
        <v>3624</v>
      </c>
      <c r="J1895" s="275">
        <f t="shared" si="435"/>
        <v>0</v>
      </c>
      <c r="K1895" s="276">
        <f t="shared" si="435"/>
        <v>0</v>
      </c>
      <c r="L1895" s="273">
        <f t="shared" si="435"/>
        <v>3624</v>
      </c>
      <c r="M1895" s="12">
        <f t="shared" si="434"/>
        <v>1</v>
      </c>
      <c r="N1895" s="13"/>
    </row>
    <row r="1896" spans="1:14" hidden="1">
      <c r="A1896" s="10"/>
      <c r="B1896" s="291"/>
      <c r="C1896" s="279">
        <v>201</v>
      </c>
      <c r="D1896" s="280" t="s">
        <v>734</v>
      </c>
      <c r="E1896" s="281">
        <f>F1896+G1896+H1896</f>
        <v>0</v>
      </c>
      <c r="F1896" s="152"/>
      <c r="G1896" s="153"/>
      <c r="H1896" s="1406"/>
      <c r="I1896" s="152"/>
      <c r="J1896" s="153"/>
      <c r="K1896" s="1406"/>
      <c r="L1896" s="281">
        <f>I1896+J1896+K1896</f>
        <v>0</v>
      </c>
      <c r="M1896" s="12" t="str">
        <f t="shared" si="434"/>
        <v/>
      </c>
      <c r="N1896" s="13"/>
    </row>
    <row r="1897" spans="1:14">
      <c r="A1897" s="10"/>
      <c r="B1897" s="292"/>
      <c r="C1897" s="293">
        <v>202</v>
      </c>
      <c r="D1897" s="294" t="s">
        <v>735</v>
      </c>
      <c r="E1897" s="295">
        <f>F1897+G1897+H1897</f>
        <v>0</v>
      </c>
      <c r="F1897" s="158"/>
      <c r="G1897" s="159"/>
      <c r="H1897" s="1408"/>
      <c r="I1897" s="158">
        <v>70</v>
      </c>
      <c r="J1897" s="159">
        <v>0</v>
      </c>
      <c r="K1897" s="1408">
        <v>0</v>
      </c>
      <c r="L1897" s="295">
        <f>I1897+J1897+K1897</f>
        <v>70</v>
      </c>
      <c r="M1897" s="12">
        <f t="shared" si="434"/>
        <v>1</v>
      </c>
      <c r="N1897" s="13"/>
    </row>
    <row r="1898" spans="1:14" ht="31.5">
      <c r="A1898" s="10"/>
      <c r="B1898" s="299"/>
      <c r="C1898" s="293">
        <v>205</v>
      </c>
      <c r="D1898" s="294" t="s">
        <v>586</v>
      </c>
      <c r="E1898" s="295">
        <f>F1898+G1898+H1898</f>
        <v>5300</v>
      </c>
      <c r="F1898" s="158">
        <v>5300</v>
      </c>
      <c r="G1898" s="159">
        <v>0</v>
      </c>
      <c r="H1898" s="1408">
        <v>0</v>
      </c>
      <c r="I1898" s="158">
        <v>1995</v>
      </c>
      <c r="J1898" s="159">
        <v>0</v>
      </c>
      <c r="K1898" s="1408">
        <v>0</v>
      </c>
      <c r="L1898" s="295">
        <f>I1898+J1898+K1898</f>
        <v>1995</v>
      </c>
      <c r="M1898" s="12">
        <f t="shared" si="434"/>
        <v>1</v>
      </c>
      <c r="N1898" s="13"/>
    </row>
    <row r="1899" spans="1:14" hidden="1">
      <c r="A1899" s="10"/>
      <c r="B1899" s="299"/>
      <c r="C1899" s="293">
        <v>208</v>
      </c>
      <c r="D1899" s="300" t="s">
        <v>587</v>
      </c>
      <c r="E1899" s="295">
        <f>F1899+G1899+H1899</f>
        <v>0</v>
      </c>
      <c r="F1899" s="158"/>
      <c r="G1899" s="159"/>
      <c r="H1899" s="1408"/>
      <c r="I1899" s="158"/>
      <c r="J1899" s="159"/>
      <c r="K1899" s="1408"/>
      <c r="L1899" s="295">
        <f>I1899+J1899+K1899</f>
        <v>0</v>
      </c>
      <c r="M1899" s="12" t="str">
        <f t="shared" si="434"/>
        <v/>
      </c>
      <c r="N1899" s="13"/>
    </row>
    <row r="1900" spans="1:14">
      <c r="A1900" s="10"/>
      <c r="B1900" s="291"/>
      <c r="C1900" s="285">
        <v>209</v>
      </c>
      <c r="D1900" s="301" t="s">
        <v>588</v>
      </c>
      <c r="E1900" s="287">
        <f>F1900+G1900+H1900</f>
        <v>1600</v>
      </c>
      <c r="F1900" s="173">
        <v>1600</v>
      </c>
      <c r="G1900" s="174">
        <v>0</v>
      </c>
      <c r="H1900" s="1409">
        <v>0</v>
      </c>
      <c r="I1900" s="173">
        <v>1559</v>
      </c>
      <c r="J1900" s="174">
        <v>0</v>
      </c>
      <c r="K1900" s="1409">
        <v>0</v>
      </c>
      <c r="L1900" s="287">
        <f>I1900+J1900+K1900</f>
        <v>1559</v>
      </c>
      <c r="M1900" s="12">
        <f t="shared" si="434"/>
        <v>1</v>
      </c>
      <c r="N1900" s="13"/>
    </row>
    <row r="1901" spans="1:14">
      <c r="A1901" s="10"/>
      <c r="B1901" s="272">
        <v>500</v>
      </c>
      <c r="C1901" s="1934" t="s">
        <v>188</v>
      </c>
      <c r="D1901" s="1935"/>
      <c r="E1901" s="273">
        <f t="shared" ref="E1901:L1901" si="436">SUM(E1902:E1908)</f>
        <v>44904</v>
      </c>
      <c r="F1901" s="274">
        <f t="shared" si="436"/>
        <v>44904</v>
      </c>
      <c r="G1901" s="275">
        <f t="shared" si="436"/>
        <v>0</v>
      </c>
      <c r="H1901" s="276">
        <f>SUM(H1902:H1908)</f>
        <v>0</v>
      </c>
      <c r="I1901" s="274">
        <f t="shared" si="436"/>
        <v>26588</v>
      </c>
      <c r="J1901" s="275">
        <f t="shared" si="436"/>
        <v>0</v>
      </c>
      <c r="K1901" s="276">
        <f t="shared" si="436"/>
        <v>0</v>
      </c>
      <c r="L1901" s="273">
        <f t="shared" si="436"/>
        <v>26588</v>
      </c>
      <c r="M1901" s="12">
        <f t="shared" si="434"/>
        <v>1</v>
      </c>
      <c r="N1901" s="13"/>
    </row>
    <row r="1902" spans="1:14" ht="18" customHeight="1">
      <c r="A1902" s="10"/>
      <c r="B1902" s="291"/>
      <c r="C1902" s="302">
        <v>551</v>
      </c>
      <c r="D1902" s="303" t="s">
        <v>189</v>
      </c>
      <c r="E1902" s="281">
        <f t="shared" ref="E1902:E1909" si="437">F1902+G1902+H1902</f>
        <v>21870</v>
      </c>
      <c r="F1902" s="152">
        <v>21870</v>
      </c>
      <c r="G1902" s="153">
        <v>0</v>
      </c>
      <c r="H1902" s="1406">
        <v>0</v>
      </c>
      <c r="I1902" s="152">
        <v>13212</v>
      </c>
      <c r="J1902" s="153">
        <v>0</v>
      </c>
      <c r="K1902" s="1406">
        <v>0</v>
      </c>
      <c r="L1902" s="281">
        <f t="shared" ref="L1902:L1909" si="438">I1902+J1902+K1902</f>
        <v>13212</v>
      </c>
      <c r="M1902" s="12">
        <f t="shared" si="434"/>
        <v>1</v>
      </c>
      <c r="N1902" s="13"/>
    </row>
    <row r="1903" spans="1:14">
      <c r="A1903" s="10"/>
      <c r="B1903" s="291"/>
      <c r="C1903" s="304">
        <v>552</v>
      </c>
      <c r="D1903" s="305" t="s">
        <v>894</v>
      </c>
      <c r="E1903" s="295">
        <f t="shared" si="437"/>
        <v>8482</v>
      </c>
      <c r="F1903" s="158">
        <v>8482</v>
      </c>
      <c r="G1903" s="159">
        <v>0</v>
      </c>
      <c r="H1903" s="1408">
        <v>0</v>
      </c>
      <c r="I1903" s="158">
        <v>4975</v>
      </c>
      <c r="J1903" s="159">
        <v>0</v>
      </c>
      <c r="K1903" s="1408">
        <v>0</v>
      </c>
      <c r="L1903" s="295">
        <f t="shared" si="438"/>
        <v>4975</v>
      </c>
      <c r="M1903" s="12">
        <f t="shared" si="434"/>
        <v>1</v>
      </c>
      <c r="N1903" s="13"/>
    </row>
    <row r="1904" spans="1:14" hidden="1">
      <c r="A1904" s="10"/>
      <c r="B1904" s="306"/>
      <c r="C1904" s="304">
        <v>558</v>
      </c>
      <c r="D1904" s="307" t="s">
        <v>856</v>
      </c>
      <c r="E1904" s="295">
        <f>F1904+G1904+H1904</f>
        <v>0</v>
      </c>
      <c r="F1904" s="484">
        <v>0</v>
      </c>
      <c r="G1904" s="485">
        <v>0</v>
      </c>
      <c r="H1904" s="160">
        <v>0</v>
      </c>
      <c r="I1904" s="484">
        <v>0</v>
      </c>
      <c r="J1904" s="485">
        <v>0</v>
      </c>
      <c r="K1904" s="160">
        <v>0</v>
      </c>
      <c r="L1904" s="295">
        <f>I1904+J1904+K1904</f>
        <v>0</v>
      </c>
      <c r="M1904" s="12" t="str">
        <f t="shared" si="434"/>
        <v/>
      </c>
      <c r="N1904" s="13"/>
    </row>
    <row r="1905" spans="1:14">
      <c r="A1905" s="10"/>
      <c r="B1905" s="306"/>
      <c r="C1905" s="304">
        <v>560</v>
      </c>
      <c r="D1905" s="307" t="s">
        <v>190</v>
      </c>
      <c r="E1905" s="295">
        <f t="shared" si="437"/>
        <v>9352</v>
      </c>
      <c r="F1905" s="158">
        <v>9352</v>
      </c>
      <c r="G1905" s="159">
        <v>0</v>
      </c>
      <c r="H1905" s="1408">
        <v>0</v>
      </c>
      <c r="I1905" s="158">
        <v>5662</v>
      </c>
      <c r="J1905" s="159">
        <v>0</v>
      </c>
      <c r="K1905" s="1408">
        <v>0</v>
      </c>
      <c r="L1905" s="295">
        <f t="shared" si="438"/>
        <v>5662</v>
      </c>
      <c r="M1905" s="12">
        <f t="shared" si="434"/>
        <v>1</v>
      </c>
      <c r="N1905" s="13"/>
    </row>
    <row r="1906" spans="1:14">
      <c r="A1906" s="10"/>
      <c r="B1906" s="306"/>
      <c r="C1906" s="304">
        <v>580</v>
      </c>
      <c r="D1906" s="305" t="s">
        <v>191</v>
      </c>
      <c r="E1906" s="295">
        <f t="shared" si="437"/>
        <v>5200</v>
      </c>
      <c r="F1906" s="158">
        <v>5200</v>
      </c>
      <c r="G1906" s="159">
        <v>0</v>
      </c>
      <c r="H1906" s="1408">
        <v>0</v>
      </c>
      <c r="I1906" s="158">
        <v>2739</v>
      </c>
      <c r="J1906" s="159">
        <v>0</v>
      </c>
      <c r="K1906" s="1408">
        <v>0</v>
      </c>
      <c r="L1906" s="295">
        <f t="shared" si="438"/>
        <v>2739</v>
      </c>
      <c r="M1906" s="12">
        <f t="shared" si="434"/>
        <v>1</v>
      </c>
      <c r="N1906" s="13"/>
    </row>
    <row r="1907" spans="1:14" hidden="1">
      <c r="A1907" s="10"/>
      <c r="B1907" s="291"/>
      <c r="C1907" s="304">
        <v>588</v>
      </c>
      <c r="D1907" s="305" t="s">
        <v>858</v>
      </c>
      <c r="E1907" s="295">
        <f>F1907+G1907+H1907</f>
        <v>0</v>
      </c>
      <c r="F1907" s="484">
        <v>0</v>
      </c>
      <c r="G1907" s="485">
        <v>0</v>
      </c>
      <c r="H1907" s="160">
        <v>0</v>
      </c>
      <c r="I1907" s="484">
        <v>0</v>
      </c>
      <c r="J1907" s="485">
        <v>0</v>
      </c>
      <c r="K1907" s="160">
        <v>0</v>
      </c>
      <c r="L1907" s="295">
        <f>I1907+J1907+K1907</f>
        <v>0</v>
      </c>
      <c r="M1907" s="12" t="str">
        <f t="shared" si="434"/>
        <v/>
      </c>
      <c r="N1907" s="13"/>
    </row>
    <row r="1908" spans="1:14" ht="31.5" hidden="1">
      <c r="A1908" s="10"/>
      <c r="B1908" s="291"/>
      <c r="C1908" s="308">
        <v>590</v>
      </c>
      <c r="D1908" s="309" t="s">
        <v>192</v>
      </c>
      <c r="E1908" s="287">
        <f t="shared" si="437"/>
        <v>0</v>
      </c>
      <c r="F1908" s="173"/>
      <c r="G1908" s="174"/>
      <c r="H1908" s="1409"/>
      <c r="I1908" s="173"/>
      <c r="J1908" s="174"/>
      <c r="K1908" s="1409"/>
      <c r="L1908" s="287">
        <f t="shared" si="438"/>
        <v>0</v>
      </c>
      <c r="M1908" s="12" t="str">
        <f t="shared" si="434"/>
        <v/>
      </c>
      <c r="N1908" s="13"/>
    </row>
    <row r="1909" spans="1:14" hidden="1">
      <c r="A1909" s="22">
        <v>5</v>
      </c>
      <c r="B1909" s="272">
        <v>800</v>
      </c>
      <c r="C1909" s="1936" t="s">
        <v>193</v>
      </c>
      <c r="D1909" s="1937"/>
      <c r="E1909" s="310">
        <f t="shared" si="437"/>
        <v>0</v>
      </c>
      <c r="F1909" s="1410"/>
      <c r="G1909" s="1411"/>
      <c r="H1909" s="1412"/>
      <c r="I1909" s="1410"/>
      <c r="J1909" s="1411"/>
      <c r="K1909" s="1412"/>
      <c r="L1909" s="310">
        <f t="shared" si="438"/>
        <v>0</v>
      </c>
      <c r="M1909" s="12" t="str">
        <f t="shared" si="434"/>
        <v/>
      </c>
      <c r="N1909" s="13"/>
    </row>
    <row r="1910" spans="1:14">
      <c r="A1910" s="23">
        <v>10</v>
      </c>
      <c r="B1910" s="272">
        <v>1000</v>
      </c>
      <c r="C1910" s="1932" t="s">
        <v>194</v>
      </c>
      <c r="D1910" s="1933"/>
      <c r="E1910" s="310">
        <f t="shared" ref="E1910:L1910" si="439">SUM(E1911:E1927)</f>
        <v>247695</v>
      </c>
      <c r="F1910" s="274">
        <f t="shared" si="439"/>
        <v>247695</v>
      </c>
      <c r="G1910" s="275">
        <f t="shared" si="439"/>
        <v>0</v>
      </c>
      <c r="H1910" s="276">
        <f>SUM(H1911:H1927)</f>
        <v>0</v>
      </c>
      <c r="I1910" s="274">
        <f t="shared" si="439"/>
        <v>256451</v>
      </c>
      <c r="J1910" s="275">
        <f t="shared" si="439"/>
        <v>0</v>
      </c>
      <c r="K1910" s="276">
        <f t="shared" si="439"/>
        <v>0</v>
      </c>
      <c r="L1910" s="310">
        <f t="shared" si="439"/>
        <v>256451</v>
      </c>
      <c r="M1910" s="12">
        <f t="shared" si="434"/>
        <v>1</v>
      </c>
      <c r="N1910" s="13"/>
    </row>
    <row r="1911" spans="1:14" hidden="1">
      <c r="A1911" s="23">
        <v>15</v>
      </c>
      <c r="B1911" s="292"/>
      <c r="C1911" s="279">
        <v>1011</v>
      </c>
      <c r="D1911" s="311" t="s">
        <v>195</v>
      </c>
      <c r="E1911" s="281">
        <f t="shared" ref="E1911:E1927" si="440">F1911+G1911+H1911</f>
        <v>0</v>
      </c>
      <c r="F1911" s="152"/>
      <c r="G1911" s="153"/>
      <c r="H1911" s="1406"/>
      <c r="I1911" s="152">
        <v>0</v>
      </c>
      <c r="J1911" s="153">
        <v>0</v>
      </c>
      <c r="K1911" s="1406">
        <v>0</v>
      </c>
      <c r="L1911" s="281">
        <f t="shared" ref="L1911:L1927" si="441">I1911+J1911+K1911</f>
        <v>0</v>
      </c>
      <c r="M1911" s="12" t="str">
        <f t="shared" si="434"/>
        <v/>
      </c>
      <c r="N1911" s="13"/>
    </row>
    <row r="1912" spans="1:14" hidden="1">
      <c r="A1912" s="22">
        <v>35</v>
      </c>
      <c r="B1912" s="292"/>
      <c r="C1912" s="293">
        <v>1012</v>
      </c>
      <c r="D1912" s="294" t="s">
        <v>196</v>
      </c>
      <c r="E1912" s="295">
        <f t="shared" si="440"/>
        <v>0</v>
      </c>
      <c r="F1912" s="158"/>
      <c r="G1912" s="159"/>
      <c r="H1912" s="1408"/>
      <c r="I1912" s="158"/>
      <c r="J1912" s="159"/>
      <c r="K1912" s="1408"/>
      <c r="L1912" s="295">
        <f t="shared" si="441"/>
        <v>0</v>
      </c>
      <c r="M1912" s="12" t="str">
        <f t="shared" si="434"/>
        <v/>
      </c>
      <c r="N1912" s="13"/>
    </row>
    <row r="1913" spans="1:14" hidden="1">
      <c r="A1913" s="23">
        <v>40</v>
      </c>
      <c r="B1913" s="292"/>
      <c r="C1913" s="293">
        <v>1013</v>
      </c>
      <c r="D1913" s="294" t="s">
        <v>197</v>
      </c>
      <c r="E1913" s="295">
        <f t="shared" si="440"/>
        <v>0</v>
      </c>
      <c r="F1913" s="158"/>
      <c r="G1913" s="159"/>
      <c r="H1913" s="1408"/>
      <c r="I1913" s="158"/>
      <c r="J1913" s="159"/>
      <c r="K1913" s="1408"/>
      <c r="L1913" s="295">
        <f t="shared" si="441"/>
        <v>0</v>
      </c>
      <c r="M1913" s="12" t="str">
        <f t="shared" si="434"/>
        <v/>
      </c>
      <c r="N1913" s="13"/>
    </row>
    <row r="1914" spans="1:14" hidden="1">
      <c r="A1914" s="23">
        <v>45</v>
      </c>
      <c r="B1914" s="292"/>
      <c r="C1914" s="293">
        <v>1014</v>
      </c>
      <c r="D1914" s="294" t="s">
        <v>198</v>
      </c>
      <c r="E1914" s="295">
        <f t="shared" si="440"/>
        <v>0</v>
      </c>
      <c r="F1914" s="158"/>
      <c r="G1914" s="159"/>
      <c r="H1914" s="1408"/>
      <c r="I1914" s="158"/>
      <c r="J1914" s="159"/>
      <c r="K1914" s="1408"/>
      <c r="L1914" s="295">
        <f t="shared" si="441"/>
        <v>0</v>
      </c>
      <c r="M1914" s="12" t="str">
        <f t="shared" si="434"/>
        <v/>
      </c>
      <c r="N1914" s="13"/>
    </row>
    <row r="1915" spans="1:14">
      <c r="A1915" s="23">
        <v>50</v>
      </c>
      <c r="B1915" s="292"/>
      <c r="C1915" s="293">
        <v>1015</v>
      </c>
      <c r="D1915" s="294" t="s">
        <v>199</v>
      </c>
      <c r="E1915" s="295">
        <f t="shared" si="440"/>
        <v>90000</v>
      </c>
      <c r="F1915" s="158">
        <v>90000</v>
      </c>
      <c r="G1915" s="159">
        <v>0</v>
      </c>
      <c r="H1915" s="1408">
        <v>0</v>
      </c>
      <c r="I1915" s="158">
        <v>68516</v>
      </c>
      <c r="J1915" s="159">
        <v>0</v>
      </c>
      <c r="K1915" s="1408">
        <v>0</v>
      </c>
      <c r="L1915" s="295">
        <f t="shared" si="441"/>
        <v>68516</v>
      </c>
      <c r="M1915" s="12">
        <f t="shared" si="434"/>
        <v>1</v>
      </c>
      <c r="N1915" s="13"/>
    </row>
    <row r="1916" spans="1:14">
      <c r="A1916" s="23">
        <v>55</v>
      </c>
      <c r="B1916" s="292"/>
      <c r="C1916" s="312">
        <v>1016</v>
      </c>
      <c r="D1916" s="313" t="s">
        <v>200</v>
      </c>
      <c r="E1916" s="314">
        <f t="shared" si="440"/>
        <v>65000</v>
      </c>
      <c r="F1916" s="164">
        <v>65000</v>
      </c>
      <c r="G1916" s="165">
        <v>0</v>
      </c>
      <c r="H1916" s="1407">
        <v>0</v>
      </c>
      <c r="I1916" s="164">
        <v>45869</v>
      </c>
      <c r="J1916" s="165">
        <v>0</v>
      </c>
      <c r="K1916" s="1407">
        <v>0</v>
      </c>
      <c r="L1916" s="314">
        <f t="shared" si="441"/>
        <v>45869</v>
      </c>
      <c r="M1916" s="12">
        <f t="shared" si="434"/>
        <v>1</v>
      </c>
      <c r="N1916" s="13"/>
    </row>
    <row r="1917" spans="1:14">
      <c r="A1917" s="23">
        <v>60</v>
      </c>
      <c r="B1917" s="278"/>
      <c r="C1917" s="318">
        <v>1020</v>
      </c>
      <c r="D1917" s="319" t="s">
        <v>201</v>
      </c>
      <c r="E1917" s="320">
        <f t="shared" si="440"/>
        <v>54695</v>
      </c>
      <c r="F1917" s="450">
        <v>54695</v>
      </c>
      <c r="G1917" s="451">
        <v>0</v>
      </c>
      <c r="H1917" s="1416">
        <v>0</v>
      </c>
      <c r="I1917" s="450">
        <v>140287</v>
      </c>
      <c r="J1917" s="451">
        <v>0</v>
      </c>
      <c r="K1917" s="1416">
        <v>0</v>
      </c>
      <c r="L1917" s="320">
        <f t="shared" si="441"/>
        <v>140287</v>
      </c>
      <c r="M1917" s="12">
        <f t="shared" si="434"/>
        <v>1</v>
      </c>
      <c r="N1917" s="13"/>
    </row>
    <row r="1918" spans="1:14">
      <c r="A1918" s="22">
        <v>65</v>
      </c>
      <c r="B1918" s="292"/>
      <c r="C1918" s="324">
        <v>1030</v>
      </c>
      <c r="D1918" s="325" t="s">
        <v>202</v>
      </c>
      <c r="E1918" s="326">
        <f t="shared" si="440"/>
        <v>35000</v>
      </c>
      <c r="F1918" s="445">
        <v>35000</v>
      </c>
      <c r="G1918" s="446">
        <v>0</v>
      </c>
      <c r="H1918" s="1413">
        <v>0</v>
      </c>
      <c r="I1918" s="445"/>
      <c r="J1918" s="446"/>
      <c r="K1918" s="1413"/>
      <c r="L1918" s="326">
        <f t="shared" si="441"/>
        <v>0</v>
      </c>
      <c r="M1918" s="12">
        <f t="shared" si="434"/>
        <v>1</v>
      </c>
      <c r="N1918" s="13"/>
    </row>
    <row r="1919" spans="1:14">
      <c r="A1919" s="23">
        <v>70</v>
      </c>
      <c r="B1919" s="292"/>
      <c r="C1919" s="318">
        <v>1051</v>
      </c>
      <c r="D1919" s="331" t="s">
        <v>203</v>
      </c>
      <c r="E1919" s="320">
        <f t="shared" si="440"/>
        <v>2000</v>
      </c>
      <c r="F1919" s="450">
        <v>2000</v>
      </c>
      <c r="G1919" s="451">
        <v>0</v>
      </c>
      <c r="H1919" s="1416">
        <v>0</v>
      </c>
      <c r="I1919" s="450">
        <v>1514</v>
      </c>
      <c r="J1919" s="451">
        <v>0</v>
      </c>
      <c r="K1919" s="1416">
        <v>0</v>
      </c>
      <c r="L1919" s="320">
        <f t="shared" si="441"/>
        <v>1514</v>
      </c>
      <c r="M1919" s="12">
        <f t="shared" si="434"/>
        <v>1</v>
      </c>
      <c r="N1919" s="13"/>
    </row>
    <row r="1920" spans="1:14">
      <c r="A1920" s="23">
        <v>75</v>
      </c>
      <c r="B1920" s="292"/>
      <c r="C1920" s="293">
        <v>1052</v>
      </c>
      <c r="D1920" s="294" t="s">
        <v>204</v>
      </c>
      <c r="E1920" s="295">
        <f t="shared" si="440"/>
        <v>0</v>
      </c>
      <c r="F1920" s="158"/>
      <c r="G1920" s="159"/>
      <c r="H1920" s="1408"/>
      <c r="I1920" s="158">
        <v>180</v>
      </c>
      <c r="J1920" s="159">
        <v>0</v>
      </c>
      <c r="K1920" s="1408">
        <v>0</v>
      </c>
      <c r="L1920" s="295">
        <f t="shared" si="441"/>
        <v>180</v>
      </c>
      <c r="M1920" s="12">
        <f t="shared" si="434"/>
        <v>1</v>
      </c>
      <c r="N1920" s="13"/>
    </row>
    <row r="1921" spans="1:14" hidden="1">
      <c r="A1921" s="23">
        <v>80</v>
      </c>
      <c r="B1921" s="292"/>
      <c r="C1921" s="324">
        <v>1053</v>
      </c>
      <c r="D1921" s="325" t="s">
        <v>859</v>
      </c>
      <c r="E1921" s="326">
        <f t="shared" si="440"/>
        <v>0</v>
      </c>
      <c r="F1921" s="445"/>
      <c r="G1921" s="446"/>
      <c r="H1921" s="1413"/>
      <c r="I1921" s="445"/>
      <c r="J1921" s="446"/>
      <c r="K1921" s="1413"/>
      <c r="L1921" s="326">
        <f t="shared" si="441"/>
        <v>0</v>
      </c>
      <c r="M1921" s="12" t="str">
        <f t="shared" si="434"/>
        <v/>
      </c>
      <c r="N1921" s="13"/>
    </row>
    <row r="1922" spans="1:14" hidden="1">
      <c r="A1922" s="23">
        <v>80</v>
      </c>
      <c r="B1922" s="292"/>
      <c r="C1922" s="318">
        <v>1062</v>
      </c>
      <c r="D1922" s="319" t="s">
        <v>205</v>
      </c>
      <c r="E1922" s="320">
        <f t="shared" si="440"/>
        <v>0</v>
      </c>
      <c r="F1922" s="450"/>
      <c r="G1922" s="451"/>
      <c r="H1922" s="1416"/>
      <c r="I1922" s="450"/>
      <c r="J1922" s="451"/>
      <c r="K1922" s="1416"/>
      <c r="L1922" s="320">
        <f t="shared" si="441"/>
        <v>0</v>
      </c>
      <c r="M1922" s="12" t="str">
        <f t="shared" si="434"/>
        <v/>
      </c>
      <c r="N1922" s="13"/>
    </row>
    <row r="1923" spans="1:14" hidden="1">
      <c r="A1923" s="23">
        <v>85</v>
      </c>
      <c r="B1923" s="292"/>
      <c r="C1923" s="324">
        <v>1063</v>
      </c>
      <c r="D1923" s="332" t="s">
        <v>787</v>
      </c>
      <c r="E1923" s="326">
        <f t="shared" si="440"/>
        <v>0</v>
      </c>
      <c r="F1923" s="445"/>
      <c r="G1923" s="446"/>
      <c r="H1923" s="1413"/>
      <c r="I1923" s="445"/>
      <c r="J1923" s="446"/>
      <c r="K1923" s="1413"/>
      <c r="L1923" s="326">
        <f t="shared" si="441"/>
        <v>0</v>
      </c>
      <c r="M1923" s="12" t="str">
        <f t="shared" si="434"/>
        <v/>
      </c>
      <c r="N1923" s="13"/>
    </row>
    <row r="1924" spans="1:14" hidden="1">
      <c r="A1924" s="23">
        <v>90</v>
      </c>
      <c r="B1924" s="292"/>
      <c r="C1924" s="333">
        <v>1069</v>
      </c>
      <c r="D1924" s="334" t="s">
        <v>206</v>
      </c>
      <c r="E1924" s="335">
        <f t="shared" si="440"/>
        <v>0</v>
      </c>
      <c r="F1924" s="589"/>
      <c r="G1924" s="590"/>
      <c r="H1924" s="1415"/>
      <c r="I1924" s="589"/>
      <c r="J1924" s="590"/>
      <c r="K1924" s="1415"/>
      <c r="L1924" s="335">
        <f t="shared" si="441"/>
        <v>0</v>
      </c>
      <c r="M1924" s="12" t="str">
        <f t="shared" si="434"/>
        <v/>
      </c>
      <c r="N1924" s="13"/>
    </row>
    <row r="1925" spans="1:14" hidden="1">
      <c r="A1925" s="23">
        <v>90</v>
      </c>
      <c r="B1925" s="278"/>
      <c r="C1925" s="318">
        <v>1091</v>
      </c>
      <c r="D1925" s="331" t="s">
        <v>895</v>
      </c>
      <c r="E1925" s="320">
        <f t="shared" si="440"/>
        <v>0</v>
      </c>
      <c r="F1925" s="450"/>
      <c r="G1925" s="451"/>
      <c r="H1925" s="1416"/>
      <c r="I1925" s="450"/>
      <c r="J1925" s="451"/>
      <c r="K1925" s="1416"/>
      <c r="L1925" s="320">
        <f t="shared" si="441"/>
        <v>0</v>
      </c>
      <c r="M1925" s="12" t="str">
        <f t="shared" si="434"/>
        <v/>
      </c>
      <c r="N1925" s="13"/>
    </row>
    <row r="1926" spans="1:14" hidden="1">
      <c r="A1926" s="22">
        <v>115</v>
      </c>
      <c r="B1926" s="292"/>
      <c r="C1926" s="293">
        <v>1092</v>
      </c>
      <c r="D1926" s="294" t="s">
        <v>299</v>
      </c>
      <c r="E1926" s="295">
        <f t="shared" si="440"/>
        <v>0</v>
      </c>
      <c r="F1926" s="158"/>
      <c r="G1926" s="159"/>
      <c r="H1926" s="1408"/>
      <c r="I1926" s="158"/>
      <c r="J1926" s="159"/>
      <c r="K1926" s="1408"/>
      <c r="L1926" s="295">
        <f t="shared" si="441"/>
        <v>0</v>
      </c>
      <c r="M1926" s="12" t="str">
        <f t="shared" si="434"/>
        <v/>
      </c>
      <c r="N1926" s="13"/>
    </row>
    <row r="1927" spans="1:14">
      <c r="A1927" s="22">
        <v>125</v>
      </c>
      <c r="B1927" s="292"/>
      <c r="C1927" s="285">
        <v>1098</v>
      </c>
      <c r="D1927" s="339" t="s">
        <v>207</v>
      </c>
      <c r="E1927" s="287">
        <f t="shared" si="440"/>
        <v>1000</v>
      </c>
      <c r="F1927" s="173">
        <v>1000</v>
      </c>
      <c r="G1927" s="174">
        <v>0</v>
      </c>
      <c r="H1927" s="1409">
        <v>0</v>
      </c>
      <c r="I1927" s="173">
        <v>85</v>
      </c>
      <c r="J1927" s="174">
        <v>0</v>
      </c>
      <c r="K1927" s="1409">
        <v>0</v>
      </c>
      <c r="L1927" s="287">
        <f t="shared" si="441"/>
        <v>85</v>
      </c>
      <c r="M1927" s="12">
        <f t="shared" si="434"/>
        <v>1</v>
      </c>
      <c r="N1927" s="13"/>
    </row>
    <row r="1928" spans="1:14">
      <c r="A1928" s="23">
        <v>130</v>
      </c>
      <c r="B1928" s="272">
        <v>1900</v>
      </c>
      <c r="C1928" s="1917" t="s">
        <v>266</v>
      </c>
      <c r="D1928" s="1918"/>
      <c r="E1928" s="310">
        <f t="shared" ref="E1928:L1928" si="442">SUM(E1929:E1931)</f>
        <v>45305</v>
      </c>
      <c r="F1928" s="274">
        <f t="shared" si="442"/>
        <v>45305</v>
      </c>
      <c r="G1928" s="275">
        <f t="shared" si="442"/>
        <v>0</v>
      </c>
      <c r="H1928" s="276">
        <f>SUM(H1929:H1931)</f>
        <v>0</v>
      </c>
      <c r="I1928" s="274">
        <f t="shared" si="442"/>
        <v>0</v>
      </c>
      <c r="J1928" s="275">
        <f t="shared" si="442"/>
        <v>0</v>
      </c>
      <c r="K1928" s="276">
        <f t="shared" si="442"/>
        <v>0</v>
      </c>
      <c r="L1928" s="310">
        <f t="shared" si="442"/>
        <v>0</v>
      </c>
      <c r="M1928" s="12">
        <f t="shared" si="434"/>
        <v>1</v>
      </c>
      <c r="N1928" s="13"/>
    </row>
    <row r="1929" spans="1:14" hidden="1">
      <c r="A1929" s="23">
        <v>135</v>
      </c>
      <c r="B1929" s="292"/>
      <c r="C1929" s="279">
        <v>1901</v>
      </c>
      <c r="D1929" s="340" t="s">
        <v>896</v>
      </c>
      <c r="E1929" s="281">
        <f>F1929+G1929+H1929</f>
        <v>0</v>
      </c>
      <c r="F1929" s="152"/>
      <c r="G1929" s="153"/>
      <c r="H1929" s="1406"/>
      <c r="I1929" s="152"/>
      <c r="J1929" s="153"/>
      <c r="K1929" s="1406"/>
      <c r="L1929" s="281">
        <f>I1929+J1929+K1929</f>
        <v>0</v>
      </c>
      <c r="M1929" s="12" t="str">
        <f t="shared" si="434"/>
        <v/>
      </c>
      <c r="N1929" s="13"/>
    </row>
    <row r="1930" spans="1:14">
      <c r="A1930" s="23">
        <v>140</v>
      </c>
      <c r="B1930" s="341"/>
      <c r="C1930" s="293">
        <v>1981</v>
      </c>
      <c r="D1930" s="342" t="s">
        <v>897</v>
      </c>
      <c r="E1930" s="295">
        <f>F1930+G1930+H1930</f>
        <v>45305</v>
      </c>
      <c r="F1930" s="158">
        <v>45305</v>
      </c>
      <c r="G1930" s="159">
        <v>0</v>
      </c>
      <c r="H1930" s="1408">
        <v>0</v>
      </c>
      <c r="I1930" s="158"/>
      <c r="J1930" s="159"/>
      <c r="K1930" s="1408"/>
      <c r="L1930" s="295">
        <f>I1930+J1930+K1930</f>
        <v>0</v>
      </c>
      <c r="M1930" s="12">
        <f t="shared" si="434"/>
        <v>1</v>
      </c>
      <c r="N1930" s="13"/>
    </row>
    <row r="1931" spans="1:14" hidden="1">
      <c r="A1931" s="23">
        <v>145</v>
      </c>
      <c r="B1931" s="292"/>
      <c r="C1931" s="285">
        <v>1991</v>
      </c>
      <c r="D1931" s="343" t="s">
        <v>898</v>
      </c>
      <c r="E1931" s="287">
        <f>F1931+G1931+H1931</f>
        <v>0</v>
      </c>
      <c r="F1931" s="173"/>
      <c r="G1931" s="174"/>
      <c r="H1931" s="1409"/>
      <c r="I1931" s="173"/>
      <c r="J1931" s="174"/>
      <c r="K1931" s="1409"/>
      <c r="L1931" s="287">
        <f>I1931+J1931+K1931</f>
        <v>0</v>
      </c>
      <c r="M1931" s="12" t="str">
        <f t="shared" si="434"/>
        <v/>
      </c>
      <c r="N1931" s="13"/>
    </row>
    <row r="1932" spans="1:14" hidden="1">
      <c r="A1932" s="23">
        <v>150</v>
      </c>
      <c r="B1932" s="272">
        <v>2100</v>
      </c>
      <c r="C1932" s="1917" t="s">
        <v>708</v>
      </c>
      <c r="D1932" s="1918"/>
      <c r="E1932" s="310">
        <f t="shared" ref="E1932:L1932" si="443">SUM(E1933:E1937)</f>
        <v>0</v>
      </c>
      <c r="F1932" s="274">
        <f t="shared" si="443"/>
        <v>0</v>
      </c>
      <c r="G1932" s="275">
        <f t="shared" si="443"/>
        <v>0</v>
      </c>
      <c r="H1932" s="276">
        <f>SUM(H1933:H1937)</f>
        <v>0</v>
      </c>
      <c r="I1932" s="274">
        <f t="shared" si="443"/>
        <v>0</v>
      </c>
      <c r="J1932" s="275">
        <f t="shared" si="443"/>
        <v>0</v>
      </c>
      <c r="K1932" s="276">
        <f t="shared" si="443"/>
        <v>0</v>
      </c>
      <c r="L1932" s="310">
        <f t="shared" si="443"/>
        <v>0</v>
      </c>
      <c r="M1932" s="12" t="str">
        <f t="shared" si="434"/>
        <v/>
      </c>
      <c r="N1932" s="13"/>
    </row>
    <row r="1933" spans="1:14" hidden="1">
      <c r="A1933" s="23">
        <v>155</v>
      </c>
      <c r="B1933" s="292"/>
      <c r="C1933" s="279">
        <v>2110</v>
      </c>
      <c r="D1933" s="344" t="s">
        <v>208</v>
      </c>
      <c r="E1933" s="281">
        <f>F1933+G1933+H1933</f>
        <v>0</v>
      </c>
      <c r="F1933" s="152"/>
      <c r="G1933" s="153"/>
      <c r="H1933" s="1406"/>
      <c r="I1933" s="152"/>
      <c r="J1933" s="153"/>
      <c r="K1933" s="1406"/>
      <c r="L1933" s="281">
        <f>I1933+J1933+K1933</f>
        <v>0</v>
      </c>
      <c r="M1933" s="12" t="str">
        <f t="shared" si="434"/>
        <v/>
      </c>
      <c r="N1933" s="13"/>
    </row>
    <row r="1934" spans="1:14" hidden="1">
      <c r="A1934" s="23">
        <v>160</v>
      </c>
      <c r="B1934" s="341"/>
      <c r="C1934" s="293">
        <v>2120</v>
      </c>
      <c r="D1934" s="300" t="s">
        <v>209</v>
      </c>
      <c r="E1934" s="295">
        <f>F1934+G1934+H1934</f>
        <v>0</v>
      </c>
      <c r="F1934" s="158"/>
      <c r="G1934" s="159"/>
      <c r="H1934" s="1408"/>
      <c r="I1934" s="158"/>
      <c r="J1934" s="159"/>
      <c r="K1934" s="1408"/>
      <c r="L1934" s="295">
        <f>I1934+J1934+K1934</f>
        <v>0</v>
      </c>
      <c r="M1934" s="12" t="str">
        <f t="shared" si="434"/>
        <v/>
      </c>
      <c r="N1934" s="13"/>
    </row>
    <row r="1935" spans="1:14" hidden="1">
      <c r="A1935" s="23">
        <v>165</v>
      </c>
      <c r="B1935" s="341"/>
      <c r="C1935" s="293">
        <v>2125</v>
      </c>
      <c r="D1935" s="300" t="s">
        <v>210</v>
      </c>
      <c r="E1935" s="295">
        <f>F1935+G1935+H1935</f>
        <v>0</v>
      </c>
      <c r="F1935" s="484">
        <v>0</v>
      </c>
      <c r="G1935" s="485">
        <v>0</v>
      </c>
      <c r="H1935" s="160">
        <v>0</v>
      </c>
      <c r="I1935" s="484">
        <v>0</v>
      </c>
      <c r="J1935" s="485">
        <v>0</v>
      </c>
      <c r="K1935" s="160">
        <v>0</v>
      </c>
      <c r="L1935" s="295">
        <f>I1935+J1935+K1935</f>
        <v>0</v>
      </c>
      <c r="M1935" s="12" t="str">
        <f t="shared" si="434"/>
        <v/>
      </c>
      <c r="N1935" s="13"/>
    </row>
    <row r="1936" spans="1:14" hidden="1">
      <c r="A1936" s="23">
        <v>175</v>
      </c>
      <c r="B1936" s="291"/>
      <c r="C1936" s="293">
        <v>2140</v>
      </c>
      <c r="D1936" s="300" t="s">
        <v>211</v>
      </c>
      <c r="E1936" s="295">
        <f>F1936+G1936+H1936</f>
        <v>0</v>
      </c>
      <c r="F1936" s="484">
        <v>0</v>
      </c>
      <c r="G1936" s="485">
        <v>0</v>
      </c>
      <c r="H1936" s="160">
        <v>0</v>
      </c>
      <c r="I1936" s="484">
        <v>0</v>
      </c>
      <c r="J1936" s="485">
        <v>0</v>
      </c>
      <c r="K1936" s="160">
        <v>0</v>
      </c>
      <c r="L1936" s="295">
        <f>I1936+J1936+K1936</f>
        <v>0</v>
      </c>
      <c r="M1936" s="12" t="str">
        <f t="shared" si="434"/>
        <v/>
      </c>
      <c r="N1936" s="13"/>
    </row>
    <row r="1937" spans="1:14" hidden="1">
      <c r="A1937" s="23">
        <v>180</v>
      </c>
      <c r="B1937" s="292"/>
      <c r="C1937" s="285">
        <v>2190</v>
      </c>
      <c r="D1937" s="345" t="s">
        <v>212</v>
      </c>
      <c r="E1937" s="287">
        <f>F1937+G1937+H1937</f>
        <v>0</v>
      </c>
      <c r="F1937" s="173"/>
      <c r="G1937" s="174"/>
      <c r="H1937" s="1409"/>
      <c r="I1937" s="173"/>
      <c r="J1937" s="174"/>
      <c r="K1937" s="1409"/>
      <c r="L1937" s="287">
        <f>I1937+J1937+K1937</f>
        <v>0</v>
      </c>
      <c r="M1937" s="12" t="str">
        <f t="shared" si="434"/>
        <v/>
      </c>
      <c r="N1937" s="13"/>
    </row>
    <row r="1938" spans="1:14" hidden="1">
      <c r="A1938" s="23">
        <v>185</v>
      </c>
      <c r="B1938" s="272">
        <v>2200</v>
      </c>
      <c r="C1938" s="1917" t="s">
        <v>213</v>
      </c>
      <c r="D1938" s="1918"/>
      <c r="E1938" s="310">
        <f t="shared" ref="E1938:L1938" si="444">SUM(E1939:E1940)</f>
        <v>0</v>
      </c>
      <c r="F1938" s="274">
        <f t="shared" si="444"/>
        <v>0</v>
      </c>
      <c r="G1938" s="275">
        <f t="shared" si="444"/>
        <v>0</v>
      </c>
      <c r="H1938" s="276">
        <f>SUM(H1939:H1940)</f>
        <v>0</v>
      </c>
      <c r="I1938" s="274">
        <f t="shared" si="444"/>
        <v>0</v>
      </c>
      <c r="J1938" s="275">
        <f t="shared" si="444"/>
        <v>0</v>
      </c>
      <c r="K1938" s="276">
        <f t="shared" si="444"/>
        <v>0</v>
      </c>
      <c r="L1938" s="310">
        <f t="shared" si="444"/>
        <v>0</v>
      </c>
      <c r="M1938" s="12" t="str">
        <f t="shared" si="434"/>
        <v/>
      </c>
      <c r="N1938" s="13"/>
    </row>
    <row r="1939" spans="1:14" hidden="1">
      <c r="A1939" s="23">
        <v>190</v>
      </c>
      <c r="B1939" s="292"/>
      <c r="C1939" s="279">
        <v>2221</v>
      </c>
      <c r="D1939" s="280" t="s">
        <v>300</v>
      </c>
      <c r="E1939" s="281">
        <f>F1939+G1939+H1939</f>
        <v>0</v>
      </c>
      <c r="F1939" s="152"/>
      <c r="G1939" s="153"/>
      <c r="H1939" s="1406"/>
      <c r="I1939" s="152"/>
      <c r="J1939" s="153"/>
      <c r="K1939" s="1406"/>
      <c r="L1939" s="281">
        <f>I1939+J1939+K1939</f>
        <v>0</v>
      </c>
      <c r="M1939" s="12" t="str">
        <f t="shared" si="434"/>
        <v/>
      </c>
      <c r="N1939" s="13"/>
    </row>
    <row r="1940" spans="1:14" hidden="1">
      <c r="A1940" s="23">
        <v>200</v>
      </c>
      <c r="B1940" s="292"/>
      <c r="C1940" s="285">
        <v>2224</v>
      </c>
      <c r="D1940" s="286" t="s">
        <v>214</v>
      </c>
      <c r="E1940" s="287">
        <f>F1940+G1940+H1940</f>
        <v>0</v>
      </c>
      <c r="F1940" s="173"/>
      <c r="G1940" s="174"/>
      <c r="H1940" s="1409"/>
      <c r="I1940" s="173"/>
      <c r="J1940" s="174"/>
      <c r="K1940" s="1409"/>
      <c r="L1940" s="287">
        <f>I1940+J1940+K1940</f>
        <v>0</v>
      </c>
      <c r="M1940" s="12" t="str">
        <f t="shared" si="434"/>
        <v/>
      </c>
      <c r="N1940" s="13"/>
    </row>
    <row r="1941" spans="1:14" hidden="1">
      <c r="A1941" s="23">
        <v>200</v>
      </c>
      <c r="B1941" s="272">
        <v>2500</v>
      </c>
      <c r="C1941" s="1917" t="s">
        <v>215</v>
      </c>
      <c r="D1941" s="1918"/>
      <c r="E1941" s="310">
        <f>F1941+G1941+H1941</f>
        <v>0</v>
      </c>
      <c r="F1941" s="1410"/>
      <c r="G1941" s="1411"/>
      <c r="H1941" s="1412"/>
      <c r="I1941" s="1410"/>
      <c r="J1941" s="1411"/>
      <c r="K1941" s="1412"/>
      <c r="L1941" s="310">
        <f>I1941+J1941+K1941</f>
        <v>0</v>
      </c>
      <c r="M1941" s="12" t="str">
        <f t="shared" si="434"/>
        <v/>
      </c>
      <c r="N1941" s="13"/>
    </row>
    <row r="1942" spans="1:14" hidden="1">
      <c r="A1942" s="23">
        <v>205</v>
      </c>
      <c r="B1942" s="272">
        <v>2600</v>
      </c>
      <c r="C1942" s="1923" t="s">
        <v>216</v>
      </c>
      <c r="D1942" s="1924"/>
      <c r="E1942" s="310">
        <f>F1942+G1942+H1942</f>
        <v>0</v>
      </c>
      <c r="F1942" s="1410"/>
      <c r="G1942" s="1411"/>
      <c r="H1942" s="1412"/>
      <c r="I1942" s="1410"/>
      <c r="J1942" s="1411"/>
      <c r="K1942" s="1412"/>
      <c r="L1942" s="310">
        <f>I1942+J1942+K1942</f>
        <v>0</v>
      </c>
      <c r="M1942" s="12" t="str">
        <f t="shared" si="434"/>
        <v/>
      </c>
      <c r="N1942" s="13"/>
    </row>
    <row r="1943" spans="1:14" hidden="1">
      <c r="A1943" s="23">
        <v>210</v>
      </c>
      <c r="B1943" s="272">
        <v>2700</v>
      </c>
      <c r="C1943" s="1923" t="s">
        <v>217</v>
      </c>
      <c r="D1943" s="1924"/>
      <c r="E1943" s="310">
        <f>F1943+G1943+H1943</f>
        <v>0</v>
      </c>
      <c r="F1943" s="1410"/>
      <c r="G1943" s="1411"/>
      <c r="H1943" s="1412"/>
      <c r="I1943" s="1410"/>
      <c r="J1943" s="1411"/>
      <c r="K1943" s="1412"/>
      <c r="L1943" s="310">
        <f>I1943+J1943+K1943</f>
        <v>0</v>
      </c>
      <c r="M1943" s="12" t="str">
        <f t="shared" si="434"/>
        <v/>
      </c>
      <c r="N1943" s="13"/>
    </row>
    <row r="1944" spans="1:14" ht="36" hidden="1" customHeight="1">
      <c r="A1944" s="23">
        <v>215</v>
      </c>
      <c r="B1944" s="272">
        <v>2800</v>
      </c>
      <c r="C1944" s="1923" t="s">
        <v>1644</v>
      </c>
      <c r="D1944" s="1924"/>
      <c r="E1944" s="310">
        <f t="shared" ref="E1944:L1944" si="445">SUM(E1945:E1947)</f>
        <v>0</v>
      </c>
      <c r="F1944" s="274">
        <f t="shared" si="445"/>
        <v>0</v>
      </c>
      <c r="G1944" s="275">
        <f t="shared" si="445"/>
        <v>0</v>
      </c>
      <c r="H1944" s="276">
        <f>SUM(H1945:H1947)</f>
        <v>0</v>
      </c>
      <c r="I1944" s="274">
        <f t="shared" si="445"/>
        <v>0</v>
      </c>
      <c r="J1944" s="275">
        <f t="shared" si="445"/>
        <v>0</v>
      </c>
      <c r="K1944" s="276">
        <f t="shared" si="445"/>
        <v>0</v>
      </c>
      <c r="L1944" s="310">
        <f t="shared" si="445"/>
        <v>0</v>
      </c>
      <c r="M1944" s="12" t="str">
        <f t="shared" si="434"/>
        <v/>
      </c>
      <c r="N1944" s="13"/>
    </row>
    <row r="1945" spans="1:14" hidden="1">
      <c r="A1945" s="22">
        <v>220</v>
      </c>
      <c r="B1945" s="292"/>
      <c r="C1945" s="279">
        <v>2810</v>
      </c>
      <c r="D1945" s="340" t="s">
        <v>2169</v>
      </c>
      <c r="E1945" s="281">
        <f>F1945+G1945+H1945</f>
        <v>0</v>
      </c>
      <c r="F1945" s="152"/>
      <c r="G1945" s="153"/>
      <c r="H1945" s="1406"/>
      <c r="I1945" s="152"/>
      <c r="J1945" s="153"/>
      <c r="K1945" s="1406"/>
      <c r="L1945" s="281">
        <f>I1945+J1945+K1945</f>
        <v>0</v>
      </c>
      <c r="M1945" s="12" t="str">
        <f t="shared" si="434"/>
        <v/>
      </c>
      <c r="N1945" s="13"/>
    </row>
    <row r="1946" spans="1:14" hidden="1">
      <c r="A1946" s="23">
        <v>225</v>
      </c>
      <c r="B1946" s="341"/>
      <c r="C1946" s="293">
        <v>2820</v>
      </c>
      <c r="D1946" s="342" t="s">
        <v>2170</v>
      </c>
      <c r="E1946" s="295">
        <f>F1946+G1946+H1946</f>
        <v>0</v>
      </c>
      <c r="F1946" s="158"/>
      <c r="G1946" s="159"/>
      <c r="H1946" s="1408"/>
      <c r="I1946" s="158"/>
      <c r="J1946" s="159"/>
      <c r="K1946" s="1408"/>
      <c r="L1946" s="295">
        <f>I1946+J1946+K1946</f>
        <v>0</v>
      </c>
      <c r="M1946" s="12" t="str">
        <f t="shared" si="434"/>
        <v/>
      </c>
      <c r="N1946" s="13"/>
    </row>
    <row r="1947" spans="1:14" ht="31.5" hidden="1">
      <c r="A1947" s="23">
        <v>230</v>
      </c>
      <c r="B1947" s="292"/>
      <c r="C1947" s="285">
        <v>2890</v>
      </c>
      <c r="D1947" s="343" t="s">
        <v>2171</v>
      </c>
      <c r="E1947" s="287">
        <f>F1947+G1947+H1947</f>
        <v>0</v>
      </c>
      <c r="F1947" s="173"/>
      <c r="G1947" s="174"/>
      <c r="H1947" s="1409"/>
      <c r="I1947" s="173"/>
      <c r="J1947" s="174"/>
      <c r="K1947" s="1409"/>
      <c r="L1947" s="287">
        <f>I1947+J1947+K1947</f>
        <v>0</v>
      </c>
      <c r="M1947" s="12" t="str">
        <f t="shared" si="434"/>
        <v/>
      </c>
      <c r="N1947" s="13"/>
    </row>
    <row r="1948" spans="1:14" hidden="1">
      <c r="A1948" s="23">
        <v>245</v>
      </c>
      <c r="B1948" s="272">
        <v>2900</v>
      </c>
      <c r="C1948" s="1917" t="s">
        <v>218</v>
      </c>
      <c r="D1948" s="1918"/>
      <c r="E1948" s="310">
        <f>SUM(E1949:E1956)</f>
        <v>0</v>
      </c>
      <c r="F1948" s="274">
        <f>SUM(F1949:F1956)</f>
        <v>0</v>
      </c>
      <c r="G1948" s="274">
        <f t="shared" ref="G1948:L1948" si="446">SUM(G1949:G1956)</f>
        <v>0</v>
      </c>
      <c r="H1948" s="274">
        <f t="shared" si="446"/>
        <v>0</v>
      </c>
      <c r="I1948" s="274">
        <f t="shared" si="446"/>
        <v>0</v>
      </c>
      <c r="J1948" s="274">
        <f t="shared" si="446"/>
        <v>0</v>
      </c>
      <c r="K1948" s="274">
        <f t="shared" si="446"/>
        <v>0</v>
      </c>
      <c r="L1948" s="274">
        <f t="shared" si="446"/>
        <v>0</v>
      </c>
      <c r="M1948" s="12" t="str">
        <f t="shared" si="434"/>
        <v/>
      </c>
      <c r="N1948" s="13"/>
    </row>
    <row r="1949" spans="1:14" hidden="1">
      <c r="A1949" s="22">
        <v>220</v>
      </c>
      <c r="B1949" s="346"/>
      <c r="C1949" s="279">
        <v>2910</v>
      </c>
      <c r="D1949" s="347" t="s">
        <v>1988</v>
      </c>
      <c r="E1949" s="281">
        <f>F1949+G1949+H1949</f>
        <v>0</v>
      </c>
      <c r="F1949" s="152"/>
      <c r="G1949" s="153"/>
      <c r="H1949" s="1406"/>
      <c r="I1949" s="152"/>
      <c r="J1949" s="153"/>
      <c r="K1949" s="1406"/>
      <c r="L1949" s="281">
        <f>I1949+J1949+K1949</f>
        <v>0</v>
      </c>
      <c r="M1949" s="12" t="str">
        <f t="shared" si="434"/>
        <v/>
      </c>
      <c r="N1949" s="13"/>
    </row>
    <row r="1950" spans="1:14" hidden="1">
      <c r="A1950" s="23">
        <v>225</v>
      </c>
      <c r="B1950" s="346"/>
      <c r="C1950" s="279">
        <v>2920</v>
      </c>
      <c r="D1950" s="347" t="s">
        <v>219</v>
      </c>
      <c r="E1950" s="281">
        <f t="shared" ref="E1950:E1956" si="447">F1950+G1950+H1950</f>
        <v>0</v>
      </c>
      <c r="F1950" s="152"/>
      <c r="G1950" s="153"/>
      <c r="H1950" s="1406"/>
      <c r="I1950" s="152"/>
      <c r="J1950" s="153"/>
      <c r="K1950" s="1406"/>
      <c r="L1950" s="281">
        <f t="shared" ref="L1950:L1956" si="448">I1950+J1950+K1950</f>
        <v>0</v>
      </c>
      <c r="M1950" s="12" t="str">
        <f t="shared" si="434"/>
        <v/>
      </c>
      <c r="N1950" s="13"/>
    </row>
    <row r="1951" spans="1:14" ht="31.5" hidden="1">
      <c r="A1951" s="23">
        <v>230</v>
      </c>
      <c r="B1951" s="346"/>
      <c r="C1951" s="324">
        <v>2969</v>
      </c>
      <c r="D1951" s="348" t="s">
        <v>220</v>
      </c>
      <c r="E1951" s="326">
        <f t="shared" si="447"/>
        <v>0</v>
      </c>
      <c r="F1951" s="445"/>
      <c r="G1951" s="446"/>
      <c r="H1951" s="1413"/>
      <c r="I1951" s="445"/>
      <c r="J1951" s="446"/>
      <c r="K1951" s="1413"/>
      <c r="L1951" s="326">
        <f t="shared" si="448"/>
        <v>0</v>
      </c>
      <c r="M1951" s="12" t="str">
        <f t="shared" si="434"/>
        <v/>
      </c>
      <c r="N1951" s="13"/>
    </row>
    <row r="1952" spans="1:14" ht="31.5" hidden="1">
      <c r="A1952" s="23">
        <v>235</v>
      </c>
      <c r="B1952" s="346"/>
      <c r="C1952" s="349">
        <v>2970</v>
      </c>
      <c r="D1952" s="350" t="s">
        <v>221</v>
      </c>
      <c r="E1952" s="351">
        <f t="shared" si="447"/>
        <v>0</v>
      </c>
      <c r="F1952" s="624"/>
      <c r="G1952" s="625"/>
      <c r="H1952" s="1414"/>
      <c r="I1952" s="624"/>
      <c r="J1952" s="625"/>
      <c r="K1952" s="1414"/>
      <c r="L1952" s="351">
        <f t="shared" si="448"/>
        <v>0</v>
      </c>
      <c r="M1952" s="12" t="str">
        <f t="shared" si="434"/>
        <v/>
      </c>
      <c r="N1952" s="13"/>
    </row>
    <row r="1953" spans="1:14" hidden="1">
      <c r="A1953" s="23">
        <v>240</v>
      </c>
      <c r="B1953" s="346"/>
      <c r="C1953" s="333">
        <v>2989</v>
      </c>
      <c r="D1953" s="355" t="s">
        <v>222</v>
      </c>
      <c r="E1953" s="335">
        <f t="shared" si="447"/>
        <v>0</v>
      </c>
      <c r="F1953" s="589"/>
      <c r="G1953" s="590"/>
      <c r="H1953" s="1415"/>
      <c r="I1953" s="589"/>
      <c r="J1953" s="590"/>
      <c r="K1953" s="1415"/>
      <c r="L1953" s="335">
        <f t="shared" si="448"/>
        <v>0</v>
      </c>
      <c r="M1953" s="12" t="str">
        <f t="shared" si="434"/>
        <v/>
      </c>
      <c r="N1953" s="13"/>
    </row>
    <row r="1954" spans="1:14" hidden="1">
      <c r="A1954" s="23">
        <v>245</v>
      </c>
      <c r="B1954" s="292"/>
      <c r="C1954" s="318">
        <v>2990</v>
      </c>
      <c r="D1954" s="356" t="s">
        <v>2007</v>
      </c>
      <c r="E1954" s="320">
        <f>F1954+G1954+H1954</f>
        <v>0</v>
      </c>
      <c r="F1954" s="450"/>
      <c r="G1954" s="451"/>
      <c r="H1954" s="1416"/>
      <c r="I1954" s="450"/>
      <c r="J1954" s="451"/>
      <c r="K1954" s="1416"/>
      <c r="L1954" s="320">
        <f>I1954+J1954+K1954</f>
        <v>0</v>
      </c>
      <c r="M1954" s="12" t="str">
        <f t="shared" si="434"/>
        <v/>
      </c>
      <c r="N1954" s="13"/>
    </row>
    <row r="1955" spans="1:14" hidden="1">
      <c r="A1955" s="22">
        <v>250</v>
      </c>
      <c r="B1955" s="292"/>
      <c r="C1955" s="318">
        <v>2991</v>
      </c>
      <c r="D1955" s="356" t="s">
        <v>223</v>
      </c>
      <c r="E1955" s="320">
        <f t="shared" si="447"/>
        <v>0</v>
      </c>
      <c r="F1955" s="450"/>
      <c r="G1955" s="451"/>
      <c r="H1955" s="1416"/>
      <c r="I1955" s="450"/>
      <c r="J1955" s="451"/>
      <c r="K1955" s="1416"/>
      <c r="L1955" s="320">
        <f t="shared" si="448"/>
        <v>0</v>
      </c>
      <c r="M1955" s="12" t="str">
        <f t="shared" si="434"/>
        <v/>
      </c>
      <c r="N1955" s="13"/>
    </row>
    <row r="1956" spans="1:14" hidden="1">
      <c r="A1956" s="23">
        <v>255</v>
      </c>
      <c r="B1956" s="292"/>
      <c r="C1956" s="285">
        <v>2992</v>
      </c>
      <c r="D1956" s="357" t="s">
        <v>224</v>
      </c>
      <c r="E1956" s="287">
        <f t="shared" si="447"/>
        <v>0</v>
      </c>
      <c r="F1956" s="173"/>
      <c r="G1956" s="174"/>
      <c r="H1956" s="1409"/>
      <c r="I1956" s="173"/>
      <c r="J1956" s="174"/>
      <c r="K1956" s="1409"/>
      <c r="L1956" s="287">
        <f t="shared" si="448"/>
        <v>0</v>
      </c>
      <c r="M1956" s="12" t="str">
        <f t="shared" si="434"/>
        <v/>
      </c>
      <c r="N1956" s="13"/>
    </row>
    <row r="1957" spans="1:14" hidden="1">
      <c r="A1957" s="23">
        <v>265</v>
      </c>
      <c r="B1957" s="272">
        <v>3300</v>
      </c>
      <c r="C1957" s="358" t="s">
        <v>2038</v>
      </c>
      <c r="D1957" s="1835"/>
      <c r="E1957" s="310">
        <f t="shared" ref="E1957:L1957" si="449">SUM(E1958:E1962)</f>
        <v>0</v>
      </c>
      <c r="F1957" s="274">
        <f t="shared" si="449"/>
        <v>0</v>
      </c>
      <c r="G1957" s="275">
        <f t="shared" si="449"/>
        <v>0</v>
      </c>
      <c r="H1957" s="276">
        <f t="shared" si="449"/>
        <v>0</v>
      </c>
      <c r="I1957" s="274">
        <f t="shared" si="449"/>
        <v>0</v>
      </c>
      <c r="J1957" s="275">
        <f t="shared" si="449"/>
        <v>0</v>
      </c>
      <c r="K1957" s="276">
        <f t="shared" si="449"/>
        <v>0</v>
      </c>
      <c r="L1957" s="310">
        <f t="shared" si="449"/>
        <v>0</v>
      </c>
      <c r="M1957" s="12" t="str">
        <f t="shared" ref="M1957:M2010" si="450">(IF($E1957&lt;&gt;0,$M$2,IF($L1957&lt;&gt;0,$M$2,"")))</f>
        <v/>
      </c>
      <c r="N1957" s="13"/>
    </row>
    <row r="1958" spans="1:14" hidden="1">
      <c r="A1958" s="22">
        <v>270</v>
      </c>
      <c r="B1958" s="291"/>
      <c r="C1958" s="279">
        <v>3301</v>
      </c>
      <c r="D1958" s="359" t="s">
        <v>225</v>
      </c>
      <c r="E1958" s="281">
        <f t="shared" ref="E1958:E1965" si="451">F1958+G1958+H1958</f>
        <v>0</v>
      </c>
      <c r="F1958" s="482">
        <v>0</v>
      </c>
      <c r="G1958" s="483">
        <v>0</v>
      </c>
      <c r="H1958" s="154">
        <v>0</v>
      </c>
      <c r="I1958" s="482">
        <v>0</v>
      </c>
      <c r="J1958" s="483">
        <v>0</v>
      </c>
      <c r="K1958" s="154">
        <v>0</v>
      </c>
      <c r="L1958" s="281">
        <f t="shared" ref="L1958:L1965" si="452">I1958+J1958+K1958</f>
        <v>0</v>
      </c>
      <c r="M1958" s="12" t="str">
        <f t="shared" si="450"/>
        <v/>
      </c>
      <c r="N1958" s="13"/>
    </row>
    <row r="1959" spans="1:14" hidden="1">
      <c r="A1959" s="22">
        <v>290</v>
      </c>
      <c r="B1959" s="291"/>
      <c r="C1959" s="293">
        <v>3302</v>
      </c>
      <c r="D1959" s="360" t="s">
        <v>702</v>
      </c>
      <c r="E1959" s="295">
        <f t="shared" si="451"/>
        <v>0</v>
      </c>
      <c r="F1959" s="484">
        <v>0</v>
      </c>
      <c r="G1959" s="485">
        <v>0</v>
      </c>
      <c r="H1959" s="160">
        <v>0</v>
      </c>
      <c r="I1959" s="484">
        <v>0</v>
      </c>
      <c r="J1959" s="485">
        <v>0</v>
      </c>
      <c r="K1959" s="160">
        <v>0</v>
      </c>
      <c r="L1959" s="295">
        <f t="shared" si="452"/>
        <v>0</v>
      </c>
      <c r="M1959" s="12" t="str">
        <f t="shared" si="450"/>
        <v/>
      </c>
      <c r="N1959" s="13"/>
    </row>
    <row r="1960" spans="1:14" hidden="1">
      <c r="A1960" s="39">
        <v>320</v>
      </c>
      <c r="B1960" s="291"/>
      <c r="C1960" s="293">
        <v>3304</v>
      </c>
      <c r="D1960" s="360" t="s">
        <v>226</v>
      </c>
      <c r="E1960" s="295">
        <f t="shared" si="451"/>
        <v>0</v>
      </c>
      <c r="F1960" s="484">
        <v>0</v>
      </c>
      <c r="G1960" s="485">
        <v>0</v>
      </c>
      <c r="H1960" s="160">
        <v>0</v>
      </c>
      <c r="I1960" s="484">
        <v>0</v>
      </c>
      <c r="J1960" s="485">
        <v>0</v>
      </c>
      <c r="K1960" s="160">
        <v>0</v>
      </c>
      <c r="L1960" s="295">
        <f t="shared" si="452"/>
        <v>0</v>
      </c>
      <c r="M1960" s="12" t="str">
        <f t="shared" si="450"/>
        <v/>
      </c>
      <c r="N1960" s="13"/>
    </row>
    <row r="1961" spans="1:14" ht="47.25" hidden="1">
      <c r="A1961" s="22">
        <v>330</v>
      </c>
      <c r="B1961" s="291"/>
      <c r="C1961" s="285">
        <v>3306</v>
      </c>
      <c r="D1961" s="361" t="s">
        <v>2172</v>
      </c>
      <c r="E1961" s="295">
        <f t="shared" si="451"/>
        <v>0</v>
      </c>
      <c r="F1961" s="484">
        <v>0</v>
      </c>
      <c r="G1961" s="485">
        <v>0</v>
      </c>
      <c r="H1961" s="160">
        <v>0</v>
      </c>
      <c r="I1961" s="484">
        <v>0</v>
      </c>
      <c r="J1961" s="485">
        <v>0</v>
      </c>
      <c r="K1961" s="160">
        <v>0</v>
      </c>
      <c r="L1961" s="295">
        <f t="shared" si="452"/>
        <v>0</v>
      </c>
      <c r="M1961" s="12" t="str">
        <f t="shared" si="450"/>
        <v/>
      </c>
      <c r="N1961" s="13"/>
    </row>
    <row r="1962" spans="1:14" hidden="1">
      <c r="A1962" s="23">
        <v>225</v>
      </c>
      <c r="B1962" s="291"/>
      <c r="C1962" s="285">
        <v>3307</v>
      </c>
      <c r="D1962" s="361" t="s">
        <v>2049</v>
      </c>
      <c r="E1962" s="287">
        <f t="shared" si="451"/>
        <v>0</v>
      </c>
      <c r="F1962" s="486">
        <v>0</v>
      </c>
      <c r="G1962" s="487">
        <v>0</v>
      </c>
      <c r="H1962" s="175">
        <v>0</v>
      </c>
      <c r="I1962" s="486">
        <v>0</v>
      </c>
      <c r="J1962" s="487">
        <v>0</v>
      </c>
      <c r="K1962" s="175">
        <v>0</v>
      </c>
      <c r="L1962" s="287">
        <f t="shared" si="452"/>
        <v>0</v>
      </c>
      <c r="M1962" s="12" t="str">
        <f t="shared" si="450"/>
        <v/>
      </c>
      <c r="N1962" s="13"/>
    </row>
    <row r="1963" spans="1:14" hidden="1">
      <c r="A1963" s="23">
        <v>230</v>
      </c>
      <c r="B1963" s="272">
        <v>3900</v>
      </c>
      <c r="C1963" s="1917" t="s">
        <v>227</v>
      </c>
      <c r="D1963" s="1918"/>
      <c r="E1963" s="310">
        <f t="shared" si="451"/>
        <v>0</v>
      </c>
      <c r="F1963" s="1458">
        <v>0</v>
      </c>
      <c r="G1963" s="1459">
        <v>0</v>
      </c>
      <c r="H1963" s="1460">
        <v>0</v>
      </c>
      <c r="I1963" s="1458">
        <v>0</v>
      </c>
      <c r="J1963" s="1459">
        <v>0</v>
      </c>
      <c r="K1963" s="1460">
        <v>0</v>
      </c>
      <c r="L1963" s="310">
        <f t="shared" si="452"/>
        <v>0</v>
      </c>
      <c r="M1963" s="12" t="str">
        <f t="shared" si="450"/>
        <v/>
      </c>
      <c r="N1963" s="13"/>
    </row>
    <row r="1964" spans="1:14" hidden="1">
      <c r="A1964" s="23">
        <v>245</v>
      </c>
      <c r="B1964" s="272">
        <v>4000</v>
      </c>
      <c r="C1964" s="1917" t="s">
        <v>228</v>
      </c>
      <c r="D1964" s="1918"/>
      <c r="E1964" s="310">
        <f t="shared" si="451"/>
        <v>0</v>
      </c>
      <c r="F1964" s="1410"/>
      <c r="G1964" s="1411"/>
      <c r="H1964" s="1412"/>
      <c r="I1964" s="1410"/>
      <c r="J1964" s="1411"/>
      <c r="K1964" s="1412"/>
      <c r="L1964" s="310">
        <f t="shared" si="452"/>
        <v>0</v>
      </c>
      <c r="M1964" s="12" t="str">
        <f t="shared" si="450"/>
        <v/>
      </c>
      <c r="N1964" s="13"/>
    </row>
    <row r="1965" spans="1:14" hidden="1">
      <c r="A1965" s="22">
        <v>350</v>
      </c>
      <c r="B1965" s="272">
        <v>4100</v>
      </c>
      <c r="C1965" s="1917" t="s">
        <v>229</v>
      </c>
      <c r="D1965" s="1918"/>
      <c r="E1965" s="310">
        <f t="shared" si="451"/>
        <v>0</v>
      </c>
      <c r="F1965" s="1459">
        <v>0</v>
      </c>
      <c r="G1965" s="1459">
        <v>0</v>
      </c>
      <c r="H1965" s="1460">
        <v>0</v>
      </c>
      <c r="I1965" s="1711">
        <v>0</v>
      </c>
      <c r="J1965" s="1459">
        <v>0</v>
      </c>
      <c r="K1965" s="1459">
        <v>0</v>
      </c>
      <c r="L1965" s="310">
        <f t="shared" si="452"/>
        <v>0</v>
      </c>
      <c r="M1965" s="12" t="str">
        <f t="shared" si="450"/>
        <v/>
      </c>
      <c r="N1965" s="13"/>
    </row>
    <row r="1966" spans="1:14" hidden="1">
      <c r="A1966" s="23">
        <v>355</v>
      </c>
      <c r="B1966" s="272">
        <v>4200</v>
      </c>
      <c r="C1966" s="1917" t="s">
        <v>230</v>
      </c>
      <c r="D1966" s="1918"/>
      <c r="E1966" s="310">
        <f t="shared" ref="E1966:L1966" si="453">SUM(E1967:E1972)</f>
        <v>0</v>
      </c>
      <c r="F1966" s="274">
        <f t="shared" si="453"/>
        <v>0</v>
      </c>
      <c r="G1966" s="275">
        <f t="shared" si="453"/>
        <v>0</v>
      </c>
      <c r="H1966" s="276">
        <f>SUM(H1967:H1972)</f>
        <v>0</v>
      </c>
      <c r="I1966" s="274">
        <f t="shared" si="453"/>
        <v>0</v>
      </c>
      <c r="J1966" s="275">
        <f t="shared" si="453"/>
        <v>0</v>
      </c>
      <c r="K1966" s="276">
        <f t="shared" si="453"/>
        <v>0</v>
      </c>
      <c r="L1966" s="310">
        <f t="shared" si="453"/>
        <v>0</v>
      </c>
      <c r="M1966" s="12" t="str">
        <f t="shared" si="450"/>
        <v/>
      </c>
      <c r="N1966" s="13"/>
    </row>
    <row r="1967" spans="1:14" hidden="1">
      <c r="A1967" s="23">
        <v>355</v>
      </c>
      <c r="B1967" s="362"/>
      <c r="C1967" s="279">
        <v>4201</v>
      </c>
      <c r="D1967" s="280" t="s">
        <v>231</v>
      </c>
      <c r="E1967" s="281">
        <f t="shared" ref="E1967:E1972" si="454">F1967+G1967+H1967</f>
        <v>0</v>
      </c>
      <c r="F1967" s="152"/>
      <c r="G1967" s="153"/>
      <c r="H1967" s="1406"/>
      <c r="I1967" s="152"/>
      <c r="J1967" s="153"/>
      <c r="K1967" s="1406"/>
      <c r="L1967" s="281">
        <f t="shared" ref="L1967:L1972" si="455">I1967+J1967+K1967</f>
        <v>0</v>
      </c>
      <c r="M1967" s="12" t="str">
        <f t="shared" si="450"/>
        <v/>
      </c>
      <c r="N1967" s="13"/>
    </row>
    <row r="1968" spans="1:14" hidden="1">
      <c r="A1968" s="23">
        <v>375</v>
      </c>
      <c r="B1968" s="362"/>
      <c r="C1968" s="293">
        <v>4202</v>
      </c>
      <c r="D1968" s="363" t="s">
        <v>232</v>
      </c>
      <c r="E1968" s="295">
        <f t="shared" si="454"/>
        <v>0</v>
      </c>
      <c r="F1968" s="158"/>
      <c r="G1968" s="159"/>
      <c r="H1968" s="1408"/>
      <c r="I1968" s="158"/>
      <c r="J1968" s="159"/>
      <c r="K1968" s="1408"/>
      <c r="L1968" s="295">
        <f t="shared" si="455"/>
        <v>0</v>
      </c>
      <c r="M1968" s="12" t="str">
        <f t="shared" si="450"/>
        <v/>
      </c>
      <c r="N1968" s="13"/>
    </row>
    <row r="1969" spans="1:14" hidden="1">
      <c r="A1969" s="23">
        <v>380</v>
      </c>
      <c r="B1969" s="362"/>
      <c r="C1969" s="293">
        <v>4214</v>
      </c>
      <c r="D1969" s="363" t="s">
        <v>233</v>
      </c>
      <c r="E1969" s="295">
        <f t="shared" si="454"/>
        <v>0</v>
      </c>
      <c r="F1969" s="158"/>
      <c r="G1969" s="159"/>
      <c r="H1969" s="1408"/>
      <c r="I1969" s="158"/>
      <c r="J1969" s="159"/>
      <c r="K1969" s="1408"/>
      <c r="L1969" s="295">
        <f t="shared" si="455"/>
        <v>0</v>
      </c>
      <c r="M1969" s="12" t="str">
        <f t="shared" si="450"/>
        <v/>
      </c>
      <c r="N1969" s="13"/>
    </row>
    <row r="1970" spans="1:14" hidden="1">
      <c r="A1970" s="23">
        <v>385</v>
      </c>
      <c r="B1970" s="362"/>
      <c r="C1970" s="293">
        <v>4217</v>
      </c>
      <c r="D1970" s="363" t="s">
        <v>234</v>
      </c>
      <c r="E1970" s="295">
        <f t="shared" si="454"/>
        <v>0</v>
      </c>
      <c r="F1970" s="158"/>
      <c r="G1970" s="159"/>
      <c r="H1970" s="1408"/>
      <c r="I1970" s="158"/>
      <c r="J1970" s="159"/>
      <c r="K1970" s="1408"/>
      <c r="L1970" s="295">
        <f t="shared" si="455"/>
        <v>0</v>
      </c>
      <c r="M1970" s="12" t="str">
        <f t="shared" si="450"/>
        <v/>
      </c>
      <c r="N1970" s="13"/>
    </row>
    <row r="1971" spans="1:14" hidden="1">
      <c r="A1971" s="23">
        <v>390</v>
      </c>
      <c r="B1971" s="362"/>
      <c r="C1971" s="293">
        <v>4218</v>
      </c>
      <c r="D1971" s="294" t="s">
        <v>235</v>
      </c>
      <c r="E1971" s="295">
        <f t="shared" si="454"/>
        <v>0</v>
      </c>
      <c r="F1971" s="158"/>
      <c r="G1971" s="159"/>
      <c r="H1971" s="1408"/>
      <c r="I1971" s="158"/>
      <c r="J1971" s="159"/>
      <c r="K1971" s="1408"/>
      <c r="L1971" s="295">
        <f t="shared" si="455"/>
        <v>0</v>
      </c>
      <c r="M1971" s="12" t="str">
        <f t="shared" si="450"/>
        <v/>
      </c>
      <c r="N1971" s="13"/>
    </row>
    <row r="1972" spans="1:14" hidden="1">
      <c r="A1972" s="23">
        <v>390</v>
      </c>
      <c r="B1972" s="362"/>
      <c r="C1972" s="285">
        <v>4219</v>
      </c>
      <c r="D1972" s="343" t="s">
        <v>236</v>
      </c>
      <c r="E1972" s="287">
        <f t="shared" si="454"/>
        <v>0</v>
      </c>
      <c r="F1972" s="173"/>
      <c r="G1972" s="174"/>
      <c r="H1972" s="1409"/>
      <c r="I1972" s="173"/>
      <c r="J1972" s="174"/>
      <c r="K1972" s="1409"/>
      <c r="L1972" s="287">
        <f t="shared" si="455"/>
        <v>0</v>
      </c>
      <c r="M1972" s="12" t="str">
        <f t="shared" si="450"/>
        <v/>
      </c>
      <c r="N1972" s="13"/>
    </row>
    <row r="1973" spans="1:14" hidden="1">
      <c r="A1973" s="23">
        <v>395</v>
      </c>
      <c r="B1973" s="272">
        <v>4300</v>
      </c>
      <c r="C1973" s="1917" t="s">
        <v>1645</v>
      </c>
      <c r="D1973" s="1918"/>
      <c r="E1973" s="310">
        <f t="shared" ref="E1973:L1973" si="456">SUM(E1974:E1976)</f>
        <v>0</v>
      </c>
      <c r="F1973" s="274">
        <f t="shared" si="456"/>
        <v>0</v>
      </c>
      <c r="G1973" s="275">
        <f t="shared" si="456"/>
        <v>0</v>
      </c>
      <c r="H1973" s="276">
        <f>SUM(H1974:H1976)</f>
        <v>0</v>
      </c>
      <c r="I1973" s="274">
        <f t="shared" si="456"/>
        <v>0</v>
      </c>
      <c r="J1973" s="275">
        <f t="shared" si="456"/>
        <v>0</v>
      </c>
      <c r="K1973" s="276">
        <f t="shared" si="456"/>
        <v>0</v>
      </c>
      <c r="L1973" s="310">
        <f t="shared" si="456"/>
        <v>0</v>
      </c>
      <c r="M1973" s="12" t="str">
        <f t="shared" si="450"/>
        <v/>
      </c>
      <c r="N1973" s="13"/>
    </row>
    <row r="1974" spans="1:14" hidden="1">
      <c r="A1974" s="18">
        <v>397</v>
      </c>
      <c r="B1974" s="362"/>
      <c r="C1974" s="279">
        <v>4301</v>
      </c>
      <c r="D1974" s="311" t="s">
        <v>237</v>
      </c>
      <c r="E1974" s="281">
        <f t="shared" ref="E1974:E1979" si="457">F1974+G1974+H1974</f>
        <v>0</v>
      </c>
      <c r="F1974" s="152"/>
      <c r="G1974" s="153"/>
      <c r="H1974" s="1406"/>
      <c r="I1974" s="152"/>
      <c r="J1974" s="153"/>
      <c r="K1974" s="1406"/>
      <c r="L1974" s="281">
        <f t="shared" ref="L1974:L1979" si="458">I1974+J1974+K1974</f>
        <v>0</v>
      </c>
      <c r="M1974" s="12" t="str">
        <f t="shared" si="450"/>
        <v/>
      </c>
      <c r="N1974" s="13"/>
    </row>
    <row r="1975" spans="1:14" hidden="1">
      <c r="A1975" s="14">
        <v>398</v>
      </c>
      <c r="B1975" s="362"/>
      <c r="C1975" s="293">
        <v>4302</v>
      </c>
      <c r="D1975" s="363" t="s">
        <v>238</v>
      </c>
      <c r="E1975" s="295">
        <f t="shared" si="457"/>
        <v>0</v>
      </c>
      <c r="F1975" s="158"/>
      <c r="G1975" s="159"/>
      <c r="H1975" s="1408"/>
      <c r="I1975" s="158"/>
      <c r="J1975" s="159"/>
      <c r="K1975" s="1408"/>
      <c r="L1975" s="295">
        <f t="shared" si="458"/>
        <v>0</v>
      </c>
      <c r="M1975" s="12" t="str">
        <f t="shared" si="450"/>
        <v/>
      </c>
      <c r="N1975" s="13"/>
    </row>
    <row r="1976" spans="1:14" hidden="1">
      <c r="A1976" s="14">
        <v>399</v>
      </c>
      <c r="B1976" s="362"/>
      <c r="C1976" s="285">
        <v>4309</v>
      </c>
      <c r="D1976" s="301" t="s">
        <v>239</v>
      </c>
      <c r="E1976" s="287">
        <f t="shared" si="457"/>
        <v>0</v>
      </c>
      <c r="F1976" s="173"/>
      <c r="G1976" s="174"/>
      <c r="H1976" s="1409"/>
      <c r="I1976" s="173"/>
      <c r="J1976" s="174"/>
      <c r="K1976" s="1409"/>
      <c r="L1976" s="287">
        <f t="shared" si="458"/>
        <v>0</v>
      </c>
      <c r="M1976" s="12" t="str">
        <f t="shared" si="450"/>
        <v/>
      </c>
      <c r="N1976" s="13"/>
    </row>
    <row r="1977" spans="1:14" hidden="1">
      <c r="A1977" s="14">
        <v>400</v>
      </c>
      <c r="B1977" s="272">
        <v>4400</v>
      </c>
      <c r="C1977" s="1917" t="s">
        <v>1642</v>
      </c>
      <c r="D1977" s="1918"/>
      <c r="E1977" s="310">
        <f t="shared" si="457"/>
        <v>0</v>
      </c>
      <c r="F1977" s="1410"/>
      <c r="G1977" s="1411"/>
      <c r="H1977" s="1412"/>
      <c r="I1977" s="1410"/>
      <c r="J1977" s="1411"/>
      <c r="K1977" s="1412"/>
      <c r="L1977" s="310">
        <f t="shared" si="458"/>
        <v>0</v>
      </c>
      <c r="M1977" s="12" t="str">
        <f t="shared" si="450"/>
        <v/>
      </c>
      <c r="N1977" s="13"/>
    </row>
    <row r="1978" spans="1:14" hidden="1">
      <c r="A1978" s="14">
        <v>401</v>
      </c>
      <c r="B1978" s="272">
        <v>4500</v>
      </c>
      <c r="C1978" s="1917" t="s">
        <v>1643</v>
      </c>
      <c r="D1978" s="1918"/>
      <c r="E1978" s="310">
        <f t="shared" si="457"/>
        <v>0</v>
      </c>
      <c r="F1978" s="1410"/>
      <c r="G1978" s="1411"/>
      <c r="H1978" s="1412"/>
      <c r="I1978" s="1410"/>
      <c r="J1978" s="1411"/>
      <c r="K1978" s="1412"/>
      <c r="L1978" s="310">
        <f t="shared" si="458"/>
        <v>0</v>
      </c>
      <c r="M1978" s="12" t="str">
        <f t="shared" si="450"/>
        <v/>
      </c>
      <c r="N1978" s="13"/>
    </row>
    <row r="1979" spans="1:14" hidden="1">
      <c r="A1979" s="40">
        <v>404</v>
      </c>
      <c r="B1979" s="272">
        <v>4600</v>
      </c>
      <c r="C1979" s="1923" t="s">
        <v>240</v>
      </c>
      <c r="D1979" s="1924"/>
      <c r="E1979" s="310">
        <f t="shared" si="457"/>
        <v>0</v>
      </c>
      <c r="F1979" s="1410"/>
      <c r="G1979" s="1411"/>
      <c r="H1979" s="1412"/>
      <c r="I1979" s="1410"/>
      <c r="J1979" s="1411"/>
      <c r="K1979" s="1412"/>
      <c r="L1979" s="310">
        <f t="shared" si="458"/>
        <v>0</v>
      </c>
      <c r="M1979" s="12" t="str">
        <f t="shared" si="450"/>
        <v/>
      </c>
      <c r="N1979" s="13"/>
    </row>
    <row r="1980" spans="1:14" hidden="1">
      <c r="A1980" s="40">
        <v>404</v>
      </c>
      <c r="B1980" s="272">
        <v>4900</v>
      </c>
      <c r="C1980" s="1917" t="s">
        <v>267</v>
      </c>
      <c r="D1980" s="1918"/>
      <c r="E1980" s="310">
        <f t="shared" ref="E1980:L1980" si="459">+E1981+E1982</f>
        <v>0</v>
      </c>
      <c r="F1980" s="274">
        <f t="shared" si="459"/>
        <v>0</v>
      </c>
      <c r="G1980" s="275">
        <f t="shared" si="459"/>
        <v>0</v>
      </c>
      <c r="H1980" s="276">
        <f>+H1981+H1982</f>
        <v>0</v>
      </c>
      <c r="I1980" s="274">
        <f t="shared" si="459"/>
        <v>0</v>
      </c>
      <c r="J1980" s="275">
        <f t="shared" si="459"/>
        <v>0</v>
      </c>
      <c r="K1980" s="276">
        <f t="shared" si="459"/>
        <v>0</v>
      </c>
      <c r="L1980" s="310">
        <f t="shared" si="459"/>
        <v>0</v>
      </c>
      <c r="M1980" s="12" t="str">
        <f t="shared" si="450"/>
        <v/>
      </c>
      <c r="N1980" s="13"/>
    </row>
    <row r="1981" spans="1:14" hidden="1">
      <c r="A1981" s="22">
        <v>440</v>
      </c>
      <c r="B1981" s="362"/>
      <c r="C1981" s="279">
        <v>4901</v>
      </c>
      <c r="D1981" s="364" t="s">
        <v>268</v>
      </c>
      <c r="E1981" s="281">
        <f>F1981+G1981+H1981</f>
        <v>0</v>
      </c>
      <c r="F1981" s="152"/>
      <c r="G1981" s="153"/>
      <c r="H1981" s="1406"/>
      <c r="I1981" s="152"/>
      <c r="J1981" s="153"/>
      <c r="K1981" s="1406"/>
      <c r="L1981" s="281">
        <f>I1981+J1981+K1981</f>
        <v>0</v>
      </c>
      <c r="M1981" s="12" t="str">
        <f t="shared" si="450"/>
        <v/>
      </c>
      <c r="N1981" s="13"/>
    </row>
    <row r="1982" spans="1:14" hidden="1">
      <c r="A1982" s="22">
        <v>450</v>
      </c>
      <c r="B1982" s="362"/>
      <c r="C1982" s="285">
        <v>4902</v>
      </c>
      <c r="D1982" s="301" t="s">
        <v>269</v>
      </c>
      <c r="E1982" s="287">
        <f>F1982+G1982+H1982</f>
        <v>0</v>
      </c>
      <c r="F1982" s="173"/>
      <c r="G1982" s="174"/>
      <c r="H1982" s="1409"/>
      <c r="I1982" s="173"/>
      <c r="J1982" s="174"/>
      <c r="K1982" s="1409"/>
      <c r="L1982" s="287">
        <f>I1982+J1982+K1982</f>
        <v>0</v>
      </c>
      <c r="M1982" s="12" t="str">
        <f t="shared" si="450"/>
        <v/>
      </c>
      <c r="N1982" s="13"/>
    </row>
    <row r="1983" spans="1:14" hidden="1">
      <c r="A1983" s="22">
        <v>495</v>
      </c>
      <c r="B1983" s="365">
        <v>5100</v>
      </c>
      <c r="C1983" s="1925" t="s">
        <v>241</v>
      </c>
      <c r="D1983" s="1926"/>
      <c r="E1983" s="310">
        <f>F1983+G1983+H1983</f>
        <v>0</v>
      </c>
      <c r="F1983" s="1410"/>
      <c r="G1983" s="1411"/>
      <c r="H1983" s="1412"/>
      <c r="I1983" s="1410"/>
      <c r="J1983" s="1411"/>
      <c r="K1983" s="1412"/>
      <c r="L1983" s="310">
        <f>I1983+J1983+K1983</f>
        <v>0</v>
      </c>
      <c r="M1983" s="12" t="str">
        <f t="shared" si="450"/>
        <v/>
      </c>
      <c r="N1983" s="13"/>
    </row>
    <row r="1984" spans="1:14" hidden="1">
      <c r="A1984" s="23">
        <v>500</v>
      </c>
      <c r="B1984" s="365">
        <v>5200</v>
      </c>
      <c r="C1984" s="1925" t="s">
        <v>242</v>
      </c>
      <c r="D1984" s="1926"/>
      <c r="E1984" s="310">
        <f t="shared" ref="E1984:L1984" si="460">SUM(E1985:E1991)</f>
        <v>0</v>
      </c>
      <c r="F1984" s="274">
        <f t="shared" si="460"/>
        <v>0</v>
      </c>
      <c r="G1984" s="275">
        <f t="shared" si="460"/>
        <v>0</v>
      </c>
      <c r="H1984" s="276">
        <f>SUM(H1985:H1991)</f>
        <v>0</v>
      </c>
      <c r="I1984" s="274">
        <f t="shared" si="460"/>
        <v>0</v>
      </c>
      <c r="J1984" s="275">
        <f t="shared" si="460"/>
        <v>0</v>
      </c>
      <c r="K1984" s="276">
        <f t="shared" si="460"/>
        <v>0</v>
      </c>
      <c r="L1984" s="310">
        <f t="shared" si="460"/>
        <v>0</v>
      </c>
      <c r="M1984" s="12" t="str">
        <f t="shared" si="450"/>
        <v/>
      </c>
      <c r="N1984" s="13"/>
    </row>
    <row r="1985" spans="1:14" hidden="1">
      <c r="A1985" s="23">
        <v>505</v>
      </c>
      <c r="B1985" s="366"/>
      <c r="C1985" s="367">
        <v>5201</v>
      </c>
      <c r="D1985" s="368" t="s">
        <v>243</v>
      </c>
      <c r="E1985" s="281">
        <f t="shared" ref="E1985:E1991" si="461">F1985+G1985+H1985</f>
        <v>0</v>
      </c>
      <c r="F1985" s="152"/>
      <c r="G1985" s="153"/>
      <c r="H1985" s="1406"/>
      <c r="I1985" s="152"/>
      <c r="J1985" s="153"/>
      <c r="K1985" s="1406"/>
      <c r="L1985" s="281">
        <f t="shared" ref="L1985:L1991" si="462">I1985+J1985+K1985</f>
        <v>0</v>
      </c>
      <c r="M1985" s="12" t="str">
        <f t="shared" si="450"/>
        <v/>
      </c>
      <c r="N1985" s="13"/>
    </row>
    <row r="1986" spans="1:14" hidden="1">
      <c r="A1986" s="23">
        <v>510</v>
      </c>
      <c r="B1986" s="366"/>
      <c r="C1986" s="369">
        <v>5202</v>
      </c>
      <c r="D1986" s="370" t="s">
        <v>244</v>
      </c>
      <c r="E1986" s="295">
        <f t="shared" si="461"/>
        <v>0</v>
      </c>
      <c r="F1986" s="158"/>
      <c r="G1986" s="159"/>
      <c r="H1986" s="1408"/>
      <c r="I1986" s="158"/>
      <c r="J1986" s="159"/>
      <c r="K1986" s="1408"/>
      <c r="L1986" s="295">
        <f t="shared" si="462"/>
        <v>0</v>
      </c>
      <c r="M1986" s="12" t="str">
        <f t="shared" si="450"/>
        <v/>
      </c>
      <c r="N1986" s="13"/>
    </row>
    <row r="1987" spans="1:14" hidden="1">
      <c r="A1987" s="23">
        <v>515</v>
      </c>
      <c r="B1987" s="366"/>
      <c r="C1987" s="369">
        <v>5203</v>
      </c>
      <c r="D1987" s="370" t="s">
        <v>609</v>
      </c>
      <c r="E1987" s="295">
        <f t="shared" si="461"/>
        <v>0</v>
      </c>
      <c r="F1987" s="158"/>
      <c r="G1987" s="159"/>
      <c r="H1987" s="1408"/>
      <c r="I1987" s="158"/>
      <c r="J1987" s="159"/>
      <c r="K1987" s="1408"/>
      <c r="L1987" s="295">
        <f t="shared" si="462"/>
        <v>0</v>
      </c>
      <c r="M1987" s="12" t="str">
        <f t="shared" si="450"/>
        <v/>
      </c>
      <c r="N1987" s="13"/>
    </row>
    <row r="1988" spans="1:14" hidden="1">
      <c r="A1988" s="23">
        <v>520</v>
      </c>
      <c r="B1988" s="366"/>
      <c r="C1988" s="369">
        <v>5204</v>
      </c>
      <c r="D1988" s="370" t="s">
        <v>610</v>
      </c>
      <c r="E1988" s="295">
        <f t="shared" si="461"/>
        <v>0</v>
      </c>
      <c r="F1988" s="158"/>
      <c r="G1988" s="159"/>
      <c r="H1988" s="1408"/>
      <c r="I1988" s="158"/>
      <c r="J1988" s="159"/>
      <c r="K1988" s="1408"/>
      <c r="L1988" s="295">
        <f t="shared" si="462"/>
        <v>0</v>
      </c>
      <c r="M1988" s="12" t="str">
        <f t="shared" si="450"/>
        <v/>
      </c>
      <c r="N1988" s="13"/>
    </row>
    <row r="1989" spans="1:14" hidden="1">
      <c r="A1989" s="23">
        <v>525</v>
      </c>
      <c r="B1989" s="366"/>
      <c r="C1989" s="369">
        <v>5205</v>
      </c>
      <c r="D1989" s="370" t="s">
        <v>611</v>
      </c>
      <c r="E1989" s="295">
        <f t="shared" si="461"/>
        <v>0</v>
      </c>
      <c r="F1989" s="158"/>
      <c r="G1989" s="159"/>
      <c r="H1989" s="1408"/>
      <c r="I1989" s="158"/>
      <c r="J1989" s="159"/>
      <c r="K1989" s="1408"/>
      <c r="L1989" s="295">
        <f t="shared" si="462"/>
        <v>0</v>
      </c>
      <c r="M1989" s="12" t="str">
        <f t="shared" si="450"/>
        <v/>
      </c>
      <c r="N1989" s="13"/>
    </row>
    <row r="1990" spans="1:14" hidden="1">
      <c r="A1990" s="22">
        <v>635</v>
      </c>
      <c r="B1990" s="366"/>
      <c r="C1990" s="369">
        <v>5206</v>
      </c>
      <c r="D1990" s="370" t="s">
        <v>612</v>
      </c>
      <c r="E1990" s="295">
        <f t="shared" si="461"/>
        <v>0</v>
      </c>
      <c r="F1990" s="158"/>
      <c r="G1990" s="159"/>
      <c r="H1990" s="1408"/>
      <c r="I1990" s="158"/>
      <c r="J1990" s="159"/>
      <c r="K1990" s="1408"/>
      <c r="L1990" s="295">
        <f t="shared" si="462"/>
        <v>0</v>
      </c>
      <c r="M1990" s="12" t="str">
        <f t="shared" si="450"/>
        <v/>
      </c>
      <c r="N1990" s="13"/>
    </row>
    <row r="1991" spans="1:14" hidden="1">
      <c r="A1991" s="23">
        <v>640</v>
      </c>
      <c r="B1991" s="366"/>
      <c r="C1991" s="371">
        <v>5219</v>
      </c>
      <c r="D1991" s="372" t="s">
        <v>613</v>
      </c>
      <c r="E1991" s="287">
        <f t="shared" si="461"/>
        <v>0</v>
      </c>
      <c r="F1991" s="173"/>
      <c r="G1991" s="174"/>
      <c r="H1991" s="1409"/>
      <c r="I1991" s="173"/>
      <c r="J1991" s="174"/>
      <c r="K1991" s="1409"/>
      <c r="L1991" s="287">
        <f t="shared" si="462"/>
        <v>0</v>
      </c>
      <c r="M1991" s="12" t="str">
        <f t="shared" si="450"/>
        <v/>
      </c>
      <c r="N1991" s="13"/>
    </row>
    <row r="1992" spans="1:14" hidden="1">
      <c r="A1992" s="23">
        <v>645</v>
      </c>
      <c r="B1992" s="365">
        <v>5300</v>
      </c>
      <c r="C1992" s="1925" t="s">
        <v>614</v>
      </c>
      <c r="D1992" s="1926"/>
      <c r="E1992" s="310">
        <f t="shared" ref="E1992:L1992" si="463">SUM(E1993:E1994)</f>
        <v>0</v>
      </c>
      <c r="F1992" s="274">
        <f t="shared" si="463"/>
        <v>0</v>
      </c>
      <c r="G1992" s="275">
        <f t="shared" si="463"/>
        <v>0</v>
      </c>
      <c r="H1992" s="276">
        <f>SUM(H1993:H1994)</f>
        <v>0</v>
      </c>
      <c r="I1992" s="274">
        <f t="shared" si="463"/>
        <v>0</v>
      </c>
      <c r="J1992" s="275">
        <f t="shared" si="463"/>
        <v>0</v>
      </c>
      <c r="K1992" s="276">
        <f t="shared" si="463"/>
        <v>0</v>
      </c>
      <c r="L1992" s="310">
        <f t="shared" si="463"/>
        <v>0</v>
      </c>
      <c r="M1992" s="12" t="str">
        <f t="shared" si="450"/>
        <v/>
      </c>
      <c r="N1992" s="13"/>
    </row>
    <row r="1993" spans="1:14" hidden="1">
      <c r="A1993" s="23">
        <v>650</v>
      </c>
      <c r="B1993" s="366"/>
      <c r="C1993" s="367">
        <v>5301</v>
      </c>
      <c r="D1993" s="368" t="s">
        <v>301</v>
      </c>
      <c r="E1993" s="281">
        <f>F1993+G1993+H1993</f>
        <v>0</v>
      </c>
      <c r="F1993" s="152"/>
      <c r="G1993" s="153"/>
      <c r="H1993" s="1406"/>
      <c r="I1993" s="152"/>
      <c r="J1993" s="153"/>
      <c r="K1993" s="1406"/>
      <c r="L1993" s="281">
        <f>I1993+J1993+K1993</f>
        <v>0</v>
      </c>
      <c r="M1993" s="12" t="str">
        <f t="shared" si="450"/>
        <v/>
      </c>
      <c r="N1993" s="13"/>
    </row>
    <row r="1994" spans="1:14" hidden="1">
      <c r="A1994" s="22">
        <v>655</v>
      </c>
      <c r="B1994" s="366"/>
      <c r="C1994" s="371">
        <v>5309</v>
      </c>
      <c r="D1994" s="372" t="s">
        <v>615</v>
      </c>
      <c r="E1994" s="287">
        <f>F1994+G1994+H1994</f>
        <v>0</v>
      </c>
      <c r="F1994" s="173"/>
      <c r="G1994" s="174"/>
      <c r="H1994" s="1409"/>
      <c r="I1994" s="173"/>
      <c r="J1994" s="174"/>
      <c r="K1994" s="1409"/>
      <c r="L1994" s="287">
        <f>I1994+J1994+K1994</f>
        <v>0</v>
      </c>
      <c r="M1994" s="12" t="str">
        <f t="shared" si="450"/>
        <v/>
      </c>
      <c r="N1994" s="13"/>
    </row>
    <row r="1995" spans="1:14" hidden="1">
      <c r="A1995" s="22">
        <v>665</v>
      </c>
      <c r="B1995" s="365">
        <v>5400</v>
      </c>
      <c r="C1995" s="1925" t="s">
        <v>672</v>
      </c>
      <c r="D1995" s="1926"/>
      <c r="E1995" s="310">
        <f>F1995+G1995+H1995</f>
        <v>0</v>
      </c>
      <c r="F1995" s="1410"/>
      <c r="G1995" s="1411"/>
      <c r="H1995" s="1412"/>
      <c r="I1995" s="1410"/>
      <c r="J1995" s="1411"/>
      <c r="K1995" s="1412"/>
      <c r="L1995" s="310">
        <f>I1995+J1995+K1995</f>
        <v>0</v>
      </c>
      <c r="M1995" s="12" t="str">
        <f t="shared" si="450"/>
        <v/>
      </c>
      <c r="N1995" s="13"/>
    </row>
    <row r="1996" spans="1:14" hidden="1">
      <c r="A1996" s="22">
        <v>675</v>
      </c>
      <c r="B1996" s="272">
        <v>5500</v>
      </c>
      <c r="C1996" s="1917" t="s">
        <v>673</v>
      </c>
      <c r="D1996" s="1918"/>
      <c r="E1996" s="310">
        <f t="shared" ref="E1996:L1996" si="464">SUM(E1997:E2000)</f>
        <v>0</v>
      </c>
      <c r="F1996" s="274">
        <f t="shared" si="464"/>
        <v>0</v>
      </c>
      <c r="G1996" s="275">
        <f t="shared" si="464"/>
        <v>0</v>
      </c>
      <c r="H1996" s="276">
        <f>SUM(H1997:H2000)</f>
        <v>0</v>
      </c>
      <c r="I1996" s="274">
        <f t="shared" si="464"/>
        <v>0</v>
      </c>
      <c r="J1996" s="275">
        <f t="shared" si="464"/>
        <v>0</v>
      </c>
      <c r="K1996" s="276">
        <f t="shared" si="464"/>
        <v>0</v>
      </c>
      <c r="L1996" s="310">
        <f t="shared" si="464"/>
        <v>0</v>
      </c>
      <c r="M1996" s="12" t="str">
        <f t="shared" si="450"/>
        <v/>
      </c>
      <c r="N1996" s="13"/>
    </row>
    <row r="1997" spans="1:14" hidden="1">
      <c r="A1997" s="22">
        <v>685</v>
      </c>
      <c r="B1997" s="362"/>
      <c r="C1997" s="279">
        <v>5501</v>
      </c>
      <c r="D1997" s="311" t="s">
        <v>674</v>
      </c>
      <c r="E1997" s="281">
        <f>F1997+G1997+H1997</f>
        <v>0</v>
      </c>
      <c r="F1997" s="152"/>
      <c r="G1997" s="153"/>
      <c r="H1997" s="1406"/>
      <c r="I1997" s="152"/>
      <c r="J1997" s="153"/>
      <c r="K1997" s="1406"/>
      <c r="L1997" s="281">
        <f>I1997+J1997+K1997</f>
        <v>0</v>
      </c>
      <c r="M1997" s="12" t="str">
        <f t="shared" si="450"/>
        <v/>
      </c>
      <c r="N1997" s="13"/>
    </row>
    <row r="1998" spans="1:14" hidden="1">
      <c r="A1998" s="23">
        <v>690</v>
      </c>
      <c r="B1998" s="362"/>
      <c r="C1998" s="293">
        <v>5502</v>
      </c>
      <c r="D1998" s="294" t="s">
        <v>675</v>
      </c>
      <c r="E1998" s="295">
        <f>F1998+G1998+H1998</f>
        <v>0</v>
      </c>
      <c r="F1998" s="158"/>
      <c r="G1998" s="159"/>
      <c r="H1998" s="1408"/>
      <c r="I1998" s="158"/>
      <c r="J1998" s="159"/>
      <c r="K1998" s="1408"/>
      <c r="L1998" s="295">
        <f>I1998+J1998+K1998</f>
        <v>0</v>
      </c>
      <c r="M1998" s="12" t="str">
        <f t="shared" si="450"/>
        <v/>
      </c>
      <c r="N1998" s="13"/>
    </row>
    <row r="1999" spans="1:14" hidden="1">
      <c r="A1999" s="23">
        <v>695</v>
      </c>
      <c r="B1999" s="362"/>
      <c r="C1999" s="293">
        <v>5503</v>
      </c>
      <c r="D1999" s="363" t="s">
        <v>676</v>
      </c>
      <c r="E1999" s="295">
        <f>F1999+G1999+H1999</f>
        <v>0</v>
      </c>
      <c r="F1999" s="158"/>
      <c r="G1999" s="159"/>
      <c r="H1999" s="1408"/>
      <c r="I1999" s="158"/>
      <c r="J1999" s="159"/>
      <c r="K1999" s="1408"/>
      <c r="L1999" s="295">
        <f>I1999+J1999+K1999</f>
        <v>0</v>
      </c>
      <c r="M1999" s="12" t="str">
        <f t="shared" si="450"/>
        <v/>
      </c>
      <c r="N1999" s="13"/>
    </row>
    <row r="2000" spans="1:14" hidden="1">
      <c r="A2000" s="22">
        <v>700</v>
      </c>
      <c r="B2000" s="362"/>
      <c r="C2000" s="285">
        <v>5504</v>
      </c>
      <c r="D2000" s="339" t="s">
        <v>677</v>
      </c>
      <c r="E2000" s="287">
        <f>F2000+G2000+H2000</f>
        <v>0</v>
      </c>
      <c r="F2000" s="173"/>
      <c r="G2000" s="174"/>
      <c r="H2000" s="1409"/>
      <c r="I2000" s="173"/>
      <c r="J2000" s="174"/>
      <c r="K2000" s="1409"/>
      <c r="L2000" s="287">
        <f>I2000+J2000+K2000</f>
        <v>0</v>
      </c>
      <c r="M2000" s="12" t="str">
        <f t="shared" si="450"/>
        <v/>
      </c>
      <c r="N2000" s="13"/>
    </row>
    <row r="2001" spans="1:14" hidden="1">
      <c r="A2001" s="22">
        <v>710</v>
      </c>
      <c r="B2001" s="365">
        <v>5700</v>
      </c>
      <c r="C2001" s="1919" t="s">
        <v>899</v>
      </c>
      <c r="D2001" s="1920"/>
      <c r="E2001" s="310">
        <f>SUM(E2002:E2004)</f>
        <v>0</v>
      </c>
      <c r="F2001" s="1458">
        <v>0</v>
      </c>
      <c r="G2001" s="1458">
        <v>0</v>
      </c>
      <c r="H2001" s="1458">
        <v>0</v>
      </c>
      <c r="I2001" s="1458">
        <v>0</v>
      </c>
      <c r="J2001" s="1458">
        <v>0</v>
      </c>
      <c r="K2001" s="1458">
        <v>0</v>
      </c>
      <c r="L2001" s="310">
        <f>SUM(L2002:L2004)</f>
        <v>0</v>
      </c>
      <c r="M2001" s="12" t="str">
        <f t="shared" si="450"/>
        <v/>
      </c>
      <c r="N2001" s="13"/>
    </row>
    <row r="2002" spans="1:14" hidden="1">
      <c r="A2002" s="23">
        <v>715</v>
      </c>
      <c r="B2002" s="366"/>
      <c r="C2002" s="367">
        <v>5701</v>
      </c>
      <c r="D2002" s="368" t="s">
        <v>678</v>
      </c>
      <c r="E2002" s="281">
        <f>F2002+G2002+H2002</f>
        <v>0</v>
      </c>
      <c r="F2002" s="1459">
        <v>0</v>
      </c>
      <c r="G2002" s="1459">
        <v>0</v>
      </c>
      <c r="H2002" s="1460">
        <v>0</v>
      </c>
      <c r="I2002" s="1711">
        <v>0</v>
      </c>
      <c r="J2002" s="1459">
        <v>0</v>
      </c>
      <c r="K2002" s="1459">
        <v>0</v>
      </c>
      <c r="L2002" s="281">
        <f>I2002+J2002+K2002</f>
        <v>0</v>
      </c>
      <c r="M2002" s="12" t="str">
        <f t="shared" si="450"/>
        <v/>
      </c>
      <c r="N2002" s="13"/>
    </row>
    <row r="2003" spans="1:14" hidden="1">
      <c r="A2003" s="23">
        <v>720</v>
      </c>
      <c r="B2003" s="366"/>
      <c r="C2003" s="373">
        <v>5702</v>
      </c>
      <c r="D2003" s="374" t="s">
        <v>679</v>
      </c>
      <c r="E2003" s="314">
        <f>F2003+G2003+H2003</f>
        <v>0</v>
      </c>
      <c r="F2003" s="1459">
        <v>0</v>
      </c>
      <c r="G2003" s="1459">
        <v>0</v>
      </c>
      <c r="H2003" s="1460">
        <v>0</v>
      </c>
      <c r="I2003" s="1711">
        <v>0</v>
      </c>
      <c r="J2003" s="1459">
        <v>0</v>
      </c>
      <c r="K2003" s="1459">
        <v>0</v>
      </c>
      <c r="L2003" s="314">
        <f>I2003+J2003+K2003</f>
        <v>0</v>
      </c>
      <c r="M2003" s="12" t="str">
        <f t="shared" si="450"/>
        <v/>
      </c>
      <c r="N2003" s="13"/>
    </row>
    <row r="2004" spans="1:14" hidden="1">
      <c r="A2004" s="23">
        <v>725</v>
      </c>
      <c r="B2004" s="292"/>
      <c r="C2004" s="375">
        <v>4071</v>
      </c>
      <c r="D2004" s="376" t="s">
        <v>680</v>
      </c>
      <c r="E2004" s="377">
        <f>F2004+G2004+H2004</f>
        <v>0</v>
      </c>
      <c r="F2004" s="1459">
        <v>0</v>
      </c>
      <c r="G2004" s="1459">
        <v>0</v>
      </c>
      <c r="H2004" s="1460">
        <v>0</v>
      </c>
      <c r="I2004" s="1711">
        <v>0</v>
      </c>
      <c r="J2004" s="1459">
        <v>0</v>
      </c>
      <c r="K2004" s="1459">
        <v>0</v>
      </c>
      <c r="L2004" s="377">
        <f>I2004+J2004+K2004</f>
        <v>0</v>
      </c>
      <c r="M2004" s="12" t="str">
        <f t="shared" si="450"/>
        <v/>
      </c>
      <c r="N2004" s="13"/>
    </row>
    <row r="2005" spans="1:14" hidden="1">
      <c r="A2005" s="23">
        <v>730</v>
      </c>
      <c r="B2005" s="571"/>
      <c r="C2005" s="1921" t="s">
        <v>681</v>
      </c>
      <c r="D2005" s="1922"/>
      <c r="E2005" s="1426"/>
      <c r="F2005" s="1426"/>
      <c r="G2005" s="1426"/>
      <c r="H2005" s="1426"/>
      <c r="I2005" s="1426"/>
      <c r="J2005" s="1426"/>
      <c r="K2005" s="1426"/>
      <c r="L2005" s="1427"/>
      <c r="M2005" s="12" t="str">
        <f t="shared" si="450"/>
        <v/>
      </c>
      <c r="N2005" s="13"/>
    </row>
    <row r="2006" spans="1:14" hidden="1">
      <c r="A2006" s="23">
        <v>735</v>
      </c>
      <c r="B2006" s="381">
        <v>98</v>
      </c>
      <c r="C2006" s="1921" t="s">
        <v>681</v>
      </c>
      <c r="D2006" s="1922"/>
      <c r="E2006" s="382">
        <f>F2006+G2006+H2006</f>
        <v>0</v>
      </c>
      <c r="F2006" s="1417"/>
      <c r="G2006" s="1418"/>
      <c r="H2006" s="1419"/>
      <c r="I2006" s="1448">
        <v>0</v>
      </c>
      <c r="J2006" s="1449">
        <v>0</v>
      </c>
      <c r="K2006" s="1450">
        <v>0</v>
      </c>
      <c r="L2006" s="382">
        <f>I2006+J2006+K2006</f>
        <v>0</v>
      </c>
      <c r="M2006" s="12" t="str">
        <f t="shared" si="450"/>
        <v/>
      </c>
      <c r="N2006" s="13"/>
    </row>
    <row r="2007" spans="1:14" hidden="1">
      <c r="A2007" s="23">
        <v>740</v>
      </c>
      <c r="B2007" s="1421"/>
      <c r="C2007" s="1422"/>
      <c r="D2007" s="1423"/>
      <c r="E2007" s="269"/>
      <c r="F2007" s="269"/>
      <c r="G2007" s="269"/>
      <c r="H2007" s="269"/>
      <c r="I2007" s="269"/>
      <c r="J2007" s="269"/>
      <c r="K2007" s="269"/>
      <c r="L2007" s="270"/>
      <c r="M2007" s="12" t="str">
        <f t="shared" si="450"/>
        <v/>
      </c>
      <c r="N2007" s="73" t="str">
        <f>LEFT(C1889,1)</f>
        <v>3</v>
      </c>
    </row>
    <row r="2008" spans="1:14" hidden="1">
      <c r="A2008" s="23">
        <v>745</v>
      </c>
      <c r="B2008" s="1424"/>
      <c r="C2008" s="111"/>
      <c r="D2008" s="1425"/>
      <c r="E2008" s="218"/>
      <c r="F2008" s="218"/>
      <c r="G2008" s="218"/>
      <c r="H2008" s="218"/>
      <c r="I2008" s="218"/>
      <c r="J2008" s="218"/>
      <c r="K2008" s="218"/>
      <c r="L2008" s="389"/>
      <c r="M2008" s="7" t="str">
        <f t="shared" si="450"/>
        <v/>
      </c>
    </row>
    <row r="2009" spans="1:14" hidden="1">
      <c r="A2009" s="22">
        <v>750</v>
      </c>
      <c r="B2009" s="1424"/>
      <c r="C2009" s="111"/>
      <c r="D2009" s="1425"/>
      <c r="E2009" s="218"/>
      <c r="F2009" s="218"/>
      <c r="G2009" s="218"/>
      <c r="H2009" s="218"/>
      <c r="I2009" s="218"/>
      <c r="J2009" s="218"/>
      <c r="K2009" s="218"/>
      <c r="L2009" s="389"/>
      <c r="M2009" s="7" t="str">
        <f t="shared" si="450"/>
        <v/>
      </c>
    </row>
    <row r="2010" spans="1:14" ht="19.5" thickBot="1">
      <c r="A2010" s="23">
        <v>755</v>
      </c>
      <c r="B2010" s="1451"/>
      <c r="C2010" s="393" t="s">
        <v>727</v>
      </c>
      <c r="D2010" s="1420">
        <f>+B2010</f>
        <v>0</v>
      </c>
      <c r="E2010" s="395">
        <f t="shared" ref="E2010:L2010" si="465">SUM(E1892,E1895,E1901,E1909,E1910,E1928,E1932,E1938,E1941,E1942,E1943,E1944,E1948,E1957,E1963,E1964,E1965,E1966,E1973,E1977,E1978,E1979,E1980,E1983,E1984,E1992,E1995,E1996,E2001)+E2006</f>
        <v>521901</v>
      </c>
      <c r="F2010" s="396">
        <f t="shared" si="465"/>
        <v>521901</v>
      </c>
      <c r="G2010" s="397">
        <f t="shared" si="465"/>
        <v>0</v>
      </c>
      <c r="H2010" s="398">
        <f t="shared" si="465"/>
        <v>0</v>
      </c>
      <c r="I2010" s="396">
        <f t="shared" si="465"/>
        <v>382204</v>
      </c>
      <c r="J2010" s="397">
        <f t="shared" si="465"/>
        <v>0</v>
      </c>
      <c r="K2010" s="398">
        <f t="shared" si="465"/>
        <v>0</v>
      </c>
      <c r="L2010" s="395">
        <f t="shared" si="465"/>
        <v>382204</v>
      </c>
      <c r="M2010" s="1820">
        <f t="shared" si="450"/>
        <v>1</v>
      </c>
      <c r="N2010" s="65"/>
    </row>
    <row r="2011" spans="1:14" ht="19.5" thickTop="1">
      <c r="A2011" s="23">
        <v>760</v>
      </c>
      <c r="B2011" s="79" t="s">
        <v>120</v>
      </c>
      <c r="C2011" s="1"/>
      <c r="L2011" s="6"/>
      <c r="M2011" s="1820">
        <f>(IF($E2010&lt;&gt;0,$M$2,IF($L2010&lt;&gt;0,$M$2,"")))</f>
        <v>1</v>
      </c>
      <c r="N2011" s="65"/>
    </row>
    <row r="2012" spans="1:14" ht="18.75">
      <c r="A2012" s="22">
        <v>765</v>
      </c>
      <c r="B2012" s="1355"/>
      <c r="C2012" s="1355"/>
      <c r="D2012" s="1356"/>
      <c r="E2012" s="1355"/>
      <c r="F2012" s="1355"/>
      <c r="G2012" s="1355"/>
      <c r="H2012" s="1355"/>
      <c r="I2012" s="1355"/>
      <c r="J2012" s="1355"/>
      <c r="K2012" s="1355"/>
      <c r="L2012" s="1357"/>
      <c r="M2012" s="1820">
        <f>(IF($E2010&lt;&gt;0,$M$2,IF($L2010&lt;&gt;0,$M$2,"")))</f>
        <v>1</v>
      </c>
      <c r="N2012" s="65"/>
    </row>
    <row r="2013" spans="1:14" ht="18.75" hidden="1">
      <c r="A2013" s="22">
        <v>775</v>
      </c>
      <c r="B2013" s="65"/>
      <c r="C2013" s="65"/>
      <c r="D2013" s="65"/>
      <c r="E2013" s="65"/>
      <c r="F2013" s="65"/>
      <c r="G2013" s="65"/>
      <c r="H2013" s="65"/>
      <c r="I2013" s="65"/>
      <c r="J2013" s="65"/>
      <c r="K2013" s="65"/>
      <c r="L2013" s="77"/>
      <c r="M2013" s="74">
        <f>(IF(E2010&lt;&gt;0,$G$2,IF(L2010&lt;&gt;0,$G$2,"")))</f>
        <v>0</v>
      </c>
      <c r="N2013" s="65"/>
    </row>
    <row r="2014" spans="1:14">
      <c r="A2014" s="23">
        <v>780</v>
      </c>
      <c r="B2014" s="6"/>
      <c r="C2014" s="6"/>
      <c r="D2014" s="517"/>
      <c r="E2014" s="38"/>
      <c r="F2014" s="38"/>
      <c r="G2014" s="38"/>
      <c r="H2014" s="38"/>
      <c r="I2014" s="38"/>
      <c r="J2014" s="38"/>
      <c r="K2014" s="38"/>
      <c r="L2014" s="38"/>
      <c r="M2014" s="7">
        <f>(IF($E2150&lt;&gt;0,$M$2,IF($L2150&lt;&gt;0,$M$2,"")))</f>
        <v>1</v>
      </c>
    </row>
    <row r="2015" spans="1:14">
      <c r="A2015" s="23">
        <v>785</v>
      </c>
      <c r="B2015" s="6"/>
      <c r="C2015" s="1353"/>
      <c r="D2015" s="1354"/>
      <c r="E2015" s="38"/>
      <c r="F2015" s="38"/>
      <c r="G2015" s="38"/>
      <c r="H2015" s="38"/>
      <c r="I2015" s="38"/>
      <c r="J2015" s="38"/>
      <c r="K2015" s="38"/>
      <c r="L2015" s="38"/>
      <c r="M2015" s="7">
        <f>(IF($E2150&lt;&gt;0,$M$2,IF($L2150&lt;&gt;0,$M$2,"")))</f>
        <v>1</v>
      </c>
    </row>
    <row r="2016" spans="1:14">
      <c r="A2016" s="23">
        <v>790</v>
      </c>
      <c r="B2016" s="1938" t="str">
        <f>$B$7</f>
        <v>ОТЧЕТНИ ДАННИ ПО ЕБК ЗА ИЗПЪЛНЕНИЕТО НА БЮДЖЕТА</v>
      </c>
      <c r="C2016" s="1939"/>
      <c r="D2016" s="1939"/>
      <c r="E2016" s="242"/>
      <c r="F2016" s="242"/>
      <c r="G2016" s="237"/>
      <c r="H2016" s="237"/>
      <c r="I2016" s="237"/>
      <c r="J2016" s="237"/>
      <c r="K2016" s="237"/>
      <c r="L2016" s="237"/>
      <c r="M2016" s="7">
        <f>(IF($E2150&lt;&gt;0,$M$2,IF($L2150&lt;&gt;0,$M$2,"")))</f>
        <v>1</v>
      </c>
    </row>
    <row r="2017" spans="1:14">
      <c r="A2017" s="23">
        <v>795</v>
      </c>
      <c r="B2017" s="228"/>
      <c r="C2017" s="391"/>
      <c r="D2017" s="400"/>
      <c r="E2017" s="406" t="s">
        <v>458</v>
      </c>
      <c r="F2017" s="406" t="s">
        <v>820</v>
      </c>
      <c r="G2017" s="237"/>
      <c r="H2017" s="1350" t="s">
        <v>1235</v>
      </c>
      <c r="I2017" s="1351"/>
      <c r="J2017" s="1352"/>
      <c r="K2017" s="237"/>
      <c r="L2017" s="237"/>
      <c r="M2017" s="7">
        <f>(IF($E2150&lt;&gt;0,$M$2,IF($L2150&lt;&gt;0,$M$2,"")))</f>
        <v>1</v>
      </c>
    </row>
    <row r="2018" spans="1:14" ht="18.75">
      <c r="A2018" s="22">
        <v>805</v>
      </c>
      <c r="B2018" s="1940" t="str">
        <f>$B$9</f>
        <v>Община Правец</v>
      </c>
      <c r="C2018" s="1941"/>
      <c r="D2018" s="1942"/>
      <c r="E2018" s="115">
        <f>$E$9</f>
        <v>45658</v>
      </c>
      <c r="F2018" s="226">
        <f>$F$9</f>
        <v>45900</v>
      </c>
      <c r="G2018" s="237"/>
      <c r="H2018" s="237"/>
      <c r="I2018" s="237"/>
      <c r="J2018" s="237"/>
      <c r="K2018" s="237"/>
      <c r="L2018" s="237"/>
      <c r="M2018" s="7">
        <f>(IF($E2150&lt;&gt;0,$M$2,IF($L2150&lt;&gt;0,$M$2,"")))</f>
        <v>1</v>
      </c>
    </row>
    <row r="2019" spans="1:14">
      <c r="A2019" s="23">
        <v>810</v>
      </c>
      <c r="B2019" s="227" t="str">
        <f>$B$10</f>
        <v>(наименование на разпоредителя с бюджет)</v>
      </c>
      <c r="C2019" s="228"/>
      <c r="D2019" s="229"/>
      <c r="E2019" s="237"/>
      <c r="F2019" s="237"/>
      <c r="G2019" s="237"/>
      <c r="H2019" s="237"/>
      <c r="I2019" s="237"/>
      <c r="J2019" s="237"/>
      <c r="K2019" s="237"/>
      <c r="L2019" s="237"/>
      <c r="M2019" s="7">
        <f>(IF($E2150&lt;&gt;0,$M$2,IF($L2150&lt;&gt;0,$M$2,"")))</f>
        <v>1</v>
      </c>
    </row>
    <row r="2020" spans="1:14">
      <c r="A2020" s="23">
        <v>815</v>
      </c>
      <c r="B2020" s="227"/>
      <c r="C2020" s="228"/>
      <c r="D2020" s="229"/>
      <c r="E2020" s="237"/>
      <c r="F2020" s="237"/>
      <c r="G2020" s="237"/>
      <c r="H2020" s="237"/>
      <c r="I2020" s="237"/>
      <c r="J2020" s="237"/>
      <c r="K2020" s="237"/>
      <c r="L2020" s="237"/>
      <c r="M2020" s="7">
        <f>(IF($E2150&lt;&gt;0,$M$2,IF($L2150&lt;&gt;0,$M$2,"")))</f>
        <v>1</v>
      </c>
    </row>
    <row r="2021" spans="1:14" ht="19.5">
      <c r="A2021" s="28">
        <v>525</v>
      </c>
      <c r="B2021" s="1943" t="str">
        <f>$B$12</f>
        <v>Правец</v>
      </c>
      <c r="C2021" s="1944"/>
      <c r="D2021" s="1945"/>
      <c r="E2021" s="410" t="s">
        <v>875</v>
      </c>
      <c r="F2021" s="1348" t="str">
        <f>$F$12</f>
        <v>7317</v>
      </c>
      <c r="G2021" s="237"/>
      <c r="H2021" s="237"/>
      <c r="I2021" s="237"/>
      <c r="J2021" s="237"/>
      <c r="K2021" s="237"/>
      <c r="L2021" s="237"/>
      <c r="M2021" s="7">
        <f>(IF($E2150&lt;&gt;0,$M$2,IF($L2150&lt;&gt;0,$M$2,"")))</f>
        <v>1</v>
      </c>
    </row>
    <row r="2022" spans="1:14">
      <c r="A2022" s="22">
        <v>820</v>
      </c>
      <c r="B2022" s="233" t="str">
        <f>$B$13</f>
        <v>(наименование на първостепенния разпоредител с бюджет)</v>
      </c>
      <c r="C2022" s="228"/>
      <c r="D2022" s="229"/>
      <c r="E2022" s="1349"/>
      <c r="F2022" s="242"/>
      <c r="G2022" s="237"/>
      <c r="H2022" s="237"/>
      <c r="I2022" s="237"/>
      <c r="J2022" s="237"/>
      <c r="K2022" s="237"/>
      <c r="L2022" s="237"/>
      <c r="M2022" s="7">
        <f>(IF($E2150&lt;&gt;0,$M$2,IF($L2150&lt;&gt;0,$M$2,"")))</f>
        <v>1</v>
      </c>
    </row>
    <row r="2023" spans="1:14" ht="19.5">
      <c r="A2023" s="23">
        <v>821</v>
      </c>
      <c r="B2023" s="236"/>
      <c r="C2023" s="237"/>
      <c r="D2023" s="124" t="s">
        <v>876</v>
      </c>
      <c r="E2023" s="238">
        <f>$E$15</f>
        <v>0</v>
      </c>
      <c r="F2023" s="414" t="str">
        <f>$F$15</f>
        <v>БЮДЖЕТ</v>
      </c>
      <c r="G2023" s="218"/>
      <c r="H2023" s="218"/>
      <c r="I2023" s="218"/>
      <c r="J2023" s="218"/>
      <c r="K2023" s="218"/>
      <c r="L2023" s="218"/>
      <c r="M2023" s="7">
        <f>(IF($E2150&lt;&gt;0,$M$2,IF($L2150&lt;&gt;0,$M$2,"")))</f>
        <v>1</v>
      </c>
    </row>
    <row r="2024" spans="1:14" ht="16.5" thickBot="1">
      <c r="A2024" s="23">
        <v>822</v>
      </c>
      <c r="B2024" s="228"/>
      <c r="C2024" s="391"/>
      <c r="D2024" s="400"/>
      <c r="E2024" s="237"/>
      <c r="F2024" s="409"/>
      <c r="G2024" s="409"/>
      <c r="H2024" s="409"/>
      <c r="I2024" s="409"/>
      <c r="J2024" s="409"/>
      <c r="K2024" s="409"/>
      <c r="L2024" s="1365" t="s">
        <v>459</v>
      </c>
      <c r="M2024" s="7">
        <f>(IF($E2150&lt;&gt;0,$M$2,IF($L2150&lt;&gt;0,$M$2,"")))</f>
        <v>1</v>
      </c>
    </row>
    <row r="2025" spans="1:14" ht="24.95" customHeight="1">
      <c r="A2025" s="23">
        <v>823</v>
      </c>
      <c r="B2025" s="247"/>
      <c r="C2025" s="248"/>
      <c r="D2025" s="249" t="s">
        <v>699</v>
      </c>
      <c r="E2025" s="1946" t="str">
        <f>CONCATENATE("Уточнен план ",$C$3)</f>
        <v>Уточнен план 2025</v>
      </c>
      <c r="F2025" s="1947"/>
      <c r="G2025" s="1947"/>
      <c r="H2025" s="1948"/>
      <c r="I2025" s="1927" t="str">
        <f>CONCATENATE("Отчет ",$C$3)</f>
        <v>Отчет 2025</v>
      </c>
      <c r="J2025" s="1928"/>
      <c r="K2025" s="1928"/>
      <c r="L2025" s="1929"/>
      <c r="M2025" s="7">
        <f>(IF($E2150&lt;&gt;0,$M$2,IF($L2150&lt;&gt;0,$M$2,"")))</f>
        <v>1</v>
      </c>
    </row>
    <row r="2026" spans="1:14" ht="54.95" customHeight="1" thickBot="1">
      <c r="A2026" s="23">
        <v>825</v>
      </c>
      <c r="B2026" s="250" t="s">
        <v>62</v>
      </c>
      <c r="C2026" s="251" t="s">
        <v>460</v>
      </c>
      <c r="D2026" s="252" t="s">
        <v>700</v>
      </c>
      <c r="E2026" s="1391" t="str">
        <f>$E$20</f>
        <v>Уточнен план                Общо</v>
      </c>
      <c r="F2026" s="1395" t="str">
        <f>$F$20</f>
        <v>държавни дейности</v>
      </c>
      <c r="G2026" s="1396" t="str">
        <f>$G$20</f>
        <v>местни дейности</v>
      </c>
      <c r="H2026" s="1397" t="str">
        <f>$H$20</f>
        <v>дофинансиране</v>
      </c>
      <c r="I2026" s="253" t="str">
        <f>$I$20</f>
        <v>държавни дейности -ОТЧЕТ</v>
      </c>
      <c r="J2026" s="254" t="str">
        <f>$J$20</f>
        <v>местни дейности - ОТЧЕТ</v>
      </c>
      <c r="K2026" s="255" t="str">
        <f>$K$20</f>
        <v>дофинансиране - ОТЧЕТ</v>
      </c>
      <c r="L2026" s="1675" t="str">
        <f>$L$20</f>
        <v>ОТЧЕТ                                    ОБЩО</v>
      </c>
      <c r="M2026" s="7">
        <f>(IF($E2150&lt;&gt;0,$M$2,IF($L2150&lt;&gt;0,$M$2,"")))</f>
        <v>1</v>
      </c>
    </row>
    <row r="2027" spans="1:14" ht="18.75">
      <c r="A2027" s="23"/>
      <c r="B2027" s="258"/>
      <c r="C2027" s="259"/>
      <c r="D2027" s="260" t="s">
        <v>729</v>
      </c>
      <c r="E2027" s="1442" t="str">
        <f>$E$21</f>
        <v>(1)</v>
      </c>
      <c r="F2027" s="143" t="str">
        <f>$F$21</f>
        <v>(2)</v>
      </c>
      <c r="G2027" s="144" t="str">
        <f>$G$21</f>
        <v>(3)</v>
      </c>
      <c r="H2027" s="145" t="str">
        <f>$H$21</f>
        <v>(4)</v>
      </c>
      <c r="I2027" s="261" t="str">
        <f>$I$21</f>
        <v>(5)</v>
      </c>
      <c r="J2027" s="262" t="str">
        <f>$J$21</f>
        <v>(6)</v>
      </c>
      <c r="K2027" s="263" t="str">
        <f>$K$21</f>
        <v>(7)</v>
      </c>
      <c r="L2027" s="264" t="str">
        <f>$L$21</f>
        <v>(8)</v>
      </c>
      <c r="M2027" s="7">
        <f>(IF($E2150&lt;&gt;0,$M$2,IF($L2150&lt;&gt;0,$M$2,"")))</f>
        <v>1</v>
      </c>
    </row>
    <row r="2028" spans="1:14">
      <c r="A2028" s="23"/>
      <c r="B2028" s="1439"/>
      <c r="C2028" s="1540" t="e">
        <f>VLOOKUP(D2028,OP_LIST2,2,FALSE)</f>
        <v>#N/A</v>
      </c>
      <c r="D2028" s="1445"/>
      <c r="E2028" s="389"/>
      <c r="F2028" s="1429"/>
      <c r="G2028" s="1430"/>
      <c r="H2028" s="1431"/>
      <c r="I2028" s="1429"/>
      <c r="J2028" s="1430"/>
      <c r="K2028" s="1431"/>
      <c r="L2028" s="1428"/>
      <c r="M2028" s="7">
        <f>(IF($E2150&lt;&gt;0,$M$2,IF($L2150&lt;&gt;0,$M$2,"")))</f>
        <v>1</v>
      </c>
    </row>
    <row r="2029" spans="1:14">
      <c r="A2029" s="23"/>
      <c r="B2029" s="1713" t="s">
        <v>2056</v>
      </c>
      <c r="C2029" s="1446">
        <f>VLOOKUP(D2030,EBK_DEIN2,2,FALSE)</f>
        <v>3332</v>
      </c>
      <c r="D2029" s="1445" t="s">
        <v>778</v>
      </c>
      <c r="E2029" s="389"/>
      <c r="F2029" s="1432"/>
      <c r="G2029" s="1433"/>
      <c r="H2029" s="1434"/>
      <c r="I2029" s="1432"/>
      <c r="J2029" s="1433"/>
      <c r="K2029" s="1434"/>
      <c r="L2029" s="1428"/>
      <c r="M2029" s="7">
        <f>(IF($E2150&lt;&gt;0,$M$2,IF($L2150&lt;&gt;0,$M$2,"")))</f>
        <v>1</v>
      </c>
    </row>
    <row r="2030" spans="1:14">
      <c r="A2030" s="23"/>
      <c r="B2030" s="1438"/>
      <c r="C2030" s="1531">
        <f>+C2029</f>
        <v>3332</v>
      </c>
      <c r="D2030" s="1440" t="s">
        <v>440</v>
      </c>
      <c r="E2030" s="389"/>
      <c r="F2030" s="1432"/>
      <c r="G2030" s="1433"/>
      <c r="H2030" s="1434"/>
      <c r="I2030" s="1432"/>
      <c r="J2030" s="1433"/>
      <c r="K2030" s="1434"/>
      <c r="L2030" s="1428"/>
      <c r="M2030" s="7">
        <f>(IF($E2150&lt;&gt;0,$M$2,IF($L2150&lt;&gt;0,$M$2,"")))</f>
        <v>1</v>
      </c>
    </row>
    <row r="2031" spans="1:14">
      <c r="A2031" s="23"/>
      <c r="B2031" s="1443"/>
      <c r="C2031" s="1441"/>
      <c r="D2031" s="1444" t="s">
        <v>701</v>
      </c>
      <c r="E2031" s="389"/>
      <c r="F2031" s="1435"/>
      <c r="G2031" s="1436"/>
      <c r="H2031" s="1437"/>
      <c r="I2031" s="1435"/>
      <c r="J2031" s="1436"/>
      <c r="K2031" s="1437"/>
      <c r="L2031" s="1428"/>
      <c r="M2031" s="7">
        <f>(IF($E2150&lt;&gt;0,$M$2,IF($L2150&lt;&gt;0,$M$2,"")))</f>
        <v>1</v>
      </c>
    </row>
    <row r="2032" spans="1:14">
      <c r="A2032" s="23"/>
      <c r="B2032" s="272">
        <v>100</v>
      </c>
      <c r="C2032" s="1930" t="s">
        <v>730</v>
      </c>
      <c r="D2032" s="1931"/>
      <c r="E2032" s="273">
        <f t="shared" ref="E2032:L2032" si="466">SUM(E2033:E2034)</f>
        <v>240669</v>
      </c>
      <c r="F2032" s="274">
        <f t="shared" si="466"/>
        <v>240669</v>
      </c>
      <c r="G2032" s="275">
        <f t="shared" si="466"/>
        <v>0</v>
      </c>
      <c r="H2032" s="276">
        <f>SUM(H2033:H2034)</f>
        <v>0</v>
      </c>
      <c r="I2032" s="274">
        <f t="shared" si="466"/>
        <v>127086</v>
      </c>
      <c r="J2032" s="275">
        <f t="shared" si="466"/>
        <v>0</v>
      </c>
      <c r="K2032" s="276">
        <f t="shared" si="466"/>
        <v>0</v>
      </c>
      <c r="L2032" s="273">
        <f t="shared" si="466"/>
        <v>127086</v>
      </c>
      <c r="M2032" s="12">
        <f>(IF($E2032&lt;&gt;0,$M$2,IF($L2032&lt;&gt;0,$M$2,"")))</f>
        <v>1</v>
      </c>
      <c r="N2032" s="13"/>
    </row>
    <row r="2033" spans="1:14">
      <c r="A2033" s="23"/>
      <c r="B2033" s="278"/>
      <c r="C2033" s="279">
        <v>101</v>
      </c>
      <c r="D2033" s="280" t="s">
        <v>731</v>
      </c>
      <c r="E2033" s="281">
        <f>F2033+G2033+H2033</f>
        <v>240669</v>
      </c>
      <c r="F2033" s="152">
        <v>240669</v>
      </c>
      <c r="G2033" s="153">
        <v>0</v>
      </c>
      <c r="H2033" s="1406">
        <v>0</v>
      </c>
      <c r="I2033" s="152">
        <v>127086</v>
      </c>
      <c r="J2033" s="153">
        <v>0</v>
      </c>
      <c r="K2033" s="1406">
        <v>0</v>
      </c>
      <c r="L2033" s="281">
        <f>I2033+J2033+K2033</f>
        <v>127086</v>
      </c>
      <c r="M2033" s="12">
        <f t="shared" ref="M2033:M2096" si="467">(IF($E2033&lt;&gt;0,$M$2,IF($L2033&lt;&gt;0,$M$2,"")))</f>
        <v>1</v>
      </c>
      <c r="N2033" s="13"/>
    </row>
    <row r="2034" spans="1:14" hidden="1">
      <c r="A2034" s="10"/>
      <c r="B2034" s="278"/>
      <c r="C2034" s="285">
        <v>102</v>
      </c>
      <c r="D2034" s="286" t="s">
        <v>732</v>
      </c>
      <c r="E2034" s="287">
        <f>F2034+G2034+H2034</f>
        <v>0</v>
      </c>
      <c r="F2034" s="173"/>
      <c r="G2034" s="174"/>
      <c r="H2034" s="1409"/>
      <c r="I2034" s="173"/>
      <c r="J2034" s="174"/>
      <c r="K2034" s="1409"/>
      <c r="L2034" s="287">
        <f>I2034+J2034+K2034</f>
        <v>0</v>
      </c>
      <c r="M2034" s="12" t="str">
        <f t="shared" si="467"/>
        <v/>
      </c>
      <c r="N2034" s="13"/>
    </row>
    <row r="2035" spans="1:14">
      <c r="A2035" s="10"/>
      <c r="B2035" s="272">
        <v>200</v>
      </c>
      <c r="C2035" s="1932" t="s">
        <v>733</v>
      </c>
      <c r="D2035" s="1933"/>
      <c r="E2035" s="273">
        <f t="shared" ref="E2035:L2035" si="468">SUM(E2036:E2040)</f>
        <v>11550</v>
      </c>
      <c r="F2035" s="274">
        <f t="shared" si="468"/>
        <v>11550</v>
      </c>
      <c r="G2035" s="275">
        <f t="shared" si="468"/>
        <v>0</v>
      </c>
      <c r="H2035" s="276">
        <f>SUM(H2036:H2040)</f>
        <v>0</v>
      </c>
      <c r="I2035" s="274">
        <f t="shared" si="468"/>
        <v>50671</v>
      </c>
      <c r="J2035" s="275">
        <f t="shared" si="468"/>
        <v>0</v>
      </c>
      <c r="K2035" s="276">
        <f t="shared" si="468"/>
        <v>0</v>
      </c>
      <c r="L2035" s="273">
        <f t="shared" si="468"/>
        <v>50671</v>
      </c>
      <c r="M2035" s="12">
        <f t="shared" si="467"/>
        <v>1</v>
      </c>
      <c r="N2035" s="13"/>
    </row>
    <row r="2036" spans="1:14" hidden="1">
      <c r="A2036" s="10"/>
      <c r="B2036" s="291"/>
      <c r="C2036" s="279">
        <v>201</v>
      </c>
      <c r="D2036" s="280" t="s">
        <v>734</v>
      </c>
      <c r="E2036" s="281">
        <f>F2036+G2036+H2036</f>
        <v>0</v>
      </c>
      <c r="F2036" s="152"/>
      <c r="G2036" s="153"/>
      <c r="H2036" s="1406"/>
      <c r="I2036" s="152"/>
      <c r="J2036" s="153"/>
      <c r="K2036" s="1406"/>
      <c r="L2036" s="281">
        <f>I2036+J2036+K2036</f>
        <v>0</v>
      </c>
      <c r="M2036" s="12" t="str">
        <f t="shared" si="467"/>
        <v/>
      </c>
      <c r="N2036" s="13"/>
    </row>
    <row r="2037" spans="1:14" hidden="1">
      <c r="A2037" s="10"/>
      <c r="B2037" s="292"/>
      <c r="C2037" s="293">
        <v>202</v>
      </c>
      <c r="D2037" s="294" t="s">
        <v>735</v>
      </c>
      <c r="E2037" s="295">
        <f>F2037+G2037+H2037</f>
        <v>0</v>
      </c>
      <c r="F2037" s="158"/>
      <c r="G2037" s="159"/>
      <c r="H2037" s="1408"/>
      <c r="I2037" s="158"/>
      <c r="J2037" s="159"/>
      <c r="K2037" s="1408"/>
      <c r="L2037" s="295">
        <f>I2037+J2037+K2037</f>
        <v>0</v>
      </c>
      <c r="M2037" s="12" t="str">
        <f t="shared" si="467"/>
        <v/>
      </c>
      <c r="N2037" s="13"/>
    </row>
    <row r="2038" spans="1:14" ht="31.5">
      <c r="A2038" s="10"/>
      <c r="B2038" s="299"/>
      <c r="C2038" s="293">
        <v>205</v>
      </c>
      <c r="D2038" s="294" t="s">
        <v>586</v>
      </c>
      <c r="E2038" s="295">
        <f>F2038+G2038+H2038</f>
        <v>8550</v>
      </c>
      <c r="F2038" s="158">
        <v>8550</v>
      </c>
      <c r="G2038" s="159">
        <v>0</v>
      </c>
      <c r="H2038" s="1408">
        <v>0</v>
      </c>
      <c r="I2038" s="158">
        <v>2492</v>
      </c>
      <c r="J2038" s="159">
        <v>0</v>
      </c>
      <c r="K2038" s="1408">
        <v>0</v>
      </c>
      <c r="L2038" s="295">
        <f>I2038+J2038+K2038</f>
        <v>2492</v>
      </c>
      <c r="M2038" s="12">
        <f t="shared" si="467"/>
        <v>1</v>
      </c>
      <c r="N2038" s="13"/>
    </row>
    <row r="2039" spans="1:14">
      <c r="A2039" s="10"/>
      <c r="B2039" s="299"/>
      <c r="C2039" s="293">
        <v>208</v>
      </c>
      <c r="D2039" s="300" t="s">
        <v>587</v>
      </c>
      <c r="E2039" s="295">
        <f>F2039+G2039+H2039</f>
        <v>1500</v>
      </c>
      <c r="F2039" s="158">
        <v>1500</v>
      </c>
      <c r="G2039" s="159">
        <v>0</v>
      </c>
      <c r="H2039" s="1408">
        <v>0</v>
      </c>
      <c r="I2039" s="158">
        <v>47640</v>
      </c>
      <c r="J2039" s="159">
        <v>0</v>
      </c>
      <c r="K2039" s="1408">
        <v>0</v>
      </c>
      <c r="L2039" s="295">
        <f>I2039+J2039+K2039</f>
        <v>47640</v>
      </c>
      <c r="M2039" s="12">
        <f t="shared" si="467"/>
        <v>1</v>
      </c>
      <c r="N2039" s="13"/>
    </row>
    <row r="2040" spans="1:14">
      <c r="A2040" s="10"/>
      <c r="B2040" s="291"/>
      <c r="C2040" s="285">
        <v>209</v>
      </c>
      <c r="D2040" s="301" t="s">
        <v>588</v>
      </c>
      <c r="E2040" s="287">
        <f>F2040+G2040+H2040</f>
        <v>1500</v>
      </c>
      <c r="F2040" s="173">
        <v>1500</v>
      </c>
      <c r="G2040" s="174">
        <v>0</v>
      </c>
      <c r="H2040" s="1409">
        <v>0</v>
      </c>
      <c r="I2040" s="173">
        <v>539</v>
      </c>
      <c r="J2040" s="174">
        <v>0</v>
      </c>
      <c r="K2040" s="1409">
        <v>0</v>
      </c>
      <c r="L2040" s="287">
        <f>I2040+J2040+K2040</f>
        <v>539</v>
      </c>
      <c r="M2040" s="12">
        <f t="shared" si="467"/>
        <v>1</v>
      </c>
      <c r="N2040" s="13"/>
    </row>
    <row r="2041" spans="1:14">
      <c r="A2041" s="10"/>
      <c r="B2041" s="272">
        <v>500</v>
      </c>
      <c r="C2041" s="1934" t="s">
        <v>188</v>
      </c>
      <c r="D2041" s="1935"/>
      <c r="E2041" s="273">
        <f t="shared" ref="E2041:L2041" si="469">SUM(E2042:E2048)</f>
        <v>58328</v>
      </c>
      <c r="F2041" s="274">
        <f t="shared" si="469"/>
        <v>58328</v>
      </c>
      <c r="G2041" s="275">
        <f t="shared" si="469"/>
        <v>0</v>
      </c>
      <c r="H2041" s="276">
        <f>SUM(H2042:H2048)</f>
        <v>0</v>
      </c>
      <c r="I2041" s="274">
        <f t="shared" si="469"/>
        <v>31199</v>
      </c>
      <c r="J2041" s="275">
        <f t="shared" si="469"/>
        <v>0</v>
      </c>
      <c r="K2041" s="276">
        <f t="shared" si="469"/>
        <v>0</v>
      </c>
      <c r="L2041" s="273">
        <f t="shared" si="469"/>
        <v>31199</v>
      </c>
      <c r="M2041" s="12">
        <f t="shared" si="467"/>
        <v>1</v>
      </c>
      <c r="N2041" s="13"/>
    </row>
    <row r="2042" spans="1:14" ht="18" customHeight="1">
      <c r="A2042" s="10"/>
      <c r="B2042" s="291"/>
      <c r="C2042" s="302">
        <v>551</v>
      </c>
      <c r="D2042" s="303" t="s">
        <v>189</v>
      </c>
      <c r="E2042" s="281">
        <f t="shared" ref="E2042:E2049" si="470">F2042+G2042+H2042</f>
        <v>28699</v>
      </c>
      <c r="F2042" s="152">
        <v>28699</v>
      </c>
      <c r="G2042" s="153">
        <v>0</v>
      </c>
      <c r="H2042" s="1406">
        <v>0</v>
      </c>
      <c r="I2042" s="152">
        <v>16025</v>
      </c>
      <c r="J2042" s="153">
        <v>0</v>
      </c>
      <c r="K2042" s="1406">
        <v>0</v>
      </c>
      <c r="L2042" s="281">
        <f t="shared" ref="L2042:L2049" si="471">I2042+J2042+K2042</f>
        <v>16025</v>
      </c>
      <c r="M2042" s="12">
        <f t="shared" si="467"/>
        <v>1</v>
      </c>
      <c r="N2042" s="13"/>
    </row>
    <row r="2043" spans="1:14">
      <c r="A2043" s="10"/>
      <c r="B2043" s="291"/>
      <c r="C2043" s="304">
        <v>552</v>
      </c>
      <c r="D2043" s="305" t="s">
        <v>894</v>
      </c>
      <c r="E2043" s="295">
        <f t="shared" si="470"/>
        <v>10031</v>
      </c>
      <c r="F2043" s="158">
        <v>10031</v>
      </c>
      <c r="G2043" s="159">
        <v>0</v>
      </c>
      <c r="H2043" s="1408">
        <v>0</v>
      </c>
      <c r="I2043" s="158">
        <v>5003</v>
      </c>
      <c r="J2043" s="159">
        <v>0</v>
      </c>
      <c r="K2043" s="1408">
        <v>0</v>
      </c>
      <c r="L2043" s="295">
        <f t="shared" si="471"/>
        <v>5003</v>
      </c>
      <c r="M2043" s="12">
        <f t="shared" si="467"/>
        <v>1</v>
      </c>
      <c r="N2043" s="13"/>
    </row>
    <row r="2044" spans="1:14" hidden="1">
      <c r="A2044" s="10"/>
      <c r="B2044" s="306"/>
      <c r="C2044" s="304">
        <v>558</v>
      </c>
      <c r="D2044" s="307" t="s">
        <v>856</v>
      </c>
      <c r="E2044" s="295">
        <f>F2044+G2044+H2044</f>
        <v>0</v>
      </c>
      <c r="F2044" s="484">
        <v>0</v>
      </c>
      <c r="G2044" s="485">
        <v>0</v>
      </c>
      <c r="H2044" s="160">
        <v>0</v>
      </c>
      <c r="I2044" s="484">
        <v>0</v>
      </c>
      <c r="J2044" s="485">
        <v>0</v>
      </c>
      <c r="K2044" s="160">
        <v>0</v>
      </c>
      <c r="L2044" s="295">
        <f>I2044+J2044+K2044</f>
        <v>0</v>
      </c>
      <c r="M2044" s="12" t="str">
        <f t="shared" si="467"/>
        <v/>
      </c>
      <c r="N2044" s="13"/>
    </row>
    <row r="2045" spans="1:14">
      <c r="A2045" s="10"/>
      <c r="B2045" s="306"/>
      <c r="C2045" s="304">
        <v>560</v>
      </c>
      <c r="D2045" s="307" t="s">
        <v>190</v>
      </c>
      <c r="E2045" s="295">
        <f t="shared" si="470"/>
        <v>11962</v>
      </c>
      <c r="F2045" s="158">
        <v>11962</v>
      </c>
      <c r="G2045" s="159">
        <v>0</v>
      </c>
      <c r="H2045" s="1408">
        <v>0</v>
      </c>
      <c r="I2045" s="158">
        <v>6653</v>
      </c>
      <c r="J2045" s="159">
        <v>0</v>
      </c>
      <c r="K2045" s="1408">
        <v>0</v>
      </c>
      <c r="L2045" s="295">
        <f t="shared" si="471"/>
        <v>6653</v>
      </c>
      <c r="M2045" s="12">
        <f t="shared" si="467"/>
        <v>1</v>
      </c>
      <c r="N2045" s="13"/>
    </row>
    <row r="2046" spans="1:14">
      <c r="A2046" s="10"/>
      <c r="B2046" s="306"/>
      <c r="C2046" s="304">
        <v>580</v>
      </c>
      <c r="D2046" s="305" t="s">
        <v>191</v>
      </c>
      <c r="E2046" s="295">
        <f t="shared" si="470"/>
        <v>7636</v>
      </c>
      <c r="F2046" s="158">
        <v>7636</v>
      </c>
      <c r="G2046" s="159">
        <v>0</v>
      </c>
      <c r="H2046" s="1408">
        <v>0</v>
      </c>
      <c r="I2046" s="158">
        <v>3518</v>
      </c>
      <c r="J2046" s="159">
        <v>0</v>
      </c>
      <c r="K2046" s="1408">
        <v>0</v>
      </c>
      <c r="L2046" s="295">
        <f t="shared" si="471"/>
        <v>3518</v>
      </c>
      <c r="M2046" s="12">
        <f t="shared" si="467"/>
        <v>1</v>
      </c>
      <c r="N2046" s="13"/>
    </row>
    <row r="2047" spans="1:14" hidden="1">
      <c r="A2047" s="10"/>
      <c r="B2047" s="291"/>
      <c r="C2047" s="304">
        <v>588</v>
      </c>
      <c r="D2047" s="305" t="s">
        <v>858</v>
      </c>
      <c r="E2047" s="295">
        <f>F2047+G2047+H2047</f>
        <v>0</v>
      </c>
      <c r="F2047" s="484">
        <v>0</v>
      </c>
      <c r="G2047" s="485">
        <v>0</v>
      </c>
      <c r="H2047" s="160">
        <v>0</v>
      </c>
      <c r="I2047" s="484">
        <v>0</v>
      </c>
      <c r="J2047" s="485">
        <v>0</v>
      </c>
      <c r="K2047" s="160">
        <v>0</v>
      </c>
      <c r="L2047" s="295">
        <f>I2047+J2047+K2047</f>
        <v>0</v>
      </c>
      <c r="M2047" s="12" t="str">
        <f t="shared" si="467"/>
        <v/>
      </c>
      <c r="N2047" s="13"/>
    </row>
    <row r="2048" spans="1:14" ht="31.5" hidden="1">
      <c r="A2048" s="10"/>
      <c r="B2048" s="291"/>
      <c r="C2048" s="308">
        <v>590</v>
      </c>
      <c r="D2048" s="309" t="s">
        <v>192</v>
      </c>
      <c r="E2048" s="287">
        <f t="shared" si="470"/>
        <v>0</v>
      </c>
      <c r="F2048" s="173"/>
      <c r="G2048" s="174"/>
      <c r="H2048" s="1409"/>
      <c r="I2048" s="173"/>
      <c r="J2048" s="174"/>
      <c r="K2048" s="1409"/>
      <c r="L2048" s="287">
        <f t="shared" si="471"/>
        <v>0</v>
      </c>
      <c r="M2048" s="12" t="str">
        <f t="shared" si="467"/>
        <v/>
      </c>
      <c r="N2048" s="13"/>
    </row>
    <row r="2049" spans="1:14" hidden="1">
      <c r="A2049" s="22">
        <v>5</v>
      </c>
      <c r="B2049" s="272">
        <v>800</v>
      </c>
      <c r="C2049" s="1936" t="s">
        <v>193</v>
      </c>
      <c r="D2049" s="1937"/>
      <c r="E2049" s="310">
        <f t="shared" si="470"/>
        <v>0</v>
      </c>
      <c r="F2049" s="1410"/>
      <c r="G2049" s="1411"/>
      <c r="H2049" s="1412"/>
      <c r="I2049" s="1410"/>
      <c r="J2049" s="1411"/>
      <c r="K2049" s="1412"/>
      <c r="L2049" s="310">
        <f t="shared" si="471"/>
        <v>0</v>
      </c>
      <c r="M2049" s="12" t="str">
        <f t="shared" si="467"/>
        <v/>
      </c>
      <c r="N2049" s="13"/>
    </row>
    <row r="2050" spans="1:14">
      <c r="A2050" s="23">
        <v>10</v>
      </c>
      <c r="B2050" s="272">
        <v>1000</v>
      </c>
      <c r="C2050" s="1932" t="s">
        <v>194</v>
      </c>
      <c r="D2050" s="1933"/>
      <c r="E2050" s="310">
        <f t="shared" ref="E2050:L2050" si="472">SUM(E2051:E2067)</f>
        <v>201186</v>
      </c>
      <c r="F2050" s="274">
        <f t="shared" si="472"/>
        <v>129835</v>
      </c>
      <c r="G2050" s="275">
        <f t="shared" si="472"/>
        <v>0</v>
      </c>
      <c r="H2050" s="276">
        <f>SUM(H2051:H2067)</f>
        <v>71351</v>
      </c>
      <c r="I2050" s="274">
        <f t="shared" si="472"/>
        <v>39121</v>
      </c>
      <c r="J2050" s="275">
        <f t="shared" si="472"/>
        <v>0</v>
      </c>
      <c r="K2050" s="276">
        <f t="shared" si="472"/>
        <v>3611</v>
      </c>
      <c r="L2050" s="310">
        <f t="shared" si="472"/>
        <v>42732</v>
      </c>
      <c r="M2050" s="12">
        <f t="shared" si="467"/>
        <v>1</v>
      </c>
      <c r="N2050" s="13"/>
    </row>
    <row r="2051" spans="1:14" hidden="1">
      <c r="A2051" s="23">
        <v>15</v>
      </c>
      <c r="B2051" s="292"/>
      <c r="C2051" s="279">
        <v>1011</v>
      </c>
      <c r="D2051" s="311" t="s">
        <v>195</v>
      </c>
      <c r="E2051" s="281">
        <f t="shared" ref="E2051:E2067" si="473">F2051+G2051+H2051</f>
        <v>0</v>
      </c>
      <c r="F2051" s="152"/>
      <c r="G2051" s="153"/>
      <c r="H2051" s="1406"/>
      <c r="I2051" s="152"/>
      <c r="J2051" s="153"/>
      <c r="K2051" s="1406"/>
      <c r="L2051" s="281">
        <f t="shared" ref="L2051:L2067" si="474">I2051+J2051+K2051</f>
        <v>0</v>
      </c>
      <c r="M2051" s="12" t="str">
        <f t="shared" si="467"/>
        <v/>
      </c>
      <c r="N2051" s="13"/>
    </row>
    <row r="2052" spans="1:14" hidden="1">
      <c r="A2052" s="22">
        <v>35</v>
      </c>
      <c r="B2052" s="292"/>
      <c r="C2052" s="293">
        <v>1012</v>
      </c>
      <c r="D2052" s="294" t="s">
        <v>196</v>
      </c>
      <c r="E2052" s="295">
        <f t="shared" si="473"/>
        <v>0</v>
      </c>
      <c r="F2052" s="158"/>
      <c r="G2052" s="159"/>
      <c r="H2052" s="1408"/>
      <c r="I2052" s="158"/>
      <c r="J2052" s="159"/>
      <c r="K2052" s="1408"/>
      <c r="L2052" s="295">
        <f t="shared" si="474"/>
        <v>0</v>
      </c>
      <c r="M2052" s="12" t="str">
        <f t="shared" si="467"/>
        <v/>
      </c>
      <c r="N2052" s="13"/>
    </row>
    <row r="2053" spans="1:14">
      <c r="A2053" s="23">
        <v>40</v>
      </c>
      <c r="B2053" s="292"/>
      <c r="C2053" s="293">
        <v>1013</v>
      </c>
      <c r="D2053" s="294" t="s">
        <v>197</v>
      </c>
      <c r="E2053" s="295">
        <f t="shared" si="473"/>
        <v>400</v>
      </c>
      <c r="F2053" s="158">
        <v>400</v>
      </c>
      <c r="G2053" s="159">
        <v>0</v>
      </c>
      <c r="H2053" s="1408">
        <v>0</v>
      </c>
      <c r="I2053" s="158"/>
      <c r="J2053" s="159"/>
      <c r="K2053" s="1408"/>
      <c r="L2053" s="295">
        <f t="shared" si="474"/>
        <v>0</v>
      </c>
      <c r="M2053" s="12">
        <f t="shared" si="467"/>
        <v>1</v>
      </c>
      <c r="N2053" s="13"/>
    </row>
    <row r="2054" spans="1:14" hidden="1">
      <c r="A2054" s="23">
        <v>45</v>
      </c>
      <c r="B2054" s="292"/>
      <c r="C2054" s="293">
        <v>1014</v>
      </c>
      <c r="D2054" s="294" t="s">
        <v>198</v>
      </c>
      <c r="E2054" s="295">
        <f t="shared" si="473"/>
        <v>0</v>
      </c>
      <c r="F2054" s="158"/>
      <c r="G2054" s="159"/>
      <c r="H2054" s="1408"/>
      <c r="I2054" s="158"/>
      <c r="J2054" s="159"/>
      <c r="K2054" s="1408"/>
      <c r="L2054" s="295">
        <f t="shared" si="474"/>
        <v>0</v>
      </c>
      <c r="M2054" s="12" t="str">
        <f t="shared" si="467"/>
        <v/>
      </c>
      <c r="N2054" s="13"/>
    </row>
    <row r="2055" spans="1:14">
      <c r="A2055" s="23">
        <v>50</v>
      </c>
      <c r="B2055" s="292"/>
      <c r="C2055" s="293">
        <v>1015</v>
      </c>
      <c r="D2055" s="294" t="s">
        <v>199</v>
      </c>
      <c r="E2055" s="295">
        <f t="shared" si="473"/>
        <v>20000</v>
      </c>
      <c r="F2055" s="158">
        <v>20000</v>
      </c>
      <c r="G2055" s="159">
        <v>0</v>
      </c>
      <c r="H2055" s="1408">
        <v>0</v>
      </c>
      <c r="I2055" s="158">
        <v>2171</v>
      </c>
      <c r="J2055" s="159">
        <v>0</v>
      </c>
      <c r="K2055" s="1408">
        <v>0</v>
      </c>
      <c r="L2055" s="295">
        <f t="shared" si="474"/>
        <v>2171</v>
      </c>
      <c r="M2055" s="12">
        <f t="shared" si="467"/>
        <v>1</v>
      </c>
      <c r="N2055" s="13"/>
    </row>
    <row r="2056" spans="1:14">
      <c r="A2056" s="23">
        <v>55</v>
      </c>
      <c r="B2056" s="292"/>
      <c r="C2056" s="312">
        <v>1016</v>
      </c>
      <c r="D2056" s="313" t="s">
        <v>200</v>
      </c>
      <c r="E2056" s="314">
        <f t="shared" si="473"/>
        <v>79500</v>
      </c>
      <c r="F2056" s="164">
        <v>79500</v>
      </c>
      <c r="G2056" s="165">
        <v>0</v>
      </c>
      <c r="H2056" s="1407">
        <v>0</v>
      </c>
      <c r="I2056" s="164">
        <v>35379</v>
      </c>
      <c r="J2056" s="165">
        <v>0</v>
      </c>
      <c r="K2056" s="1407">
        <v>3611</v>
      </c>
      <c r="L2056" s="314">
        <f t="shared" si="474"/>
        <v>38990</v>
      </c>
      <c r="M2056" s="12">
        <f t="shared" si="467"/>
        <v>1</v>
      </c>
      <c r="N2056" s="13"/>
    </row>
    <row r="2057" spans="1:14">
      <c r="A2057" s="23">
        <v>60</v>
      </c>
      <c r="B2057" s="278"/>
      <c r="C2057" s="318">
        <v>1020</v>
      </c>
      <c r="D2057" s="319" t="s">
        <v>201</v>
      </c>
      <c r="E2057" s="320">
        <f t="shared" si="473"/>
        <v>9016</v>
      </c>
      <c r="F2057" s="450">
        <v>9016</v>
      </c>
      <c r="G2057" s="451">
        <v>0</v>
      </c>
      <c r="H2057" s="1416">
        <v>0</v>
      </c>
      <c r="I2057" s="450">
        <v>1571</v>
      </c>
      <c r="J2057" s="451">
        <v>0</v>
      </c>
      <c r="K2057" s="1416">
        <v>0</v>
      </c>
      <c r="L2057" s="320">
        <f t="shared" si="474"/>
        <v>1571</v>
      </c>
      <c r="M2057" s="12">
        <f t="shared" si="467"/>
        <v>1</v>
      </c>
      <c r="N2057" s="13"/>
    </row>
    <row r="2058" spans="1:14">
      <c r="A2058" s="22">
        <v>65</v>
      </c>
      <c r="B2058" s="292"/>
      <c r="C2058" s="324">
        <v>1030</v>
      </c>
      <c r="D2058" s="325" t="s">
        <v>202</v>
      </c>
      <c r="E2058" s="326">
        <f t="shared" si="473"/>
        <v>92270</v>
      </c>
      <c r="F2058" s="445">
        <v>20919</v>
      </c>
      <c r="G2058" s="446">
        <v>0</v>
      </c>
      <c r="H2058" s="1413">
        <v>71351</v>
      </c>
      <c r="I2058" s="445"/>
      <c r="J2058" s="446"/>
      <c r="K2058" s="1413"/>
      <c r="L2058" s="326">
        <f t="shared" si="474"/>
        <v>0</v>
      </c>
      <c r="M2058" s="12">
        <f t="shared" si="467"/>
        <v>1</v>
      </c>
      <c r="N2058" s="13"/>
    </row>
    <row r="2059" spans="1:14" hidden="1">
      <c r="A2059" s="23">
        <v>70</v>
      </c>
      <c r="B2059" s="292"/>
      <c r="C2059" s="318">
        <v>1051</v>
      </c>
      <c r="D2059" s="331" t="s">
        <v>203</v>
      </c>
      <c r="E2059" s="320">
        <f t="shared" si="473"/>
        <v>0</v>
      </c>
      <c r="F2059" s="450"/>
      <c r="G2059" s="451"/>
      <c r="H2059" s="1416"/>
      <c r="I2059" s="450"/>
      <c r="J2059" s="451"/>
      <c r="K2059" s="1416"/>
      <c r="L2059" s="320">
        <f t="shared" si="474"/>
        <v>0</v>
      </c>
      <c r="M2059" s="12" t="str">
        <f t="shared" si="467"/>
        <v/>
      </c>
      <c r="N2059" s="13"/>
    </row>
    <row r="2060" spans="1:14" hidden="1">
      <c r="A2060" s="23">
        <v>75</v>
      </c>
      <c r="B2060" s="292"/>
      <c r="C2060" s="293">
        <v>1052</v>
      </c>
      <c r="D2060" s="294" t="s">
        <v>204</v>
      </c>
      <c r="E2060" s="295">
        <f t="shared" si="473"/>
        <v>0</v>
      </c>
      <c r="F2060" s="158"/>
      <c r="G2060" s="159"/>
      <c r="H2060" s="1408"/>
      <c r="I2060" s="158"/>
      <c r="J2060" s="159"/>
      <c r="K2060" s="1408"/>
      <c r="L2060" s="295">
        <f t="shared" si="474"/>
        <v>0</v>
      </c>
      <c r="M2060" s="12" t="str">
        <f t="shared" si="467"/>
        <v/>
      </c>
      <c r="N2060" s="13"/>
    </row>
    <row r="2061" spans="1:14" hidden="1">
      <c r="A2061" s="23">
        <v>80</v>
      </c>
      <c r="B2061" s="292"/>
      <c r="C2061" s="324">
        <v>1053</v>
      </c>
      <c r="D2061" s="325" t="s">
        <v>859</v>
      </c>
      <c r="E2061" s="326">
        <f t="shared" si="473"/>
        <v>0</v>
      </c>
      <c r="F2061" s="445"/>
      <c r="G2061" s="446"/>
      <c r="H2061" s="1413"/>
      <c r="I2061" s="445"/>
      <c r="J2061" s="446"/>
      <c r="K2061" s="1413"/>
      <c r="L2061" s="326">
        <f t="shared" si="474"/>
        <v>0</v>
      </c>
      <c r="M2061" s="12" t="str">
        <f t="shared" si="467"/>
        <v/>
      </c>
      <c r="N2061" s="13"/>
    </row>
    <row r="2062" spans="1:14" hidden="1">
      <c r="A2062" s="23">
        <v>80</v>
      </c>
      <c r="B2062" s="292"/>
      <c r="C2062" s="318">
        <v>1062</v>
      </c>
      <c r="D2062" s="319" t="s">
        <v>205</v>
      </c>
      <c r="E2062" s="320">
        <f t="shared" si="473"/>
        <v>0</v>
      </c>
      <c r="F2062" s="450"/>
      <c r="G2062" s="451"/>
      <c r="H2062" s="1416"/>
      <c r="I2062" s="450"/>
      <c r="J2062" s="451"/>
      <c r="K2062" s="1416"/>
      <c r="L2062" s="320">
        <f t="shared" si="474"/>
        <v>0</v>
      </c>
      <c r="M2062" s="12" t="str">
        <f t="shared" si="467"/>
        <v/>
      </c>
      <c r="N2062" s="13"/>
    </row>
    <row r="2063" spans="1:14" hidden="1">
      <c r="A2063" s="23">
        <v>85</v>
      </c>
      <c r="B2063" s="292"/>
      <c r="C2063" s="324">
        <v>1063</v>
      </c>
      <c r="D2063" s="332" t="s">
        <v>787</v>
      </c>
      <c r="E2063" s="326">
        <f t="shared" si="473"/>
        <v>0</v>
      </c>
      <c r="F2063" s="445"/>
      <c r="G2063" s="446"/>
      <c r="H2063" s="1413"/>
      <c r="I2063" s="445"/>
      <c r="J2063" s="446"/>
      <c r="K2063" s="1413"/>
      <c r="L2063" s="326">
        <f t="shared" si="474"/>
        <v>0</v>
      </c>
      <c r="M2063" s="12" t="str">
        <f t="shared" si="467"/>
        <v/>
      </c>
      <c r="N2063" s="13"/>
    </row>
    <row r="2064" spans="1:14" hidden="1">
      <c r="A2064" s="23">
        <v>90</v>
      </c>
      <c r="B2064" s="292"/>
      <c r="C2064" s="333">
        <v>1069</v>
      </c>
      <c r="D2064" s="334" t="s">
        <v>206</v>
      </c>
      <c r="E2064" s="335">
        <f t="shared" si="473"/>
        <v>0</v>
      </c>
      <c r="F2064" s="589"/>
      <c r="G2064" s="590"/>
      <c r="H2064" s="1415"/>
      <c r="I2064" s="589"/>
      <c r="J2064" s="590"/>
      <c r="K2064" s="1415"/>
      <c r="L2064" s="335">
        <f t="shared" si="474"/>
        <v>0</v>
      </c>
      <c r="M2064" s="12" t="str">
        <f t="shared" si="467"/>
        <v/>
      </c>
      <c r="N2064" s="13"/>
    </row>
    <row r="2065" spans="1:14" hidden="1">
      <c r="A2065" s="23">
        <v>90</v>
      </c>
      <c r="B2065" s="278"/>
      <c r="C2065" s="318">
        <v>1091</v>
      </c>
      <c r="D2065" s="331" t="s">
        <v>895</v>
      </c>
      <c r="E2065" s="320">
        <f t="shared" si="473"/>
        <v>0</v>
      </c>
      <c r="F2065" s="450"/>
      <c r="G2065" s="451"/>
      <c r="H2065" s="1416"/>
      <c r="I2065" s="450"/>
      <c r="J2065" s="451"/>
      <c r="K2065" s="1416"/>
      <c r="L2065" s="320">
        <f t="shared" si="474"/>
        <v>0</v>
      </c>
      <c r="M2065" s="12" t="str">
        <f t="shared" si="467"/>
        <v/>
      </c>
      <c r="N2065" s="13"/>
    </row>
    <row r="2066" spans="1:14" hidden="1">
      <c r="A2066" s="22">
        <v>115</v>
      </c>
      <c r="B2066" s="292"/>
      <c r="C2066" s="293">
        <v>1092</v>
      </c>
      <c r="D2066" s="294" t="s">
        <v>299</v>
      </c>
      <c r="E2066" s="295">
        <f t="shared" si="473"/>
        <v>0</v>
      </c>
      <c r="F2066" s="158"/>
      <c r="G2066" s="159"/>
      <c r="H2066" s="1408"/>
      <c r="I2066" s="158"/>
      <c r="J2066" s="159"/>
      <c r="K2066" s="1408"/>
      <c r="L2066" s="295">
        <f t="shared" si="474"/>
        <v>0</v>
      </c>
      <c r="M2066" s="12" t="str">
        <f t="shared" si="467"/>
        <v/>
      </c>
      <c r="N2066" s="13"/>
    </row>
    <row r="2067" spans="1:14" hidden="1">
      <c r="A2067" s="22">
        <v>125</v>
      </c>
      <c r="B2067" s="292"/>
      <c r="C2067" s="285">
        <v>1098</v>
      </c>
      <c r="D2067" s="339" t="s">
        <v>207</v>
      </c>
      <c r="E2067" s="287">
        <f t="shared" si="473"/>
        <v>0</v>
      </c>
      <c r="F2067" s="173"/>
      <c r="G2067" s="174"/>
      <c r="H2067" s="1409"/>
      <c r="I2067" s="173"/>
      <c r="J2067" s="174"/>
      <c r="K2067" s="1409"/>
      <c r="L2067" s="287">
        <f t="shared" si="474"/>
        <v>0</v>
      </c>
      <c r="M2067" s="12" t="str">
        <f t="shared" si="467"/>
        <v/>
      </c>
      <c r="N2067" s="13"/>
    </row>
    <row r="2068" spans="1:14" hidden="1">
      <c r="A2068" s="23">
        <v>130</v>
      </c>
      <c r="B2068" s="272">
        <v>1900</v>
      </c>
      <c r="C2068" s="1917" t="s">
        <v>266</v>
      </c>
      <c r="D2068" s="1918"/>
      <c r="E2068" s="310">
        <f t="shared" ref="E2068:L2068" si="475">SUM(E2069:E2071)</f>
        <v>0</v>
      </c>
      <c r="F2068" s="274">
        <f t="shared" si="475"/>
        <v>0</v>
      </c>
      <c r="G2068" s="275">
        <f t="shared" si="475"/>
        <v>0</v>
      </c>
      <c r="H2068" s="276">
        <f>SUM(H2069:H2071)</f>
        <v>0</v>
      </c>
      <c r="I2068" s="274">
        <f t="shared" si="475"/>
        <v>0</v>
      </c>
      <c r="J2068" s="275">
        <f t="shared" si="475"/>
        <v>0</v>
      </c>
      <c r="K2068" s="276">
        <f t="shared" si="475"/>
        <v>0</v>
      </c>
      <c r="L2068" s="310">
        <f t="shared" si="475"/>
        <v>0</v>
      </c>
      <c r="M2068" s="12" t="str">
        <f t="shared" si="467"/>
        <v/>
      </c>
      <c r="N2068" s="13"/>
    </row>
    <row r="2069" spans="1:14" hidden="1">
      <c r="A2069" s="23">
        <v>135</v>
      </c>
      <c r="B2069" s="292"/>
      <c r="C2069" s="279">
        <v>1901</v>
      </c>
      <c r="D2069" s="340" t="s">
        <v>896</v>
      </c>
      <c r="E2069" s="281">
        <f>F2069+G2069+H2069</f>
        <v>0</v>
      </c>
      <c r="F2069" s="152"/>
      <c r="G2069" s="153"/>
      <c r="H2069" s="1406"/>
      <c r="I2069" s="152"/>
      <c r="J2069" s="153"/>
      <c r="K2069" s="1406"/>
      <c r="L2069" s="281">
        <f>I2069+J2069+K2069</f>
        <v>0</v>
      </c>
      <c r="M2069" s="12" t="str">
        <f t="shared" si="467"/>
        <v/>
      </c>
      <c r="N2069" s="13"/>
    </row>
    <row r="2070" spans="1:14" hidden="1">
      <c r="A2070" s="23">
        <v>140</v>
      </c>
      <c r="B2070" s="341"/>
      <c r="C2070" s="293">
        <v>1981</v>
      </c>
      <c r="D2070" s="342" t="s">
        <v>897</v>
      </c>
      <c r="E2070" s="295">
        <f>F2070+G2070+H2070</f>
        <v>0</v>
      </c>
      <c r="F2070" s="158"/>
      <c r="G2070" s="159"/>
      <c r="H2070" s="1408"/>
      <c r="I2070" s="158"/>
      <c r="J2070" s="159"/>
      <c r="K2070" s="1408"/>
      <c r="L2070" s="295">
        <f>I2070+J2070+K2070</f>
        <v>0</v>
      </c>
      <c r="M2070" s="12" t="str">
        <f t="shared" si="467"/>
        <v/>
      </c>
      <c r="N2070" s="13"/>
    </row>
    <row r="2071" spans="1:14" hidden="1">
      <c r="A2071" s="23">
        <v>145</v>
      </c>
      <c r="B2071" s="292"/>
      <c r="C2071" s="285">
        <v>1991</v>
      </c>
      <c r="D2071" s="343" t="s">
        <v>898</v>
      </c>
      <c r="E2071" s="287">
        <f>F2071+G2071+H2071</f>
        <v>0</v>
      </c>
      <c r="F2071" s="173"/>
      <c r="G2071" s="174"/>
      <c r="H2071" s="1409"/>
      <c r="I2071" s="173"/>
      <c r="J2071" s="174"/>
      <c r="K2071" s="1409"/>
      <c r="L2071" s="287">
        <f>I2071+J2071+K2071</f>
        <v>0</v>
      </c>
      <c r="M2071" s="12" t="str">
        <f t="shared" si="467"/>
        <v/>
      </c>
      <c r="N2071" s="13"/>
    </row>
    <row r="2072" spans="1:14" hidden="1">
      <c r="A2072" s="23">
        <v>150</v>
      </c>
      <c r="B2072" s="272">
        <v>2100</v>
      </c>
      <c r="C2072" s="1917" t="s">
        <v>708</v>
      </c>
      <c r="D2072" s="1918"/>
      <c r="E2072" s="310">
        <f t="shared" ref="E2072:L2072" si="476">SUM(E2073:E2077)</f>
        <v>0</v>
      </c>
      <c r="F2072" s="274">
        <f t="shared" si="476"/>
        <v>0</v>
      </c>
      <c r="G2072" s="275">
        <f t="shared" si="476"/>
        <v>0</v>
      </c>
      <c r="H2072" s="276">
        <f>SUM(H2073:H2077)</f>
        <v>0</v>
      </c>
      <c r="I2072" s="274">
        <f t="shared" si="476"/>
        <v>0</v>
      </c>
      <c r="J2072" s="275">
        <f t="shared" si="476"/>
        <v>0</v>
      </c>
      <c r="K2072" s="276">
        <f t="shared" si="476"/>
        <v>0</v>
      </c>
      <c r="L2072" s="310">
        <f t="shared" si="476"/>
        <v>0</v>
      </c>
      <c r="M2072" s="12" t="str">
        <f t="shared" si="467"/>
        <v/>
      </c>
      <c r="N2072" s="13"/>
    </row>
    <row r="2073" spans="1:14" hidden="1">
      <c r="A2073" s="23">
        <v>155</v>
      </c>
      <c r="B2073" s="292"/>
      <c r="C2073" s="279">
        <v>2110</v>
      </c>
      <c r="D2073" s="344" t="s">
        <v>208</v>
      </c>
      <c r="E2073" s="281">
        <f>F2073+G2073+H2073</f>
        <v>0</v>
      </c>
      <c r="F2073" s="152"/>
      <c r="G2073" s="153"/>
      <c r="H2073" s="1406"/>
      <c r="I2073" s="152"/>
      <c r="J2073" s="153"/>
      <c r="K2073" s="1406"/>
      <c r="L2073" s="281">
        <f>I2073+J2073+K2073</f>
        <v>0</v>
      </c>
      <c r="M2073" s="12" t="str">
        <f t="shared" si="467"/>
        <v/>
      </c>
      <c r="N2073" s="13"/>
    </row>
    <row r="2074" spans="1:14" hidden="1">
      <c r="A2074" s="23">
        <v>160</v>
      </c>
      <c r="B2074" s="341"/>
      <c r="C2074" s="293">
        <v>2120</v>
      </c>
      <c r="D2074" s="300" t="s">
        <v>209</v>
      </c>
      <c r="E2074" s="295">
        <f>F2074+G2074+H2074</f>
        <v>0</v>
      </c>
      <c r="F2074" s="158"/>
      <c r="G2074" s="159"/>
      <c r="H2074" s="1408"/>
      <c r="I2074" s="158"/>
      <c r="J2074" s="159"/>
      <c r="K2074" s="1408"/>
      <c r="L2074" s="295">
        <f>I2074+J2074+K2074</f>
        <v>0</v>
      </c>
      <c r="M2074" s="12" t="str">
        <f t="shared" si="467"/>
        <v/>
      </c>
      <c r="N2074" s="13"/>
    </row>
    <row r="2075" spans="1:14" hidden="1">
      <c r="A2075" s="23">
        <v>165</v>
      </c>
      <c r="B2075" s="341"/>
      <c r="C2075" s="293">
        <v>2125</v>
      </c>
      <c r="D2075" s="300" t="s">
        <v>210</v>
      </c>
      <c r="E2075" s="295">
        <f>F2075+G2075+H2075</f>
        <v>0</v>
      </c>
      <c r="F2075" s="484">
        <v>0</v>
      </c>
      <c r="G2075" s="485">
        <v>0</v>
      </c>
      <c r="H2075" s="160">
        <v>0</v>
      </c>
      <c r="I2075" s="484">
        <v>0</v>
      </c>
      <c r="J2075" s="485">
        <v>0</v>
      </c>
      <c r="K2075" s="160">
        <v>0</v>
      </c>
      <c r="L2075" s="295">
        <f>I2075+J2075+K2075</f>
        <v>0</v>
      </c>
      <c r="M2075" s="12" t="str">
        <f t="shared" si="467"/>
        <v/>
      </c>
      <c r="N2075" s="13"/>
    </row>
    <row r="2076" spans="1:14" hidden="1">
      <c r="A2076" s="23">
        <v>175</v>
      </c>
      <c r="B2076" s="291"/>
      <c r="C2076" s="293">
        <v>2140</v>
      </c>
      <c r="D2076" s="300" t="s">
        <v>211</v>
      </c>
      <c r="E2076" s="295">
        <f>F2076+G2076+H2076</f>
        <v>0</v>
      </c>
      <c r="F2076" s="484">
        <v>0</v>
      </c>
      <c r="G2076" s="485">
        <v>0</v>
      </c>
      <c r="H2076" s="160">
        <v>0</v>
      </c>
      <c r="I2076" s="484">
        <v>0</v>
      </c>
      <c r="J2076" s="485">
        <v>0</v>
      </c>
      <c r="K2076" s="160">
        <v>0</v>
      </c>
      <c r="L2076" s="295">
        <f>I2076+J2076+K2076</f>
        <v>0</v>
      </c>
      <c r="M2076" s="12" t="str">
        <f t="shared" si="467"/>
        <v/>
      </c>
      <c r="N2076" s="13"/>
    </row>
    <row r="2077" spans="1:14" hidden="1">
      <c r="A2077" s="23">
        <v>180</v>
      </c>
      <c r="B2077" s="292"/>
      <c r="C2077" s="285">
        <v>2190</v>
      </c>
      <c r="D2077" s="345" t="s">
        <v>212</v>
      </c>
      <c r="E2077" s="287">
        <f>F2077+G2077+H2077</f>
        <v>0</v>
      </c>
      <c r="F2077" s="173"/>
      <c r="G2077" s="174"/>
      <c r="H2077" s="1409"/>
      <c r="I2077" s="173"/>
      <c r="J2077" s="174"/>
      <c r="K2077" s="1409"/>
      <c r="L2077" s="287">
        <f>I2077+J2077+K2077</f>
        <v>0</v>
      </c>
      <c r="M2077" s="12" t="str">
        <f t="shared" si="467"/>
        <v/>
      </c>
      <c r="N2077" s="13"/>
    </row>
    <row r="2078" spans="1:14" hidden="1">
      <c r="A2078" s="23">
        <v>185</v>
      </c>
      <c r="B2078" s="272">
        <v>2200</v>
      </c>
      <c r="C2078" s="1917" t="s">
        <v>213</v>
      </c>
      <c r="D2078" s="1918"/>
      <c r="E2078" s="310">
        <f t="shared" ref="E2078:L2078" si="477">SUM(E2079:E2080)</f>
        <v>0</v>
      </c>
      <c r="F2078" s="274">
        <f t="shared" si="477"/>
        <v>0</v>
      </c>
      <c r="G2078" s="275">
        <f t="shared" si="477"/>
        <v>0</v>
      </c>
      <c r="H2078" s="276">
        <f>SUM(H2079:H2080)</f>
        <v>0</v>
      </c>
      <c r="I2078" s="274">
        <f t="shared" si="477"/>
        <v>0</v>
      </c>
      <c r="J2078" s="275">
        <f t="shared" si="477"/>
        <v>0</v>
      </c>
      <c r="K2078" s="276">
        <f t="shared" si="477"/>
        <v>0</v>
      </c>
      <c r="L2078" s="310">
        <f t="shared" si="477"/>
        <v>0</v>
      </c>
      <c r="M2078" s="12" t="str">
        <f t="shared" si="467"/>
        <v/>
      </c>
      <c r="N2078" s="13"/>
    </row>
    <row r="2079" spans="1:14" hidden="1">
      <c r="A2079" s="23">
        <v>190</v>
      </c>
      <c r="B2079" s="292"/>
      <c r="C2079" s="279">
        <v>2221</v>
      </c>
      <c r="D2079" s="280" t="s">
        <v>300</v>
      </c>
      <c r="E2079" s="281">
        <f>F2079+G2079+H2079</f>
        <v>0</v>
      </c>
      <c r="F2079" s="152"/>
      <c r="G2079" s="153"/>
      <c r="H2079" s="1406"/>
      <c r="I2079" s="152"/>
      <c r="J2079" s="153"/>
      <c r="K2079" s="1406"/>
      <c r="L2079" s="281">
        <f>I2079+J2079+K2079</f>
        <v>0</v>
      </c>
      <c r="M2079" s="12" t="str">
        <f t="shared" si="467"/>
        <v/>
      </c>
      <c r="N2079" s="13"/>
    </row>
    <row r="2080" spans="1:14" hidden="1">
      <c r="A2080" s="23">
        <v>200</v>
      </c>
      <c r="B2080" s="292"/>
      <c r="C2080" s="285">
        <v>2224</v>
      </c>
      <c r="D2080" s="286" t="s">
        <v>214</v>
      </c>
      <c r="E2080" s="287">
        <f>F2080+G2080+H2080</f>
        <v>0</v>
      </c>
      <c r="F2080" s="173"/>
      <c r="G2080" s="174"/>
      <c r="H2080" s="1409"/>
      <c r="I2080" s="173"/>
      <c r="J2080" s="174"/>
      <c r="K2080" s="1409"/>
      <c r="L2080" s="287">
        <f>I2080+J2080+K2080</f>
        <v>0</v>
      </c>
      <c r="M2080" s="12" t="str">
        <f t="shared" si="467"/>
        <v/>
      </c>
      <c r="N2080" s="13"/>
    </row>
    <row r="2081" spans="1:14" hidden="1">
      <c r="A2081" s="23">
        <v>200</v>
      </c>
      <c r="B2081" s="272">
        <v>2500</v>
      </c>
      <c r="C2081" s="1917" t="s">
        <v>215</v>
      </c>
      <c r="D2081" s="1918"/>
      <c r="E2081" s="310">
        <f>F2081+G2081+H2081</f>
        <v>0</v>
      </c>
      <c r="F2081" s="1410"/>
      <c r="G2081" s="1411"/>
      <c r="H2081" s="1412"/>
      <c r="I2081" s="1410"/>
      <c r="J2081" s="1411"/>
      <c r="K2081" s="1412"/>
      <c r="L2081" s="310">
        <f>I2081+J2081+K2081</f>
        <v>0</v>
      </c>
      <c r="M2081" s="12" t="str">
        <f t="shared" si="467"/>
        <v/>
      </c>
      <c r="N2081" s="13"/>
    </row>
    <row r="2082" spans="1:14" hidden="1">
      <c r="A2082" s="23">
        <v>205</v>
      </c>
      <c r="B2082" s="272">
        <v>2600</v>
      </c>
      <c r="C2082" s="1923" t="s">
        <v>216</v>
      </c>
      <c r="D2082" s="1924"/>
      <c r="E2082" s="310">
        <f>F2082+G2082+H2082</f>
        <v>0</v>
      </c>
      <c r="F2082" s="1410"/>
      <c r="G2082" s="1411"/>
      <c r="H2082" s="1412"/>
      <c r="I2082" s="1410"/>
      <c r="J2082" s="1411"/>
      <c r="K2082" s="1412"/>
      <c r="L2082" s="310">
        <f>I2082+J2082+K2082</f>
        <v>0</v>
      </c>
      <c r="M2082" s="12" t="str">
        <f t="shared" si="467"/>
        <v/>
      </c>
      <c r="N2082" s="13"/>
    </row>
    <row r="2083" spans="1:14" hidden="1">
      <c r="A2083" s="23">
        <v>210</v>
      </c>
      <c r="B2083" s="272">
        <v>2700</v>
      </c>
      <c r="C2083" s="1923" t="s">
        <v>217</v>
      </c>
      <c r="D2083" s="1924"/>
      <c r="E2083" s="310">
        <f>F2083+G2083+H2083</f>
        <v>0</v>
      </c>
      <c r="F2083" s="1410"/>
      <c r="G2083" s="1411"/>
      <c r="H2083" s="1412"/>
      <c r="I2083" s="1410"/>
      <c r="J2083" s="1411"/>
      <c r="K2083" s="1412"/>
      <c r="L2083" s="310">
        <f>I2083+J2083+K2083</f>
        <v>0</v>
      </c>
      <c r="M2083" s="12" t="str">
        <f t="shared" si="467"/>
        <v/>
      </c>
      <c r="N2083" s="13"/>
    </row>
    <row r="2084" spans="1:14" ht="36" hidden="1" customHeight="1">
      <c r="A2084" s="23">
        <v>215</v>
      </c>
      <c r="B2084" s="272">
        <v>2800</v>
      </c>
      <c r="C2084" s="1923" t="s">
        <v>1644</v>
      </c>
      <c r="D2084" s="1924"/>
      <c r="E2084" s="310">
        <f t="shared" ref="E2084:L2084" si="478">SUM(E2085:E2087)</f>
        <v>0</v>
      </c>
      <c r="F2084" s="274">
        <f t="shared" si="478"/>
        <v>0</v>
      </c>
      <c r="G2084" s="275">
        <f t="shared" si="478"/>
        <v>0</v>
      </c>
      <c r="H2084" s="276">
        <f>SUM(H2085:H2087)</f>
        <v>0</v>
      </c>
      <c r="I2084" s="274">
        <f t="shared" si="478"/>
        <v>0</v>
      </c>
      <c r="J2084" s="275">
        <f t="shared" si="478"/>
        <v>0</v>
      </c>
      <c r="K2084" s="276">
        <f t="shared" si="478"/>
        <v>0</v>
      </c>
      <c r="L2084" s="310">
        <f t="shared" si="478"/>
        <v>0</v>
      </c>
      <c r="M2084" s="12" t="str">
        <f t="shared" si="467"/>
        <v/>
      </c>
      <c r="N2084" s="13"/>
    </row>
    <row r="2085" spans="1:14" hidden="1">
      <c r="A2085" s="22">
        <v>220</v>
      </c>
      <c r="B2085" s="292"/>
      <c r="C2085" s="279">
        <v>2810</v>
      </c>
      <c r="D2085" s="340" t="s">
        <v>2169</v>
      </c>
      <c r="E2085" s="281">
        <f>F2085+G2085+H2085</f>
        <v>0</v>
      </c>
      <c r="F2085" s="152"/>
      <c r="G2085" s="153"/>
      <c r="H2085" s="1406"/>
      <c r="I2085" s="152"/>
      <c r="J2085" s="153"/>
      <c r="K2085" s="1406"/>
      <c r="L2085" s="281">
        <f>I2085+J2085+K2085</f>
        <v>0</v>
      </c>
      <c r="M2085" s="12" t="str">
        <f t="shared" si="467"/>
        <v/>
      </c>
      <c r="N2085" s="13"/>
    </row>
    <row r="2086" spans="1:14" hidden="1">
      <c r="A2086" s="23">
        <v>225</v>
      </c>
      <c r="B2086" s="341"/>
      <c r="C2086" s="293">
        <v>2820</v>
      </c>
      <c r="D2086" s="342" t="s">
        <v>2170</v>
      </c>
      <c r="E2086" s="295">
        <f>F2086+G2086+H2086</f>
        <v>0</v>
      </c>
      <c r="F2086" s="158"/>
      <c r="G2086" s="159"/>
      <c r="H2086" s="1408"/>
      <c r="I2086" s="158"/>
      <c r="J2086" s="159"/>
      <c r="K2086" s="1408"/>
      <c r="L2086" s="295">
        <f>I2086+J2086+K2086</f>
        <v>0</v>
      </c>
      <c r="M2086" s="12" t="str">
        <f t="shared" si="467"/>
        <v/>
      </c>
      <c r="N2086" s="13"/>
    </row>
    <row r="2087" spans="1:14" ht="31.5" hidden="1">
      <c r="A2087" s="23">
        <v>230</v>
      </c>
      <c r="B2087" s="292"/>
      <c r="C2087" s="285">
        <v>2890</v>
      </c>
      <c r="D2087" s="343" t="s">
        <v>2171</v>
      </c>
      <c r="E2087" s="287">
        <f>F2087+G2087+H2087</f>
        <v>0</v>
      </c>
      <c r="F2087" s="173"/>
      <c r="G2087" s="174"/>
      <c r="H2087" s="1409"/>
      <c r="I2087" s="173"/>
      <c r="J2087" s="174"/>
      <c r="K2087" s="1409"/>
      <c r="L2087" s="287">
        <f>I2087+J2087+K2087</f>
        <v>0</v>
      </c>
      <c r="M2087" s="12" t="str">
        <f t="shared" si="467"/>
        <v/>
      </c>
      <c r="N2087" s="13"/>
    </row>
    <row r="2088" spans="1:14" hidden="1">
      <c r="A2088" s="23">
        <v>245</v>
      </c>
      <c r="B2088" s="272">
        <v>2900</v>
      </c>
      <c r="C2088" s="1917" t="s">
        <v>218</v>
      </c>
      <c r="D2088" s="1918"/>
      <c r="E2088" s="310">
        <f>SUM(E2089:E2096)</f>
        <v>0</v>
      </c>
      <c r="F2088" s="274">
        <f>SUM(F2089:F2096)</f>
        <v>0</v>
      </c>
      <c r="G2088" s="274">
        <f t="shared" ref="G2088:L2088" si="479">SUM(G2089:G2096)</f>
        <v>0</v>
      </c>
      <c r="H2088" s="274">
        <f t="shared" si="479"/>
        <v>0</v>
      </c>
      <c r="I2088" s="274">
        <f t="shared" si="479"/>
        <v>0</v>
      </c>
      <c r="J2088" s="274">
        <f t="shared" si="479"/>
        <v>0</v>
      </c>
      <c r="K2088" s="274">
        <f t="shared" si="479"/>
        <v>0</v>
      </c>
      <c r="L2088" s="274">
        <f t="shared" si="479"/>
        <v>0</v>
      </c>
      <c r="M2088" s="12" t="str">
        <f t="shared" si="467"/>
        <v/>
      </c>
      <c r="N2088" s="13"/>
    </row>
    <row r="2089" spans="1:14" hidden="1">
      <c r="A2089" s="22">
        <v>220</v>
      </c>
      <c r="B2089" s="346"/>
      <c r="C2089" s="279">
        <v>2910</v>
      </c>
      <c r="D2089" s="347" t="s">
        <v>1988</v>
      </c>
      <c r="E2089" s="281">
        <f>F2089+G2089+H2089</f>
        <v>0</v>
      </c>
      <c r="F2089" s="152"/>
      <c r="G2089" s="153"/>
      <c r="H2089" s="1406"/>
      <c r="I2089" s="152"/>
      <c r="J2089" s="153"/>
      <c r="K2089" s="1406"/>
      <c r="L2089" s="281">
        <f>I2089+J2089+K2089</f>
        <v>0</v>
      </c>
      <c r="M2089" s="12" t="str">
        <f t="shared" si="467"/>
        <v/>
      </c>
      <c r="N2089" s="13"/>
    </row>
    <row r="2090" spans="1:14" hidden="1">
      <c r="A2090" s="23">
        <v>225</v>
      </c>
      <c r="B2090" s="346"/>
      <c r="C2090" s="279">
        <v>2920</v>
      </c>
      <c r="D2090" s="347" t="s">
        <v>219</v>
      </c>
      <c r="E2090" s="281">
        <f t="shared" ref="E2090:E2096" si="480">F2090+G2090+H2090</f>
        <v>0</v>
      </c>
      <c r="F2090" s="152"/>
      <c r="G2090" s="153"/>
      <c r="H2090" s="1406"/>
      <c r="I2090" s="152"/>
      <c r="J2090" s="153"/>
      <c r="K2090" s="1406"/>
      <c r="L2090" s="281">
        <f t="shared" ref="L2090:L2096" si="481">I2090+J2090+K2090</f>
        <v>0</v>
      </c>
      <c r="M2090" s="12" t="str">
        <f t="shared" si="467"/>
        <v/>
      </c>
      <c r="N2090" s="13"/>
    </row>
    <row r="2091" spans="1:14" ht="31.5" hidden="1">
      <c r="A2091" s="23">
        <v>230</v>
      </c>
      <c r="B2091" s="346"/>
      <c r="C2091" s="324">
        <v>2969</v>
      </c>
      <c r="D2091" s="348" t="s">
        <v>220</v>
      </c>
      <c r="E2091" s="326">
        <f t="shared" si="480"/>
        <v>0</v>
      </c>
      <c r="F2091" s="445"/>
      <c r="G2091" s="446"/>
      <c r="H2091" s="1413"/>
      <c r="I2091" s="445"/>
      <c r="J2091" s="446"/>
      <c r="K2091" s="1413"/>
      <c r="L2091" s="326">
        <f t="shared" si="481"/>
        <v>0</v>
      </c>
      <c r="M2091" s="12" t="str">
        <f t="shared" si="467"/>
        <v/>
      </c>
      <c r="N2091" s="13"/>
    </row>
    <row r="2092" spans="1:14" ht="31.5" hidden="1">
      <c r="A2092" s="23">
        <v>235</v>
      </c>
      <c r="B2092" s="346"/>
      <c r="C2092" s="349">
        <v>2970</v>
      </c>
      <c r="D2092" s="350" t="s">
        <v>221</v>
      </c>
      <c r="E2092" s="351">
        <f t="shared" si="480"/>
        <v>0</v>
      </c>
      <c r="F2092" s="624"/>
      <c r="G2092" s="625"/>
      <c r="H2092" s="1414"/>
      <c r="I2092" s="624"/>
      <c r="J2092" s="625"/>
      <c r="K2092" s="1414"/>
      <c r="L2092" s="351">
        <f t="shared" si="481"/>
        <v>0</v>
      </c>
      <c r="M2092" s="12" t="str">
        <f t="shared" si="467"/>
        <v/>
      </c>
      <c r="N2092" s="13"/>
    </row>
    <row r="2093" spans="1:14" hidden="1">
      <c r="A2093" s="23">
        <v>240</v>
      </c>
      <c r="B2093" s="346"/>
      <c r="C2093" s="333">
        <v>2989</v>
      </c>
      <c r="D2093" s="355" t="s">
        <v>222</v>
      </c>
      <c r="E2093" s="335">
        <f t="shared" si="480"/>
        <v>0</v>
      </c>
      <c r="F2093" s="589"/>
      <c r="G2093" s="590"/>
      <c r="H2093" s="1415"/>
      <c r="I2093" s="589"/>
      <c r="J2093" s="590"/>
      <c r="K2093" s="1415"/>
      <c r="L2093" s="335">
        <f t="shared" si="481"/>
        <v>0</v>
      </c>
      <c r="M2093" s="12" t="str">
        <f t="shared" si="467"/>
        <v/>
      </c>
      <c r="N2093" s="13"/>
    </row>
    <row r="2094" spans="1:14" hidden="1">
      <c r="A2094" s="23">
        <v>245</v>
      </c>
      <c r="B2094" s="292"/>
      <c r="C2094" s="318">
        <v>2990</v>
      </c>
      <c r="D2094" s="356" t="s">
        <v>2007</v>
      </c>
      <c r="E2094" s="320">
        <f>F2094+G2094+H2094</f>
        <v>0</v>
      </c>
      <c r="F2094" s="450"/>
      <c r="G2094" s="451"/>
      <c r="H2094" s="1416"/>
      <c r="I2094" s="450"/>
      <c r="J2094" s="451"/>
      <c r="K2094" s="1416"/>
      <c r="L2094" s="320">
        <f>I2094+J2094+K2094</f>
        <v>0</v>
      </c>
      <c r="M2094" s="12" t="str">
        <f t="shared" si="467"/>
        <v/>
      </c>
      <c r="N2094" s="13"/>
    </row>
    <row r="2095" spans="1:14" hidden="1">
      <c r="A2095" s="22">
        <v>250</v>
      </c>
      <c r="B2095" s="292"/>
      <c r="C2095" s="318">
        <v>2991</v>
      </c>
      <c r="D2095" s="356" t="s">
        <v>223</v>
      </c>
      <c r="E2095" s="320">
        <f t="shared" si="480"/>
        <v>0</v>
      </c>
      <c r="F2095" s="450"/>
      <c r="G2095" s="451"/>
      <c r="H2095" s="1416"/>
      <c r="I2095" s="450"/>
      <c r="J2095" s="451"/>
      <c r="K2095" s="1416"/>
      <c r="L2095" s="320">
        <f t="shared" si="481"/>
        <v>0</v>
      </c>
      <c r="M2095" s="12" t="str">
        <f t="shared" si="467"/>
        <v/>
      </c>
      <c r="N2095" s="13"/>
    </row>
    <row r="2096" spans="1:14" hidden="1">
      <c r="A2096" s="23">
        <v>255</v>
      </c>
      <c r="B2096" s="292"/>
      <c r="C2096" s="285">
        <v>2992</v>
      </c>
      <c r="D2096" s="357" t="s">
        <v>224</v>
      </c>
      <c r="E2096" s="287">
        <f t="shared" si="480"/>
        <v>0</v>
      </c>
      <c r="F2096" s="173"/>
      <c r="G2096" s="174"/>
      <c r="H2096" s="1409"/>
      <c r="I2096" s="173"/>
      <c r="J2096" s="174"/>
      <c r="K2096" s="1409"/>
      <c r="L2096" s="287">
        <f t="shared" si="481"/>
        <v>0</v>
      </c>
      <c r="M2096" s="12" t="str">
        <f t="shared" si="467"/>
        <v/>
      </c>
      <c r="N2096" s="13"/>
    </row>
    <row r="2097" spans="1:14" hidden="1">
      <c r="A2097" s="23">
        <v>265</v>
      </c>
      <c r="B2097" s="272">
        <v>3300</v>
      </c>
      <c r="C2097" s="358" t="s">
        <v>2038</v>
      </c>
      <c r="D2097" s="1835"/>
      <c r="E2097" s="310">
        <f t="shared" ref="E2097:L2097" si="482">SUM(E2098:E2102)</f>
        <v>0</v>
      </c>
      <c r="F2097" s="274">
        <f t="shared" si="482"/>
        <v>0</v>
      </c>
      <c r="G2097" s="275">
        <f t="shared" si="482"/>
        <v>0</v>
      </c>
      <c r="H2097" s="276">
        <f t="shared" si="482"/>
        <v>0</v>
      </c>
      <c r="I2097" s="274">
        <f t="shared" si="482"/>
        <v>0</v>
      </c>
      <c r="J2097" s="275">
        <f t="shared" si="482"/>
        <v>0</v>
      </c>
      <c r="K2097" s="276">
        <f t="shared" si="482"/>
        <v>0</v>
      </c>
      <c r="L2097" s="310">
        <f t="shared" si="482"/>
        <v>0</v>
      </c>
      <c r="M2097" s="12" t="str">
        <f t="shared" ref="M2097:M2150" si="483">(IF($E2097&lt;&gt;0,$M$2,IF($L2097&lt;&gt;0,$M$2,"")))</f>
        <v/>
      </c>
      <c r="N2097" s="13"/>
    </row>
    <row r="2098" spans="1:14" hidden="1">
      <c r="A2098" s="22">
        <v>270</v>
      </c>
      <c r="B2098" s="291"/>
      <c r="C2098" s="279">
        <v>3301</v>
      </c>
      <c r="D2098" s="359" t="s">
        <v>225</v>
      </c>
      <c r="E2098" s="281">
        <f t="shared" ref="E2098:E2105" si="484">F2098+G2098+H2098</f>
        <v>0</v>
      </c>
      <c r="F2098" s="482">
        <v>0</v>
      </c>
      <c r="G2098" s="483">
        <v>0</v>
      </c>
      <c r="H2098" s="154">
        <v>0</v>
      </c>
      <c r="I2098" s="482">
        <v>0</v>
      </c>
      <c r="J2098" s="483">
        <v>0</v>
      </c>
      <c r="K2098" s="154">
        <v>0</v>
      </c>
      <c r="L2098" s="281">
        <f t="shared" ref="L2098:L2105" si="485">I2098+J2098+K2098</f>
        <v>0</v>
      </c>
      <c r="M2098" s="12" t="str">
        <f t="shared" si="483"/>
        <v/>
      </c>
      <c r="N2098" s="13"/>
    </row>
    <row r="2099" spans="1:14" hidden="1">
      <c r="A2099" s="22">
        <v>290</v>
      </c>
      <c r="B2099" s="291"/>
      <c r="C2099" s="293">
        <v>3302</v>
      </c>
      <c r="D2099" s="360" t="s">
        <v>702</v>
      </c>
      <c r="E2099" s="295">
        <f t="shared" si="484"/>
        <v>0</v>
      </c>
      <c r="F2099" s="484">
        <v>0</v>
      </c>
      <c r="G2099" s="485">
        <v>0</v>
      </c>
      <c r="H2099" s="160">
        <v>0</v>
      </c>
      <c r="I2099" s="484">
        <v>0</v>
      </c>
      <c r="J2099" s="485">
        <v>0</v>
      </c>
      <c r="K2099" s="160">
        <v>0</v>
      </c>
      <c r="L2099" s="295">
        <f t="shared" si="485"/>
        <v>0</v>
      </c>
      <c r="M2099" s="12" t="str">
        <f t="shared" si="483"/>
        <v/>
      </c>
      <c r="N2099" s="13"/>
    </row>
    <row r="2100" spans="1:14" hidden="1">
      <c r="A2100" s="39">
        <v>320</v>
      </c>
      <c r="B2100" s="291"/>
      <c r="C2100" s="293">
        <v>3304</v>
      </c>
      <c r="D2100" s="360" t="s">
        <v>226</v>
      </c>
      <c r="E2100" s="295">
        <f t="shared" si="484"/>
        <v>0</v>
      </c>
      <c r="F2100" s="484">
        <v>0</v>
      </c>
      <c r="G2100" s="485">
        <v>0</v>
      </c>
      <c r="H2100" s="160">
        <v>0</v>
      </c>
      <c r="I2100" s="484">
        <v>0</v>
      </c>
      <c r="J2100" s="485">
        <v>0</v>
      </c>
      <c r="K2100" s="160">
        <v>0</v>
      </c>
      <c r="L2100" s="295">
        <f t="shared" si="485"/>
        <v>0</v>
      </c>
      <c r="M2100" s="12" t="str">
        <f t="shared" si="483"/>
        <v/>
      </c>
      <c r="N2100" s="13"/>
    </row>
    <row r="2101" spans="1:14" ht="47.25" hidden="1">
      <c r="A2101" s="22">
        <v>330</v>
      </c>
      <c r="B2101" s="291"/>
      <c r="C2101" s="285">
        <v>3306</v>
      </c>
      <c r="D2101" s="361" t="s">
        <v>2172</v>
      </c>
      <c r="E2101" s="295">
        <f t="shared" si="484"/>
        <v>0</v>
      </c>
      <c r="F2101" s="484">
        <v>0</v>
      </c>
      <c r="G2101" s="485">
        <v>0</v>
      </c>
      <c r="H2101" s="160">
        <v>0</v>
      </c>
      <c r="I2101" s="484">
        <v>0</v>
      </c>
      <c r="J2101" s="485">
        <v>0</v>
      </c>
      <c r="K2101" s="160">
        <v>0</v>
      </c>
      <c r="L2101" s="295">
        <f t="shared" si="485"/>
        <v>0</v>
      </c>
      <c r="M2101" s="12" t="str">
        <f t="shared" si="483"/>
        <v/>
      </c>
      <c r="N2101" s="13"/>
    </row>
    <row r="2102" spans="1:14" hidden="1">
      <c r="A2102" s="23">
        <v>225</v>
      </c>
      <c r="B2102" s="291"/>
      <c r="C2102" s="285">
        <v>3307</v>
      </c>
      <c r="D2102" s="361" t="s">
        <v>2049</v>
      </c>
      <c r="E2102" s="287">
        <f t="shared" si="484"/>
        <v>0</v>
      </c>
      <c r="F2102" s="486">
        <v>0</v>
      </c>
      <c r="G2102" s="487">
        <v>0</v>
      </c>
      <c r="H2102" s="175">
        <v>0</v>
      </c>
      <c r="I2102" s="486">
        <v>0</v>
      </c>
      <c r="J2102" s="487">
        <v>0</v>
      </c>
      <c r="K2102" s="175">
        <v>0</v>
      </c>
      <c r="L2102" s="287">
        <f t="shared" si="485"/>
        <v>0</v>
      </c>
      <c r="M2102" s="12" t="str">
        <f t="shared" si="483"/>
        <v/>
      </c>
      <c r="N2102" s="13"/>
    </row>
    <row r="2103" spans="1:14" hidden="1">
      <c r="A2103" s="23">
        <v>230</v>
      </c>
      <c r="B2103" s="272">
        <v>3900</v>
      </c>
      <c r="C2103" s="1917" t="s">
        <v>227</v>
      </c>
      <c r="D2103" s="1918"/>
      <c r="E2103" s="310">
        <f t="shared" si="484"/>
        <v>0</v>
      </c>
      <c r="F2103" s="1458">
        <v>0</v>
      </c>
      <c r="G2103" s="1459">
        <v>0</v>
      </c>
      <c r="H2103" s="1460">
        <v>0</v>
      </c>
      <c r="I2103" s="1458">
        <v>0</v>
      </c>
      <c r="J2103" s="1459">
        <v>0</v>
      </c>
      <c r="K2103" s="1460">
        <v>0</v>
      </c>
      <c r="L2103" s="310">
        <f t="shared" si="485"/>
        <v>0</v>
      </c>
      <c r="M2103" s="12" t="str">
        <f t="shared" si="483"/>
        <v/>
      </c>
      <c r="N2103" s="13"/>
    </row>
    <row r="2104" spans="1:14" hidden="1">
      <c r="A2104" s="23">
        <v>245</v>
      </c>
      <c r="B2104" s="272">
        <v>4000</v>
      </c>
      <c r="C2104" s="1917" t="s">
        <v>228</v>
      </c>
      <c r="D2104" s="1918"/>
      <c r="E2104" s="310">
        <f t="shared" si="484"/>
        <v>0</v>
      </c>
      <c r="F2104" s="1410"/>
      <c r="G2104" s="1411"/>
      <c r="H2104" s="1412"/>
      <c r="I2104" s="1410"/>
      <c r="J2104" s="1411"/>
      <c r="K2104" s="1412"/>
      <c r="L2104" s="310">
        <f t="shared" si="485"/>
        <v>0</v>
      </c>
      <c r="M2104" s="12" t="str">
        <f t="shared" si="483"/>
        <v/>
      </c>
      <c r="N2104" s="13"/>
    </row>
    <row r="2105" spans="1:14" hidden="1">
      <c r="A2105" s="22">
        <v>350</v>
      </c>
      <c r="B2105" s="272">
        <v>4100</v>
      </c>
      <c r="C2105" s="1917" t="s">
        <v>229</v>
      </c>
      <c r="D2105" s="1918"/>
      <c r="E2105" s="310">
        <f t="shared" si="484"/>
        <v>0</v>
      </c>
      <c r="F2105" s="1459">
        <v>0</v>
      </c>
      <c r="G2105" s="1459">
        <v>0</v>
      </c>
      <c r="H2105" s="1460">
        <v>0</v>
      </c>
      <c r="I2105" s="1711">
        <v>0</v>
      </c>
      <c r="J2105" s="1459">
        <v>0</v>
      </c>
      <c r="K2105" s="1459">
        <v>0</v>
      </c>
      <c r="L2105" s="310">
        <f t="shared" si="485"/>
        <v>0</v>
      </c>
      <c r="M2105" s="12" t="str">
        <f t="shared" si="483"/>
        <v/>
      </c>
      <c r="N2105" s="13"/>
    </row>
    <row r="2106" spans="1:14" hidden="1">
      <c r="A2106" s="23">
        <v>355</v>
      </c>
      <c r="B2106" s="272">
        <v>4200</v>
      </c>
      <c r="C2106" s="1917" t="s">
        <v>230</v>
      </c>
      <c r="D2106" s="1918"/>
      <c r="E2106" s="310">
        <f t="shared" ref="E2106:L2106" si="486">SUM(E2107:E2112)</f>
        <v>0</v>
      </c>
      <c r="F2106" s="274">
        <f t="shared" si="486"/>
        <v>0</v>
      </c>
      <c r="G2106" s="275">
        <f t="shared" si="486"/>
        <v>0</v>
      </c>
      <c r="H2106" s="276">
        <f>SUM(H2107:H2112)</f>
        <v>0</v>
      </c>
      <c r="I2106" s="274">
        <f t="shared" si="486"/>
        <v>0</v>
      </c>
      <c r="J2106" s="275">
        <f t="shared" si="486"/>
        <v>0</v>
      </c>
      <c r="K2106" s="276">
        <f t="shared" si="486"/>
        <v>0</v>
      </c>
      <c r="L2106" s="310">
        <f t="shared" si="486"/>
        <v>0</v>
      </c>
      <c r="M2106" s="12" t="str">
        <f t="shared" si="483"/>
        <v/>
      </c>
      <c r="N2106" s="13"/>
    </row>
    <row r="2107" spans="1:14" hidden="1">
      <c r="A2107" s="23">
        <v>355</v>
      </c>
      <c r="B2107" s="362"/>
      <c r="C2107" s="279">
        <v>4201</v>
      </c>
      <c r="D2107" s="280" t="s">
        <v>231</v>
      </c>
      <c r="E2107" s="281">
        <f t="shared" ref="E2107:E2112" si="487">F2107+G2107+H2107</f>
        <v>0</v>
      </c>
      <c r="F2107" s="152"/>
      <c r="G2107" s="153"/>
      <c r="H2107" s="1406"/>
      <c r="I2107" s="152"/>
      <c r="J2107" s="153"/>
      <c r="K2107" s="1406"/>
      <c r="L2107" s="281">
        <f t="shared" ref="L2107:L2112" si="488">I2107+J2107+K2107</f>
        <v>0</v>
      </c>
      <c r="M2107" s="12" t="str">
        <f t="shared" si="483"/>
        <v/>
      </c>
      <c r="N2107" s="13"/>
    </row>
    <row r="2108" spans="1:14" hidden="1">
      <c r="A2108" s="23">
        <v>375</v>
      </c>
      <c r="B2108" s="362"/>
      <c r="C2108" s="293">
        <v>4202</v>
      </c>
      <c r="D2108" s="363" t="s">
        <v>232</v>
      </c>
      <c r="E2108" s="295">
        <f t="shared" si="487"/>
        <v>0</v>
      </c>
      <c r="F2108" s="158"/>
      <c r="G2108" s="159"/>
      <c r="H2108" s="1408"/>
      <c r="I2108" s="158"/>
      <c r="J2108" s="159"/>
      <c r="K2108" s="1408"/>
      <c r="L2108" s="295">
        <f t="shared" si="488"/>
        <v>0</v>
      </c>
      <c r="M2108" s="12" t="str">
        <f t="shared" si="483"/>
        <v/>
      </c>
      <c r="N2108" s="13"/>
    </row>
    <row r="2109" spans="1:14" hidden="1">
      <c r="A2109" s="23">
        <v>380</v>
      </c>
      <c r="B2109" s="362"/>
      <c r="C2109" s="293">
        <v>4214</v>
      </c>
      <c r="D2109" s="363" t="s">
        <v>233</v>
      </c>
      <c r="E2109" s="295">
        <f t="shared" si="487"/>
        <v>0</v>
      </c>
      <c r="F2109" s="158"/>
      <c r="G2109" s="159"/>
      <c r="H2109" s="1408"/>
      <c r="I2109" s="158"/>
      <c r="J2109" s="159"/>
      <c r="K2109" s="1408"/>
      <c r="L2109" s="295">
        <f t="shared" si="488"/>
        <v>0</v>
      </c>
      <c r="M2109" s="12" t="str">
        <f t="shared" si="483"/>
        <v/>
      </c>
      <c r="N2109" s="13"/>
    </row>
    <row r="2110" spans="1:14" hidden="1">
      <c r="A2110" s="23">
        <v>385</v>
      </c>
      <c r="B2110" s="362"/>
      <c r="C2110" s="293">
        <v>4217</v>
      </c>
      <c r="D2110" s="363" t="s">
        <v>234</v>
      </c>
      <c r="E2110" s="295">
        <f t="shared" si="487"/>
        <v>0</v>
      </c>
      <c r="F2110" s="158"/>
      <c r="G2110" s="159"/>
      <c r="H2110" s="1408"/>
      <c r="I2110" s="158"/>
      <c r="J2110" s="159"/>
      <c r="K2110" s="1408"/>
      <c r="L2110" s="295">
        <f t="shared" si="488"/>
        <v>0</v>
      </c>
      <c r="M2110" s="12" t="str">
        <f t="shared" si="483"/>
        <v/>
      </c>
      <c r="N2110" s="13"/>
    </row>
    <row r="2111" spans="1:14" hidden="1">
      <c r="A2111" s="23">
        <v>390</v>
      </c>
      <c r="B2111" s="362"/>
      <c r="C2111" s="293">
        <v>4218</v>
      </c>
      <c r="D2111" s="294" t="s">
        <v>235</v>
      </c>
      <c r="E2111" s="295">
        <f t="shared" si="487"/>
        <v>0</v>
      </c>
      <c r="F2111" s="158"/>
      <c r="G2111" s="159"/>
      <c r="H2111" s="1408"/>
      <c r="I2111" s="158"/>
      <c r="J2111" s="159"/>
      <c r="K2111" s="1408"/>
      <c r="L2111" s="295">
        <f t="shared" si="488"/>
        <v>0</v>
      </c>
      <c r="M2111" s="12" t="str">
        <f t="shared" si="483"/>
        <v/>
      </c>
      <c r="N2111" s="13"/>
    </row>
    <row r="2112" spans="1:14" hidden="1">
      <c r="A2112" s="23">
        <v>390</v>
      </c>
      <c r="B2112" s="362"/>
      <c r="C2112" s="285">
        <v>4219</v>
      </c>
      <c r="D2112" s="343" t="s">
        <v>236</v>
      </c>
      <c r="E2112" s="287">
        <f t="shared" si="487"/>
        <v>0</v>
      </c>
      <c r="F2112" s="173"/>
      <c r="G2112" s="174"/>
      <c r="H2112" s="1409"/>
      <c r="I2112" s="173"/>
      <c r="J2112" s="174"/>
      <c r="K2112" s="1409"/>
      <c r="L2112" s="287">
        <f t="shared" si="488"/>
        <v>0</v>
      </c>
      <c r="M2112" s="12" t="str">
        <f t="shared" si="483"/>
        <v/>
      </c>
      <c r="N2112" s="13"/>
    </row>
    <row r="2113" spans="1:14" hidden="1">
      <c r="A2113" s="23">
        <v>395</v>
      </c>
      <c r="B2113" s="272">
        <v>4300</v>
      </c>
      <c r="C2113" s="1917" t="s">
        <v>1645</v>
      </c>
      <c r="D2113" s="1918"/>
      <c r="E2113" s="310">
        <f t="shared" ref="E2113:L2113" si="489">SUM(E2114:E2116)</f>
        <v>0</v>
      </c>
      <c r="F2113" s="274">
        <f t="shared" si="489"/>
        <v>0</v>
      </c>
      <c r="G2113" s="275">
        <f t="shared" si="489"/>
        <v>0</v>
      </c>
      <c r="H2113" s="276">
        <f>SUM(H2114:H2116)</f>
        <v>0</v>
      </c>
      <c r="I2113" s="274">
        <f t="shared" si="489"/>
        <v>0</v>
      </c>
      <c r="J2113" s="275">
        <f t="shared" si="489"/>
        <v>0</v>
      </c>
      <c r="K2113" s="276">
        <f t="shared" si="489"/>
        <v>0</v>
      </c>
      <c r="L2113" s="310">
        <f t="shared" si="489"/>
        <v>0</v>
      </c>
      <c r="M2113" s="12" t="str">
        <f t="shared" si="483"/>
        <v/>
      </c>
      <c r="N2113" s="13"/>
    </row>
    <row r="2114" spans="1:14" hidden="1">
      <c r="A2114" s="18">
        <v>397</v>
      </c>
      <c r="B2114" s="362"/>
      <c r="C2114" s="279">
        <v>4301</v>
      </c>
      <c r="D2114" s="311" t="s">
        <v>237</v>
      </c>
      <c r="E2114" s="281">
        <f t="shared" ref="E2114:E2119" si="490">F2114+G2114+H2114</f>
        <v>0</v>
      </c>
      <c r="F2114" s="152"/>
      <c r="G2114" s="153"/>
      <c r="H2114" s="1406"/>
      <c r="I2114" s="152"/>
      <c r="J2114" s="153"/>
      <c r="K2114" s="1406"/>
      <c r="L2114" s="281">
        <f t="shared" ref="L2114:L2119" si="491">I2114+J2114+K2114</f>
        <v>0</v>
      </c>
      <c r="M2114" s="12" t="str">
        <f t="shared" si="483"/>
        <v/>
      </c>
      <c r="N2114" s="13"/>
    </row>
    <row r="2115" spans="1:14" hidden="1">
      <c r="A2115" s="14">
        <v>398</v>
      </c>
      <c r="B2115" s="362"/>
      <c r="C2115" s="293">
        <v>4302</v>
      </c>
      <c r="D2115" s="363" t="s">
        <v>238</v>
      </c>
      <c r="E2115" s="295">
        <f t="shared" si="490"/>
        <v>0</v>
      </c>
      <c r="F2115" s="158"/>
      <c r="G2115" s="159"/>
      <c r="H2115" s="1408"/>
      <c r="I2115" s="158"/>
      <c r="J2115" s="159"/>
      <c r="K2115" s="1408"/>
      <c r="L2115" s="295">
        <f t="shared" si="491"/>
        <v>0</v>
      </c>
      <c r="M2115" s="12" t="str">
        <f t="shared" si="483"/>
        <v/>
      </c>
      <c r="N2115" s="13"/>
    </row>
    <row r="2116" spans="1:14" hidden="1">
      <c r="A2116" s="14">
        <v>399</v>
      </c>
      <c r="B2116" s="362"/>
      <c r="C2116" s="285">
        <v>4309</v>
      </c>
      <c r="D2116" s="301" t="s">
        <v>239</v>
      </c>
      <c r="E2116" s="287">
        <f t="shared" si="490"/>
        <v>0</v>
      </c>
      <c r="F2116" s="173"/>
      <c r="G2116" s="174"/>
      <c r="H2116" s="1409"/>
      <c r="I2116" s="173"/>
      <c r="J2116" s="174"/>
      <c r="K2116" s="1409"/>
      <c r="L2116" s="287">
        <f t="shared" si="491"/>
        <v>0</v>
      </c>
      <c r="M2116" s="12" t="str">
        <f t="shared" si="483"/>
        <v/>
      </c>
      <c r="N2116" s="13"/>
    </row>
    <row r="2117" spans="1:14" hidden="1">
      <c r="A2117" s="14">
        <v>400</v>
      </c>
      <c r="B2117" s="272">
        <v>4400</v>
      </c>
      <c r="C2117" s="1917" t="s">
        <v>1642</v>
      </c>
      <c r="D2117" s="1918"/>
      <c r="E2117" s="310">
        <f t="shared" si="490"/>
        <v>0</v>
      </c>
      <c r="F2117" s="1410"/>
      <c r="G2117" s="1411"/>
      <c r="H2117" s="1412"/>
      <c r="I2117" s="1410"/>
      <c r="J2117" s="1411"/>
      <c r="K2117" s="1412"/>
      <c r="L2117" s="310">
        <f t="shared" si="491"/>
        <v>0</v>
      </c>
      <c r="M2117" s="12" t="str">
        <f t="shared" si="483"/>
        <v/>
      </c>
      <c r="N2117" s="13"/>
    </row>
    <row r="2118" spans="1:14" hidden="1">
      <c r="A2118" s="14">
        <v>401</v>
      </c>
      <c r="B2118" s="272">
        <v>4500</v>
      </c>
      <c r="C2118" s="1917" t="s">
        <v>1643</v>
      </c>
      <c r="D2118" s="1918"/>
      <c r="E2118" s="310">
        <f t="shared" si="490"/>
        <v>0</v>
      </c>
      <c r="F2118" s="1410"/>
      <c r="G2118" s="1411"/>
      <c r="H2118" s="1412"/>
      <c r="I2118" s="1410"/>
      <c r="J2118" s="1411"/>
      <c r="K2118" s="1412"/>
      <c r="L2118" s="310">
        <f t="shared" si="491"/>
        <v>0</v>
      </c>
      <c r="M2118" s="12" t="str">
        <f t="shared" si="483"/>
        <v/>
      </c>
      <c r="N2118" s="13"/>
    </row>
    <row r="2119" spans="1:14" hidden="1">
      <c r="A2119" s="40">
        <v>404</v>
      </c>
      <c r="B2119" s="272">
        <v>4600</v>
      </c>
      <c r="C2119" s="1923" t="s">
        <v>240</v>
      </c>
      <c r="D2119" s="1924"/>
      <c r="E2119" s="310">
        <f t="shared" si="490"/>
        <v>0</v>
      </c>
      <c r="F2119" s="1410"/>
      <c r="G2119" s="1411"/>
      <c r="H2119" s="1412"/>
      <c r="I2119" s="1410"/>
      <c r="J2119" s="1411"/>
      <c r="K2119" s="1412"/>
      <c r="L2119" s="310">
        <f t="shared" si="491"/>
        <v>0</v>
      </c>
      <c r="M2119" s="12" t="str">
        <f t="shared" si="483"/>
        <v/>
      </c>
      <c r="N2119" s="13"/>
    </row>
    <row r="2120" spans="1:14" hidden="1">
      <c r="A2120" s="40">
        <v>404</v>
      </c>
      <c r="B2120" s="272">
        <v>4900</v>
      </c>
      <c r="C2120" s="1917" t="s">
        <v>267</v>
      </c>
      <c r="D2120" s="1918"/>
      <c r="E2120" s="310">
        <f t="shared" ref="E2120:L2120" si="492">+E2121+E2122</f>
        <v>0</v>
      </c>
      <c r="F2120" s="274">
        <f t="shared" si="492"/>
        <v>0</v>
      </c>
      <c r="G2120" s="275">
        <f t="shared" si="492"/>
        <v>0</v>
      </c>
      <c r="H2120" s="276">
        <f>+H2121+H2122</f>
        <v>0</v>
      </c>
      <c r="I2120" s="274">
        <f t="shared" si="492"/>
        <v>0</v>
      </c>
      <c r="J2120" s="275">
        <f t="shared" si="492"/>
        <v>0</v>
      </c>
      <c r="K2120" s="276">
        <f t="shared" si="492"/>
        <v>0</v>
      </c>
      <c r="L2120" s="310">
        <f t="shared" si="492"/>
        <v>0</v>
      </c>
      <c r="M2120" s="12" t="str">
        <f t="shared" si="483"/>
        <v/>
      </c>
      <c r="N2120" s="13"/>
    </row>
    <row r="2121" spans="1:14" hidden="1">
      <c r="A2121" s="22">
        <v>440</v>
      </c>
      <c r="B2121" s="362"/>
      <c r="C2121" s="279">
        <v>4901</v>
      </c>
      <c r="D2121" s="364" t="s">
        <v>268</v>
      </c>
      <c r="E2121" s="281">
        <f>F2121+G2121+H2121</f>
        <v>0</v>
      </c>
      <c r="F2121" s="152"/>
      <c r="G2121" s="153"/>
      <c r="H2121" s="1406"/>
      <c r="I2121" s="152"/>
      <c r="J2121" s="153"/>
      <c r="K2121" s="1406"/>
      <c r="L2121" s="281">
        <f>I2121+J2121+K2121</f>
        <v>0</v>
      </c>
      <c r="M2121" s="12" t="str">
        <f t="shared" si="483"/>
        <v/>
      </c>
      <c r="N2121" s="13"/>
    </row>
    <row r="2122" spans="1:14" hidden="1">
      <c r="A2122" s="22">
        <v>450</v>
      </c>
      <c r="B2122" s="362"/>
      <c r="C2122" s="285">
        <v>4902</v>
      </c>
      <c r="D2122" s="301" t="s">
        <v>269</v>
      </c>
      <c r="E2122" s="287">
        <f>F2122+G2122+H2122</f>
        <v>0</v>
      </c>
      <c r="F2122" s="173"/>
      <c r="G2122" s="174"/>
      <c r="H2122" s="1409"/>
      <c r="I2122" s="173"/>
      <c r="J2122" s="174"/>
      <c r="K2122" s="1409"/>
      <c r="L2122" s="287">
        <f>I2122+J2122+K2122</f>
        <v>0</v>
      </c>
      <c r="M2122" s="12" t="str">
        <f t="shared" si="483"/>
        <v/>
      </c>
      <c r="N2122" s="13"/>
    </row>
    <row r="2123" spans="1:14" hidden="1">
      <c r="A2123" s="22">
        <v>495</v>
      </c>
      <c r="B2123" s="365">
        <v>5100</v>
      </c>
      <c r="C2123" s="1925" t="s">
        <v>241</v>
      </c>
      <c r="D2123" s="1926"/>
      <c r="E2123" s="310">
        <f>F2123+G2123+H2123</f>
        <v>0</v>
      </c>
      <c r="F2123" s="1410"/>
      <c r="G2123" s="1411"/>
      <c r="H2123" s="1412"/>
      <c r="I2123" s="1410"/>
      <c r="J2123" s="1411"/>
      <c r="K2123" s="1412"/>
      <c r="L2123" s="310">
        <f>I2123+J2123+K2123</f>
        <v>0</v>
      </c>
      <c r="M2123" s="12" t="str">
        <f t="shared" si="483"/>
        <v/>
      </c>
      <c r="N2123" s="13"/>
    </row>
    <row r="2124" spans="1:14" hidden="1">
      <c r="A2124" s="23">
        <v>500</v>
      </c>
      <c r="B2124" s="365">
        <v>5200</v>
      </c>
      <c r="C2124" s="1925" t="s">
        <v>242</v>
      </c>
      <c r="D2124" s="1926"/>
      <c r="E2124" s="310">
        <f t="shared" ref="E2124:L2124" si="493">SUM(E2125:E2131)</f>
        <v>0</v>
      </c>
      <c r="F2124" s="274">
        <f t="shared" si="493"/>
        <v>0</v>
      </c>
      <c r="G2124" s="275">
        <f t="shared" si="493"/>
        <v>0</v>
      </c>
      <c r="H2124" s="276">
        <f>SUM(H2125:H2131)</f>
        <v>0</v>
      </c>
      <c r="I2124" s="274">
        <f t="shared" si="493"/>
        <v>0</v>
      </c>
      <c r="J2124" s="275">
        <f t="shared" si="493"/>
        <v>0</v>
      </c>
      <c r="K2124" s="276">
        <f t="shared" si="493"/>
        <v>0</v>
      </c>
      <c r="L2124" s="310">
        <f t="shared" si="493"/>
        <v>0</v>
      </c>
      <c r="M2124" s="12" t="str">
        <f t="shared" si="483"/>
        <v/>
      </c>
      <c r="N2124" s="13"/>
    </row>
    <row r="2125" spans="1:14" hidden="1">
      <c r="A2125" s="23">
        <v>505</v>
      </c>
      <c r="B2125" s="366"/>
      <c r="C2125" s="367">
        <v>5201</v>
      </c>
      <c r="D2125" s="368" t="s">
        <v>243</v>
      </c>
      <c r="E2125" s="281">
        <f t="shared" ref="E2125:E2131" si="494">F2125+G2125+H2125</f>
        <v>0</v>
      </c>
      <c r="F2125" s="152"/>
      <c r="G2125" s="153"/>
      <c r="H2125" s="1406"/>
      <c r="I2125" s="152"/>
      <c r="J2125" s="153"/>
      <c r="K2125" s="1406"/>
      <c r="L2125" s="281">
        <f t="shared" ref="L2125:L2131" si="495">I2125+J2125+K2125</f>
        <v>0</v>
      </c>
      <c r="M2125" s="12" t="str">
        <f t="shared" si="483"/>
        <v/>
      </c>
      <c r="N2125" s="13"/>
    </row>
    <row r="2126" spans="1:14" hidden="1">
      <c r="A2126" s="23">
        <v>510</v>
      </c>
      <c r="B2126" s="366"/>
      <c r="C2126" s="369">
        <v>5202</v>
      </c>
      <c r="D2126" s="370" t="s">
        <v>244</v>
      </c>
      <c r="E2126" s="295">
        <f t="shared" si="494"/>
        <v>0</v>
      </c>
      <c r="F2126" s="158"/>
      <c r="G2126" s="159"/>
      <c r="H2126" s="1408"/>
      <c r="I2126" s="158"/>
      <c r="J2126" s="159"/>
      <c r="K2126" s="1408"/>
      <c r="L2126" s="295">
        <f t="shared" si="495"/>
        <v>0</v>
      </c>
      <c r="M2126" s="12" t="str">
        <f t="shared" si="483"/>
        <v/>
      </c>
      <c r="N2126" s="13"/>
    </row>
    <row r="2127" spans="1:14" hidden="1">
      <c r="A2127" s="23">
        <v>515</v>
      </c>
      <c r="B2127" s="366"/>
      <c r="C2127" s="369">
        <v>5203</v>
      </c>
      <c r="D2127" s="370" t="s">
        <v>609</v>
      </c>
      <c r="E2127" s="295">
        <f t="shared" si="494"/>
        <v>0</v>
      </c>
      <c r="F2127" s="158"/>
      <c r="G2127" s="159"/>
      <c r="H2127" s="1408"/>
      <c r="I2127" s="158"/>
      <c r="J2127" s="159"/>
      <c r="K2127" s="1408"/>
      <c r="L2127" s="295">
        <f t="shared" si="495"/>
        <v>0</v>
      </c>
      <c r="M2127" s="12" t="str">
        <f t="shared" si="483"/>
        <v/>
      </c>
      <c r="N2127" s="13"/>
    </row>
    <row r="2128" spans="1:14" hidden="1">
      <c r="A2128" s="23">
        <v>520</v>
      </c>
      <c r="B2128" s="366"/>
      <c r="C2128" s="369">
        <v>5204</v>
      </c>
      <c r="D2128" s="370" t="s">
        <v>610</v>
      </c>
      <c r="E2128" s="295">
        <f t="shared" si="494"/>
        <v>0</v>
      </c>
      <c r="F2128" s="158"/>
      <c r="G2128" s="159"/>
      <c r="H2128" s="1408"/>
      <c r="I2128" s="158"/>
      <c r="J2128" s="159"/>
      <c r="K2128" s="1408"/>
      <c r="L2128" s="295">
        <f t="shared" si="495"/>
        <v>0</v>
      </c>
      <c r="M2128" s="12" t="str">
        <f t="shared" si="483"/>
        <v/>
      </c>
      <c r="N2128" s="13"/>
    </row>
    <row r="2129" spans="1:14" hidden="1">
      <c r="A2129" s="23">
        <v>525</v>
      </c>
      <c r="B2129" s="366"/>
      <c r="C2129" s="369">
        <v>5205</v>
      </c>
      <c r="D2129" s="370" t="s">
        <v>611</v>
      </c>
      <c r="E2129" s="295">
        <f t="shared" si="494"/>
        <v>0</v>
      </c>
      <c r="F2129" s="158"/>
      <c r="G2129" s="159"/>
      <c r="H2129" s="1408"/>
      <c r="I2129" s="158"/>
      <c r="J2129" s="159"/>
      <c r="K2129" s="1408"/>
      <c r="L2129" s="295">
        <f t="shared" si="495"/>
        <v>0</v>
      </c>
      <c r="M2129" s="12" t="str">
        <f t="shared" si="483"/>
        <v/>
      </c>
      <c r="N2129" s="13"/>
    </row>
    <row r="2130" spans="1:14" hidden="1">
      <c r="A2130" s="22">
        <v>635</v>
      </c>
      <c r="B2130" s="366"/>
      <c r="C2130" s="369">
        <v>5206</v>
      </c>
      <c r="D2130" s="370" t="s">
        <v>612</v>
      </c>
      <c r="E2130" s="295">
        <f t="shared" si="494"/>
        <v>0</v>
      </c>
      <c r="F2130" s="158"/>
      <c r="G2130" s="159"/>
      <c r="H2130" s="1408"/>
      <c r="I2130" s="158"/>
      <c r="J2130" s="159"/>
      <c r="K2130" s="1408"/>
      <c r="L2130" s="295">
        <f t="shared" si="495"/>
        <v>0</v>
      </c>
      <c r="M2130" s="12" t="str">
        <f t="shared" si="483"/>
        <v/>
      </c>
      <c r="N2130" s="13"/>
    </row>
    <row r="2131" spans="1:14" hidden="1">
      <c r="A2131" s="23">
        <v>640</v>
      </c>
      <c r="B2131" s="366"/>
      <c r="C2131" s="371">
        <v>5219</v>
      </c>
      <c r="D2131" s="372" t="s">
        <v>613</v>
      </c>
      <c r="E2131" s="287">
        <f t="shared" si="494"/>
        <v>0</v>
      </c>
      <c r="F2131" s="173"/>
      <c r="G2131" s="174"/>
      <c r="H2131" s="1409"/>
      <c r="I2131" s="173"/>
      <c r="J2131" s="174"/>
      <c r="K2131" s="1409"/>
      <c r="L2131" s="287">
        <f t="shared" si="495"/>
        <v>0</v>
      </c>
      <c r="M2131" s="12" t="str">
        <f t="shared" si="483"/>
        <v/>
      </c>
      <c r="N2131" s="13"/>
    </row>
    <row r="2132" spans="1:14" hidden="1">
      <c r="A2132" s="23">
        <v>645</v>
      </c>
      <c r="B2132" s="365">
        <v>5300</v>
      </c>
      <c r="C2132" s="1925" t="s">
        <v>614</v>
      </c>
      <c r="D2132" s="1926"/>
      <c r="E2132" s="310">
        <f t="shared" ref="E2132:L2132" si="496">SUM(E2133:E2134)</f>
        <v>0</v>
      </c>
      <c r="F2132" s="274">
        <f t="shared" si="496"/>
        <v>0</v>
      </c>
      <c r="G2132" s="275">
        <f t="shared" si="496"/>
        <v>0</v>
      </c>
      <c r="H2132" s="276">
        <f>SUM(H2133:H2134)</f>
        <v>0</v>
      </c>
      <c r="I2132" s="274">
        <f t="shared" si="496"/>
        <v>0</v>
      </c>
      <c r="J2132" s="275">
        <f t="shared" si="496"/>
        <v>0</v>
      </c>
      <c r="K2132" s="276">
        <f t="shared" si="496"/>
        <v>0</v>
      </c>
      <c r="L2132" s="310">
        <f t="shared" si="496"/>
        <v>0</v>
      </c>
      <c r="M2132" s="12" t="str">
        <f t="shared" si="483"/>
        <v/>
      </c>
      <c r="N2132" s="13"/>
    </row>
    <row r="2133" spans="1:14" hidden="1">
      <c r="A2133" s="23">
        <v>650</v>
      </c>
      <c r="B2133" s="366"/>
      <c r="C2133" s="367">
        <v>5301</v>
      </c>
      <c r="D2133" s="368" t="s">
        <v>301</v>
      </c>
      <c r="E2133" s="281">
        <f>F2133+G2133+H2133</f>
        <v>0</v>
      </c>
      <c r="F2133" s="152"/>
      <c r="G2133" s="153"/>
      <c r="H2133" s="1406"/>
      <c r="I2133" s="152"/>
      <c r="J2133" s="153"/>
      <c r="K2133" s="1406"/>
      <c r="L2133" s="281">
        <f>I2133+J2133+K2133</f>
        <v>0</v>
      </c>
      <c r="M2133" s="12" t="str">
        <f t="shared" si="483"/>
        <v/>
      </c>
      <c r="N2133" s="13"/>
    </row>
    <row r="2134" spans="1:14" hidden="1">
      <c r="A2134" s="22">
        <v>655</v>
      </c>
      <c r="B2134" s="366"/>
      <c r="C2134" s="371">
        <v>5309</v>
      </c>
      <c r="D2134" s="372" t="s">
        <v>615</v>
      </c>
      <c r="E2134" s="287">
        <f>F2134+G2134+H2134</f>
        <v>0</v>
      </c>
      <c r="F2134" s="173"/>
      <c r="G2134" s="174"/>
      <c r="H2134" s="1409"/>
      <c r="I2134" s="173"/>
      <c r="J2134" s="174"/>
      <c r="K2134" s="1409"/>
      <c r="L2134" s="287">
        <f>I2134+J2134+K2134</f>
        <v>0</v>
      </c>
      <c r="M2134" s="12" t="str">
        <f t="shared" si="483"/>
        <v/>
      </c>
      <c r="N2134" s="13"/>
    </row>
    <row r="2135" spans="1:14" hidden="1">
      <c r="A2135" s="22">
        <v>665</v>
      </c>
      <c r="B2135" s="365">
        <v>5400</v>
      </c>
      <c r="C2135" s="1925" t="s">
        <v>672</v>
      </c>
      <c r="D2135" s="1926"/>
      <c r="E2135" s="310">
        <f>F2135+G2135+H2135</f>
        <v>0</v>
      </c>
      <c r="F2135" s="1410"/>
      <c r="G2135" s="1411"/>
      <c r="H2135" s="1412"/>
      <c r="I2135" s="1410"/>
      <c r="J2135" s="1411"/>
      <c r="K2135" s="1412"/>
      <c r="L2135" s="310">
        <f>I2135+J2135+K2135</f>
        <v>0</v>
      </c>
      <c r="M2135" s="12" t="str">
        <f t="shared" si="483"/>
        <v/>
      </c>
      <c r="N2135" s="13"/>
    </row>
    <row r="2136" spans="1:14" hidden="1">
      <c r="A2136" s="22">
        <v>675</v>
      </c>
      <c r="B2136" s="272">
        <v>5500</v>
      </c>
      <c r="C2136" s="1917" t="s">
        <v>673</v>
      </c>
      <c r="D2136" s="1918"/>
      <c r="E2136" s="310">
        <f t="shared" ref="E2136:L2136" si="497">SUM(E2137:E2140)</f>
        <v>0</v>
      </c>
      <c r="F2136" s="274">
        <f t="shared" si="497"/>
        <v>0</v>
      </c>
      <c r="G2136" s="275">
        <f t="shared" si="497"/>
        <v>0</v>
      </c>
      <c r="H2136" s="276">
        <f>SUM(H2137:H2140)</f>
        <v>0</v>
      </c>
      <c r="I2136" s="274">
        <f t="shared" si="497"/>
        <v>0</v>
      </c>
      <c r="J2136" s="275">
        <f t="shared" si="497"/>
        <v>0</v>
      </c>
      <c r="K2136" s="276">
        <f t="shared" si="497"/>
        <v>0</v>
      </c>
      <c r="L2136" s="310">
        <f t="shared" si="497"/>
        <v>0</v>
      </c>
      <c r="M2136" s="12" t="str">
        <f t="shared" si="483"/>
        <v/>
      </c>
      <c r="N2136" s="13"/>
    </row>
    <row r="2137" spans="1:14" hidden="1">
      <c r="A2137" s="22">
        <v>685</v>
      </c>
      <c r="B2137" s="362"/>
      <c r="C2137" s="279">
        <v>5501</v>
      </c>
      <c r="D2137" s="311" t="s">
        <v>674</v>
      </c>
      <c r="E2137" s="281">
        <f>F2137+G2137+H2137</f>
        <v>0</v>
      </c>
      <c r="F2137" s="152"/>
      <c r="G2137" s="153"/>
      <c r="H2137" s="1406"/>
      <c r="I2137" s="152"/>
      <c r="J2137" s="153"/>
      <c r="K2137" s="1406"/>
      <c r="L2137" s="281">
        <f>I2137+J2137+K2137</f>
        <v>0</v>
      </c>
      <c r="M2137" s="12" t="str">
        <f t="shared" si="483"/>
        <v/>
      </c>
      <c r="N2137" s="13"/>
    </row>
    <row r="2138" spans="1:14" hidden="1">
      <c r="A2138" s="23">
        <v>690</v>
      </c>
      <c r="B2138" s="362"/>
      <c r="C2138" s="293">
        <v>5502</v>
      </c>
      <c r="D2138" s="294" t="s">
        <v>675</v>
      </c>
      <c r="E2138" s="295">
        <f>F2138+G2138+H2138</f>
        <v>0</v>
      </c>
      <c r="F2138" s="158"/>
      <c r="G2138" s="159"/>
      <c r="H2138" s="1408"/>
      <c r="I2138" s="158"/>
      <c r="J2138" s="159"/>
      <c r="K2138" s="1408"/>
      <c r="L2138" s="295">
        <f>I2138+J2138+K2138</f>
        <v>0</v>
      </c>
      <c r="M2138" s="12" t="str">
        <f t="shared" si="483"/>
        <v/>
      </c>
      <c r="N2138" s="13"/>
    </row>
    <row r="2139" spans="1:14" hidden="1">
      <c r="A2139" s="23">
        <v>695</v>
      </c>
      <c r="B2139" s="362"/>
      <c r="C2139" s="293">
        <v>5503</v>
      </c>
      <c r="D2139" s="363" t="s">
        <v>676</v>
      </c>
      <c r="E2139" s="295">
        <f>F2139+G2139+H2139</f>
        <v>0</v>
      </c>
      <c r="F2139" s="158"/>
      <c r="G2139" s="159"/>
      <c r="H2139" s="1408"/>
      <c r="I2139" s="158"/>
      <c r="J2139" s="159"/>
      <c r="K2139" s="1408"/>
      <c r="L2139" s="295">
        <f>I2139+J2139+K2139</f>
        <v>0</v>
      </c>
      <c r="M2139" s="12" t="str">
        <f t="shared" si="483"/>
        <v/>
      </c>
      <c r="N2139" s="13"/>
    </row>
    <row r="2140" spans="1:14" hidden="1">
      <c r="A2140" s="22">
        <v>700</v>
      </c>
      <c r="B2140" s="362"/>
      <c r="C2140" s="285">
        <v>5504</v>
      </c>
      <c r="D2140" s="339" t="s">
        <v>677</v>
      </c>
      <c r="E2140" s="287">
        <f>F2140+G2140+H2140</f>
        <v>0</v>
      </c>
      <c r="F2140" s="173"/>
      <c r="G2140" s="174"/>
      <c r="H2140" s="1409"/>
      <c r="I2140" s="173"/>
      <c r="J2140" s="174"/>
      <c r="K2140" s="1409"/>
      <c r="L2140" s="287">
        <f>I2140+J2140+K2140</f>
        <v>0</v>
      </c>
      <c r="M2140" s="12" t="str">
        <f t="shared" si="483"/>
        <v/>
      </c>
      <c r="N2140" s="13"/>
    </row>
    <row r="2141" spans="1:14" hidden="1">
      <c r="A2141" s="22">
        <v>710</v>
      </c>
      <c r="B2141" s="365">
        <v>5700</v>
      </c>
      <c r="C2141" s="1919" t="s">
        <v>899</v>
      </c>
      <c r="D2141" s="1920"/>
      <c r="E2141" s="310">
        <f>SUM(E2142:E2144)</f>
        <v>0</v>
      </c>
      <c r="F2141" s="1458">
        <v>0</v>
      </c>
      <c r="G2141" s="1458">
        <v>0</v>
      </c>
      <c r="H2141" s="1458">
        <v>0</v>
      </c>
      <c r="I2141" s="1458">
        <v>0</v>
      </c>
      <c r="J2141" s="1458">
        <v>0</v>
      </c>
      <c r="K2141" s="1458">
        <v>0</v>
      </c>
      <c r="L2141" s="310">
        <f>SUM(L2142:L2144)</f>
        <v>0</v>
      </c>
      <c r="M2141" s="12" t="str">
        <f t="shared" si="483"/>
        <v/>
      </c>
      <c r="N2141" s="13"/>
    </row>
    <row r="2142" spans="1:14" hidden="1">
      <c r="A2142" s="23">
        <v>715</v>
      </c>
      <c r="B2142" s="366"/>
      <c r="C2142" s="367">
        <v>5701</v>
      </c>
      <c r="D2142" s="368" t="s">
        <v>678</v>
      </c>
      <c r="E2142" s="281">
        <f>F2142+G2142+H2142</f>
        <v>0</v>
      </c>
      <c r="F2142" s="1459">
        <v>0</v>
      </c>
      <c r="G2142" s="1459">
        <v>0</v>
      </c>
      <c r="H2142" s="1460">
        <v>0</v>
      </c>
      <c r="I2142" s="1711">
        <v>0</v>
      </c>
      <c r="J2142" s="1459">
        <v>0</v>
      </c>
      <c r="K2142" s="1459">
        <v>0</v>
      </c>
      <c r="L2142" s="281">
        <f>I2142+J2142+K2142</f>
        <v>0</v>
      </c>
      <c r="M2142" s="12" t="str">
        <f t="shared" si="483"/>
        <v/>
      </c>
      <c r="N2142" s="13"/>
    </row>
    <row r="2143" spans="1:14" hidden="1">
      <c r="A2143" s="23">
        <v>720</v>
      </c>
      <c r="B2143" s="366"/>
      <c r="C2143" s="373">
        <v>5702</v>
      </c>
      <c r="D2143" s="374" t="s">
        <v>679</v>
      </c>
      <c r="E2143" s="314">
        <f>F2143+G2143+H2143</f>
        <v>0</v>
      </c>
      <c r="F2143" s="1459">
        <v>0</v>
      </c>
      <c r="G2143" s="1459">
        <v>0</v>
      </c>
      <c r="H2143" s="1460">
        <v>0</v>
      </c>
      <c r="I2143" s="1711">
        <v>0</v>
      </c>
      <c r="J2143" s="1459">
        <v>0</v>
      </c>
      <c r="K2143" s="1459">
        <v>0</v>
      </c>
      <c r="L2143" s="314">
        <f>I2143+J2143+K2143</f>
        <v>0</v>
      </c>
      <c r="M2143" s="12" t="str">
        <f t="shared" si="483"/>
        <v/>
      </c>
      <c r="N2143" s="13"/>
    </row>
    <row r="2144" spans="1:14" hidden="1">
      <c r="A2144" s="23">
        <v>725</v>
      </c>
      <c r="B2144" s="292"/>
      <c r="C2144" s="375">
        <v>4071</v>
      </c>
      <c r="D2144" s="376" t="s">
        <v>680</v>
      </c>
      <c r="E2144" s="377">
        <f>F2144+G2144+H2144</f>
        <v>0</v>
      </c>
      <c r="F2144" s="1459">
        <v>0</v>
      </c>
      <c r="G2144" s="1459">
        <v>0</v>
      </c>
      <c r="H2144" s="1460">
        <v>0</v>
      </c>
      <c r="I2144" s="1711">
        <v>0</v>
      </c>
      <c r="J2144" s="1459">
        <v>0</v>
      </c>
      <c r="K2144" s="1459">
        <v>0</v>
      </c>
      <c r="L2144" s="377">
        <f>I2144+J2144+K2144</f>
        <v>0</v>
      </c>
      <c r="M2144" s="12" t="str">
        <f t="shared" si="483"/>
        <v/>
      </c>
      <c r="N2144" s="13"/>
    </row>
    <row r="2145" spans="1:14" hidden="1">
      <c r="A2145" s="23">
        <v>730</v>
      </c>
      <c r="B2145" s="571"/>
      <c r="C2145" s="1921" t="s">
        <v>681</v>
      </c>
      <c r="D2145" s="1922"/>
      <c r="E2145" s="1426"/>
      <c r="F2145" s="1426"/>
      <c r="G2145" s="1426"/>
      <c r="H2145" s="1426"/>
      <c r="I2145" s="1426"/>
      <c r="J2145" s="1426"/>
      <c r="K2145" s="1426"/>
      <c r="L2145" s="1427"/>
      <c r="M2145" s="12" t="str">
        <f t="shared" si="483"/>
        <v/>
      </c>
      <c r="N2145" s="13"/>
    </row>
    <row r="2146" spans="1:14" hidden="1">
      <c r="A2146" s="23">
        <v>735</v>
      </c>
      <c r="B2146" s="381">
        <v>98</v>
      </c>
      <c r="C2146" s="1921" t="s">
        <v>681</v>
      </c>
      <c r="D2146" s="1922"/>
      <c r="E2146" s="382">
        <f>F2146+G2146+H2146</f>
        <v>0</v>
      </c>
      <c r="F2146" s="1417"/>
      <c r="G2146" s="1418"/>
      <c r="H2146" s="1419"/>
      <c r="I2146" s="1448">
        <v>0</v>
      </c>
      <c r="J2146" s="1449">
        <v>0</v>
      </c>
      <c r="K2146" s="1450">
        <v>0</v>
      </c>
      <c r="L2146" s="382">
        <f>I2146+J2146+K2146</f>
        <v>0</v>
      </c>
      <c r="M2146" s="12" t="str">
        <f t="shared" si="483"/>
        <v/>
      </c>
      <c r="N2146" s="13"/>
    </row>
    <row r="2147" spans="1:14" hidden="1">
      <c r="A2147" s="23">
        <v>740</v>
      </c>
      <c r="B2147" s="1421"/>
      <c r="C2147" s="1422"/>
      <c r="D2147" s="1423"/>
      <c r="E2147" s="269"/>
      <c r="F2147" s="269"/>
      <c r="G2147" s="269"/>
      <c r="H2147" s="269"/>
      <c r="I2147" s="269"/>
      <c r="J2147" s="269"/>
      <c r="K2147" s="269"/>
      <c r="L2147" s="270"/>
      <c r="M2147" s="12" t="str">
        <f t="shared" si="483"/>
        <v/>
      </c>
      <c r="N2147" s="73" t="str">
        <f>LEFT(C2029,1)</f>
        <v>3</v>
      </c>
    </row>
    <row r="2148" spans="1:14" hidden="1">
      <c r="A2148" s="23">
        <v>745</v>
      </c>
      <c r="B2148" s="1424"/>
      <c r="C2148" s="111"/>
      <c r="D2148" s="1425"/>
      <c r="E2148" s="218"/>
      <c r="F2148" s="218"/>
      <c r="G2148" s="218"/>
      <c r="H2148" s="218"/>
      <c r="I2148" s="218"/>
      <c r="J2148" s="218"/>
      <c r="K2148" s="218"/>
      <c r="L2148" s="389"/>
      <c r="M2148" s="7" t="str">
        <f t="shared" si="483"/>
        <v/>
      </c>
    </row>
    <row r="2149" spans="1:14" hidden="1">
      <c r="A2149" s="22">
        <v>750</v>
      </c>
      <c r="B2149" s="1424"/>
      <c r="C2149" s="111"/>
      <c r="D2149" s="1425"/>
      <c r="E2149" s="218"/>
      <c r="F2149" s="218"/>
      <c r="G2149" s="218"/>
      <c r="H2149" s="218"/>
      <c r="I2149" s="218"/>
      <c r="J2149" s="218"/>
      <c r="K2149" s="218"/>
      <c r="L2149" s="389"/>
      <c r="M2149" s="7" t="str">
        <f t="shared" si="483"/>
        <v/>
      </c>
    </row>
    <row r="2150" spans="1:14" ht="19.5" thickBot="1">
      <c r="A2150" s="23">
        <v>755</v>
      </c>
      <c r="B2150" s="1451"/>
      <c r="C2150" s="393" t="s">
        <v>727</v>
      </c>
      <c r="D2150" s="1420">
        <f>+B2150</f>
        <v>0</v>
      </c>
      <c r="E2150" s="395">
        <f t="shared" ref="E2150:L2150" si="498">SUM(E2032,E2035,E2041,E2049,E2050,E2068,E2072,E2078,E2081,E2082,E2083,E2084,E2088,E2097,E2103,E2104,E2105,E2106,E2113,E2117,E2118,E2119,E2120,E2123,E2124,E2132,E2135,E2136,E2141)+E2146</f>
        <v>511733</v>
      </c>
      <c r="F2150" s="396">
        <f t="shared" si="498"/>
        <v>440382</v>
      </c>
      <c r="G2150" s="397">
        <f t="shared" si="498"/>
        <v>0</v>
      </c>
      <c r="H2150" s="398">
        <f t="shared" si="498"/>
        <v>71351</v>
      </c>
      <c r="I2150" s="396">
        <f t="shared" si="498"/>
        <v>248077</v>
      </c>
      <c r="J2150" s="397">
        <f t="shared" si="498"/>
        <v>0</v>
      </c>
      <c r="K2150" s="398">
        <f t="shared" si="498"/>
        <v>3611</v>
      </c>
      <c r="L2150" s="395">
        <f t="shared" si="498"/>
        <v>251688</v>
      </c>
      <c r="M2150" s="1820">
        <f t="shared" si="483"/>
        <v>1</v>
      </c>
      <c r="N2150" s="65"/>
    </row>
    <row r="2151" spans="1:14" ht="19.5" thickTop="1">
      <c r="A2151" s="23">
        <v>760</v>
      </c>
      <c r="B2151" s="79" t="s">
        <v>120</v>
      </c>
      <c r="C2151" s="1"/>
      <c r="L2151" s="6"/>
      <c r="M2151" s="1820">
        <f>(IF($E2150&lt;&gt;0,$M$2,IF($L2150&lt;&gt;0,$M$2,"")))</f>
        <v>1</v>
      </c>
      <c r="N2151" s="65"/>
    </row>
    <row r="2152" spans="1:14" ht="18.75">
      <c r="A2152" s="22">
        <v>765</v>
      </c>
      <c r="B2152" s="1355"/>
      <c r="C2152" s="1355"/>
      <c r="D2152" s="1356"/>
      <c r="E2152" s="1355"/>
      <c r="F2152" s="1355"/>
      <c r="G2152" s="1355"/>
      <c r="H2152" s="1355"/>
      <c r="I2152" s="1355"/>
      <c r="J2152" s="1355"/>
      <c r="K2152" s="1355"/>
      <c r="L2152" s="1357"/>
      <c r="M2152" s="1820">
        <f>(IF($E2150&lt;&gt;0,$M$2,IF($L2150&lt;&gt;0,$M$2,"")))</f>
        <v>1</v>
      </c>
      <c r="N2152" s="65"/>
    </row>
    <row r="2153" spans="1:14" ht="18.75" hidden="1">
      <c r="A2153" s="22">
        <v>775</v>
      </c>
      <c r="B2153" s="65"/>
      <c r="C2153" s="65"/>
      <c r="D2153" s="65"/>
      <c r="E2153" s="65"/>
      <c r="F2153" s="65"/>
      <c r="G2153" s="65"/>
      <c r="H2153" s="65"/>
      <c r="I2153" s="65"/>
      <c r="J2153" s="65"/>
      <c r="K2153" s="65"/>
      <c r="L2153" s="77"/>
      <c r="M2153" s="74">
        <f>(IF(E2150&lt;&gt;0,$G$2,IF(L2150&lt;&gt;0,$G$2,"")))</f>
        <v>0</v>
      </c>
      <c r="N2153" s="65"/>
    </row>
    <row r="2154" spans="1:14">
      <c r="A2154" s="23">
        <v>780</v>
      </c>
      <c r="B2154" s="6"/>
      <c r="C2154" s="6"/>
      <c r="D2154" s="517"/>
      <c r="E2154" s="38"/>
      <c r="F2154" s="38"/>
      <c r="G2154" s="38"/>
      <c r="H2154" s="38"/>
      <c r="I2154" s="38"/>
      <c r="J2154" s="38"/>
      <c r="K2154" s="38"/>
      <c r="L2154" s="38"/>
      <c r="M2154" s="7">
        <f>(IF($E2290&lt;&gt;0,$M$2,IF($L2290&lt;&gt;0,$M$2,"")))</f>
        <v>1</v>
      </c>
    </row>
    <row r="2155" spans="1:14">
      <c r="A2155" s="23">
        <v>785</v>
      </c>
      <c r="B2155" s="6"/>
      <c r="C2155" s="1353"/>
      <c r="D2155" s="1354"/>
      <c r="E2155" s="38"/>
      <c r="F2155" s="38"/>
      <c r="G2155" s="38"/>
      <c r="H2155" s="38"/>
      <c r="I2155" s="38"/>
      <c r="J2155" s="38"/>
      <c r="K2155" s="38"/>
      <c r="L2155" s="38"/>
      <c r="M2155" s="7">
        <f>(IF($E2290&lt;&gt;0,$M$2,IF($L2290&lt;&gt;0,$M$2,"")))</f>
        <v>1</v>
      </c>
    </row>
    <row r="2156" spans="1:14">
      <c r="A2156" s="23">
        <v>790</v>
      </c>
      <c r="B2156" s="1938" t="str">
        <f>$B$7</f>
        <v>ОТЧЕТНИ ДАННИ ПО ЕБК ЗА ИЗПЪЛНЕНИЕТО НА БЮДЖЕТА</v>
      </c>
      <c r="C2156" s="1939"/>
      <c r="D2156" s="1939"/>
      <c r="E2156" s="242"/>
      <c r="F2156" s="242"/>
      <c r="G2156" s="237"/>
      <c r="H2156" s="237"/>
      <c r="I2156" s="237"/>
      <c r="J2156" s="237"/>
      <c r="K2156" s="237"/>
      <c r="L2156" s="237"/>
      <c r="M2156" s="7">
        <f>(IF($E2290&lt;&gt;0,$M$2,IF($L2290&lt;&gt;0,$M$2,"")))</f>
        <v>1</v>
      </c>
    </row>
    <row r="2157" spans="1:14">
      <c r="A2157" s="23">
        <v>795</v>
      </c>
      <c r="B2157" s="228"/>
      <c r="C2157" s="391"/>
      <c r="D2157" s="400"/>
      <c r="E2157" s="406" t="s">
        <v>458</v>
      </c>
      <c r="F2157" s="406" t="s">
        <v>820</v>
      </c>
      <c r="G2157" s="237"/>
      <c r="H2157" s="1350" t="s">
        <v>1235</v>
      </c>
      <c r="I2157" s="1351"/>
      <c r="J2157" s="1352"/>
      <c r="K2157" s="237"/>
      <c r="L2157" s="237"/>
      <c r="M2157" s="7">
        <f>(IF($E2290&lt;&gt;0,$M$2,IF($L2290&lt;&gt;0,$M$2,"")))</f>
        <v>1</v>
      </c>
    </row>
    <row r="2158" spans="1:14" ht="18.75">
      <c r="A2158" s="22">
        <v>805</v>
      </c>
      <c r="B2158" s="1940" t="str">
        <f>$B$9</f>
        <v>Община Правец</v>
      </c>
      <c r="C2158" s="1941"/>
      <c r="D2158" s="1942"/>
      <c r="E2158" s="115">
        <f>$E$9</f>
        <v>45658</v>
      </c>
      <c r="F2158" s="226">
        <f>$F$9</f>
        <v>45900</v>
      </c>
      <c r="G2158" s="237"/>
      <c r="H2158" s="237"/>
      <c r="I2158" s="237"/>
      <c r="J2158" s="237"/>
      <c r="K2158" s="237"/>
      <c r="L2158" s="237"/>
      <c r="M2158" s="7">
        <f>(IF($E2290&lt;&gt;0,$M$2,IF($L2290&lt;&gt;0,$M$2,"")))</f>
        <v>1</v>
      </c>
    </row>
    <row r="2159" spans="1:14">
      <c r="A2159" s="23">
        <v>810</v>
      </c>
      <c r="B2159" s="227" t="str">
        <f>$B$10</f>
        <v>(наименование на разпоредителя с бюджет)</v>
      </c>
      <c r="C2159" s="228"/>
      <c r="D2159" s="229"/>
      <c r="E2159" s="237"/>
      <c r="F2159" s="237"/>
      <c r="G2159" s="237"/>
      <c r="H2159" s="237"/>
      <c r="I2159" s="237"/>
      <c r="J2159" s="237"/>
      <c r="K2159" s="237"/>
      <c r="L2159" s="237"/>
      <c r="M2159" s="7">
        <f>(IF($E2290&lt;&gt;0,$M$2,IF($L2290&lt;&gt;0,$M$2,"")))</f>
        <v>1</v>
      </c>
    </row>
    <row r="2160" spans="1:14">
      <c r="A2160" s="23">
        <v>815</v>
      </c>
      <c r="B2160" s="227"/>
      <c r="C2160" s="228"/>
      <c r="D2160" s="229"/>
      <c r="E2160" s="237"/>
      <c r="F2160" s="237"/>
      <c r="G2160" s="237"/>
      <c r="H2160" s="237"/>
      <c r="I2160" s="237"/>
      <c r="J2160" s="237"/>
      <c r="K2160" s="237"/>
      <c r="L2160" s="237"/>
      <c r="M2160" s="7">
        <f>(IF($E2290&lt;&gt;0,$M$2,IF($L2290&lt;&gt;0,$M$2,"")))</f>
        <v>1</v>
      </c>
    </row>
    <row r="2161" spans="1:14" ht="19.5">
      <c r="A2161" s="28">
        <v>525</v>
      </c>
      <c r="B2161" s="1943" t="str">
        <f>$B$12</f>
        <v>Правец</v>
      </c>
      <c r="C2161" s="1944"/>
      <c r="D2161" s="1945"/>
      <c r="E2161" s="410" t="s">
        <v>875</v>
      </c>
      <c r="F2161" s="1348" t="str">
        <f>$F$12</f>
        <v>7317</v>
      </c>
      <c r="G2161" s="237"/>
      <c r="H2161" s="237"/>
      <c r="I2161" s="237"/>
      <c r="J2161" s="237"/>
      <c r="K2161" s="237"/>
      <c r="L2161" s="237"/>
      <c r="M2161" s="7">
        <f>(IF($E2290&lt;&gt;0,$M$2,IF($L2290&lt;&gt;0,$M$2,"")))</f>
        <v>1</v>
      </c>
    </row>
    <row r="2162" spans="1:14">
      <c r="A2162" s="22">
        <v>820</v>
      </c>
      <c r="B2162" s="233" t="str">
        <f>$B$13</f>
        <v>(наименование на първостепенния разпоредител с бюджет)</v>
      </c>
      <c r="C2162" s="228"/>
      <c r="D2162" s="229"/>
      <c r="E2162" s="1349"/>
      <c r="F2162" s="242"/>
      <c r="G2162" s="237"/>
      <c r="H2162" s="237"/>
      <c r="I2162" s="237"/>
      <c r="J2162" s="237"/>
      <c r="K2162" s="237"/>
      <c r="L2162" s="237"/>
      <c r="M2162" s="7">
        <f>(IF($E2290&lt;&gt;0,$M$2,IF($L2290&lt;&gt;0,$M$2,"")))</f>
        <v>1</v>
      </c>
    </row>
    <row r="2163" spans="1:14" ht="19.5">
      <c r="A2163" s="23">
        <v>821</v>
      </c>
      <c r="B2163" s="236"/>
      <c r="C2163" s="237"/>
      <c r="D2163" s="124" t="s">
        <v>876</v>
      </c>
      <c r="E2163" s="238">
        <f>$E$15</f>
        <v>0</v>
      </c>
      <c r="F2163" s="414" t="str">
        <f>$F$15</f>
        <v>БЮДЖЕТ</v>
      </c>
      <c r="G2163" s="218"/>
      <c r="H2163" s="218"/>
      <c r="I2163" s="218"/>
      <c r="J2163" s="218"/>
      <c r="K2163" s="218"/>
      <c r="L2163" s="218"/>
      <c r="M2163" s="7">
        <f>(IF($E2290&lt;&gt;0,$M$2,IF($L2290&lt;&gt;0,$M$2,"")))</f>
        <v>1</v>
      </c>
    </row>
    <row r="2164" spans="1:14" ht="16.5" thickBot="1">
      <c r="A2164" s="23">
        <v>822</v>
      </c>
      <c r="B2164" s="228"/>
      <c r="C2164" s="391"/>
      <c r="D2164" s="400"/>
      <c r="E2164" s="237"/>
      <c r="F2164" s="409"/>
      <c r="G2164" s="409"/>
      <c r="H2164" s="409"/>
      <c r="I2164" s="409"/>
      <c r="J2164" s="409"/>
      <c r="K2164" s="409"/>
      <c r="L2164" s="1365" t="s">
        <v>459</v>
      </c>
      <c r="M2164" s="7">
        <f>(IF($E2290&lt;&gt;0,$M$2,IF($L2290&lt;&gt;0,$M$2,"")))</f>
        <v>1</v>
      </c>
    </row>
    <row r="2165" spans="1:14" ht="24.95" customHeight="1">
      <c r="A2165" s="23">
        <v>823</v>
      </c>
      <c r="B2165" s="247"/>
      <c r="C2165" s="248"/>
      <c r="D2165" s="249" t="s">
        <v>699</v>
      </c>
      <c r="E2165" s="1946" t="str">
        <f>CONCATENATE("Уточнен план ",$C$3)</f>
        <v>Уточнен план 2025</v>
      </c>
      <c r="F2165" s="1947"/>
      <c r="G2165" s="1947"/>
      <c r="H2165" s="1948"/>
      <c r="I2165" s="1927" t="str">
        <f>CONCATENATE("Отчет ",$C$3)</f>
        <v>Отчет 2025</v>
      </c>
      <c r="J2165" s="1928"/>
      <c r="K2165" s="1928"/>
      <c r="L2165" s="1929"/>
      <c r="M2165" s="7">
        <f>(IF($E2290&lt;&gt;0,$M$2,IF($L2290&lt;&gt;0,$M$2,"")))</f>
        <v>1</v>
      </c>
    </row>
    <row r="2166" spans="1:14" ht="54.95" customHeight="1" thickBot="1">
      <c r="A2166" s="23">
        <v>825</v>
      </c>
      <c r="B2166" s="250" t="s">
        <v>62</v>
      </c>
      <c r="C2166" s="251" t="s">
        <v>460</v>
      </c>
      <c r="D2166" s="252" t="s">
        <v>700</v>
      </c>
      <c r="E2166" s="1391" t="str">
        <f>$E$20</f>
        <v>Уточнен план                Общо</v>
      </c>
      <c r="F2166" s="1395" t="str">
        <f>$F$20</f>
        <v>държавни дейности</v>
      </c>
      <c r="G2166" s="1396" t="str">
        <f>$G$20</f>
        <v>местни дейности</v>
      </c>
      <c r="H2166" s="1397" t="str">
        <f>$H$20</f>
        <v>дофинансиране</v>
      </c>
      <c r="I2166" s="253" t="str">
        <f>$I$20</f>
        <v>държавни дейности -ОТЧЕТ</v>
      </c>
      <c r="J2166" s="254" t="str">
        <f>$J$20</f>
        <v>местни дейности - ОТЧЕТ</v>
      </c>
      <c r="K2166" s="255" t="str">
        <f>$K$20</f>
        <v>дофинансиране - ОТЧЕТ</v>
      </c>
      <c r="L2166" s="1675" t="str">
        <f>$L$20</f>
        <v>ОТЧЕТ                                    ОБЩО</v>
      </c>
      <c r="M2166" s="7">
        <f>(IF($E2290&lt;&gt;0,$M$2,IF($L2290&lt;&gt;0,$M$2,"")))</f>
        <v>1</v>
      </c>
    </row>
    <row r="2167" spans="1:14" ht="18.75">
      <c r="A2167" s="23"/>
      <c r="B2167" s="258"/>
      <c r="C2167" s="259"/>
      <c r="D2167" s="260" t="s">
        <v>729</v>
      </c>
      <c r="E2167" s="1442" t="str">
        <f>$E$21</f>
        <v>(1)</v>
      </c>
      <c r="F2167" s="143" t="str">
        <f>$F$21</f>
        <v>(2)</v>
      </c>
      <c r="G2167" s="144" t="str">
        <f>$G$21</f>
        <v>(3)</v>
      </c>
      <c r="H2167" s="145" t="str">
        <f>$H$21</f>
        <v>(4)</v>
      </c>
      <c r="I2167" s="261" t="str">
        <f>$I$21</f>
        <v>(5)</v>
      </c>
      <c r="J2167" s="262" t="str">
        <f>$J$21</f>
        <v>(6)</v>
      </c>
      <c r="K2167" s="263" t="str">
        <f>$K$21</f>
        <v>(7)</v>
      </c>
      <c r="L2167" s="264" t="str">
        <f>$L$21</f>
        <v>(8)</v>
      </c>
      <c r="M2167" s="7">
        <f>(IF($E2290&lt;&gt;0,$M$2,IF($L2290&lt;&gt;0,$M$2,"")))</f>
        <v>1</v>
      </c>
    </row>
    <row r="2168" spans="1:14">
      <c r="A2168" s="23"/>
      <c r="B2168" s="1439"/>
      <c r="C2168" s="1540" t="e">
        <f>VLOOKUP(D2168,OP_LIST2,2,FALSE)</f>
        <v>#N/A</v>
      </c>
      <c r="D2168" s="1445"/>
      <c r="E2168" s="389"/>
      <c r="F2168" s="1429"/>
      <c r="G2168" s="1430"/>
      <c r="H2168" s="1431"/>
      <c r="I2168" s="1429"/>
      <c r="J2168" s="1430"/>
      <c r="K2168" s="1431"/>
      <c r="L2168" s="1428"/>
      <c r="M2168" s="7">
        <f>(IF($E2290&lt;&gt;0,$M$2,IF($L2290&lt;&gt;0,$M$2,"")))</f>
        <v>1</v>
      </c>
    </row>
    <row r="2169" spans="1:14">
      <c r="A2169" s="23"/>
      <c r="B2169" s="1713" t="s">
        <v>2056</v>
      </c>
      <c r="C2169" s="1446">
        <f>VLOOKUP(D2170,EBK_DEIN2,2,FALSE)</f>
        <v>3389</v>
      </c>
      <c r="D2169" s="1445" t="s">
        <v>778</v>
      </c>
      <c r="E2169" s="389"/>
      <c r="F2169" s="1432"/>
      <c r="G2169" s="1433"/>
      <c r="H2169" s="1434"/>
      <c r="I2169" s="1432"/>
      <c r="J2169" s="1433"/>
      <c r="K2169" s="1434"/>
      <c r="L2169" s="1428"/>
      <c r="M2169" s="7">
        <f>(IF($E2290&lt;&gt;0,$M$2,IF($L2290&lt;&gt;0,$M$2,"")))</f>
        <v>1</v>
      </c>
    </row>
    <row r="2170" spans="1:14">
      <c r="A2170" s="23"/>
      <c r="B2170" s="1438"/>
      <c r="C2170" s="1531">
        <f>+C2169</f>
        <v>3389</v>
      </c>
      <c r="D2170" s="1440" t="s">
        <v>1</v>
      </c>
      <c r="E2170" s="389"/>
      <c r="F2170" s="1432"/>
      <c r="G2170" s="1433"/>
      <c r="H2170" s="1434"/>
      <c r="I2170" s="1432"/>
      <c r="J2170" s="1433"/>
      <c r="K2170" s="1434"/>
      <c r="L2170" s="1428"/>
      <c r="M2170" s="7">
        <f>(IF($E2290&lt;&gt;0,$M$2,IF($L2290&lt;&gt;0,$M$2,"")))</f>
        <v>1</v>
      </c>
    </row>
    <row r="2171" spans="1:14">
      <c r="A2171" s="23"/>
      <c r="B2171" s="1443"/>
      <c r="C2171" s="1441"/>
      <c r="D2171" s="1444" t="s">
        <v>701</v>
      </c>
      <c r="E2171" s="389"/>
      <c r="F2171" s="1435"/>
      <c r="G2171" s="1436"/>
      <c r="H2171" s="1437"/>
      <c r="I2171" s="1435"/>
      <c r="J2171" s="1436"/>
      <c r="K2171" s="1437"/>
      <c r="L2171" s="1428"/>
      <c r="M2171" s="7">
        <f>(IF($E2290&lt;&gt;0,$M$2,IF($L2290&lt;&gt;0,$M$2,"")))</f>
        <v>1</v>
      </c>
    </row>
    <row r="2172" spans="1:14">
      <c r="A2172" s="23"/>
      <c r="B2172" s="272">
        <v>100</v>
      </c>
      <c r="C2172" s="1930" t="s">
        <v>730</v>
      </c>
      <c r="D2172" s="1931"/>
      <c r="E2172" s="273">
        <f t="shared" ref="E2172:L2172" si="499">SUM(E2173:E2174)</f>
        <v>42742</v>
      </c>
      <c r="F2172" s="274">
        <f t="shared" si="499"/>
        <v>0</v>
      </c>
      <c r="G2172" s="275">
        <f t="shared" si="499"/>
        <v>42742</v>
      </c>
      <c r="H2172" s="276">
        <f>SUM(H2173:H2174)</f>
        <v>0</v>
      </c>
      <c r="I2172" s="274">
        <f t="shared" si="499"/>
        <v>0</v>
      </c>
      <c r="J2172" s="275">
        <f t="shared" si="499"/>
        <v>26157</v>
      </c>
      <c r="K2172" s="276">
        <f t="shared" si="499"/>
        <v>0</v>
      </c>
      <c r="L2172" s="273">
        <f t="shared" si="499"/>
        <v>26157</v>
      </c>
      <c r="M2172" s="12">
        <f>(IF($E2172&lt;&gt;0,$M$2,IF($L2172&lt;&gt;0,$M$2,"")))</f>
        <v>1</v>
      </c>
      <c r="N2172" s="13"/>
    </row>
    <row r="2173" spans="1:14">
      <c r="A2173" s="23"/>
      <c r="B2173" s="278"/>
      <c r="C2173" s="279">
        <v>101</v>
      </c>
      <c r="D2173" s="280" t="s">
        <v>731</v>
      </c>
      <c r="E2173" s="281">
        <f>F2173+G2173+H2173</f>
        <v>42742</v>
      </c>
      <c r="F2173" s="152">
        <v>0</v>
      </c>
      <c r="G2173" s="153">
        <v>42742</v>
      </c>
      <c r="H2173" s="1406">
        <v>0</v>
      </c>
      <c r="I2173" s="152">
        <v>0</v>
      </c>
      <c r="J2173" s="153">
        <v>26157</v>
      </c>
      <c r="K2173" s="1406">
        <v>0</v>
      </c>
      <c r="L2173" s="281">
        <f>I2173+J2173+K2173</f>
        <v>26157</v>
      </c>
      <c r="M2173" s="12">
        <f t="shared" ref="M2173:M2236" si="500">(IF($E2173&lt;&gt;0,$M$2,IF($L2173&lt;&gt;0,$M$2,"")))</f>
        <v>1</v>
      </c>
      <c r="N2173" s="13"/>
    </row>
    <row r="2174" spans="1:14" hidden="1">
      <c r="A2174" s="10"/>
      <c r="B2174" s="278"/>
      <c r="C2174" s="285">
        <v>102</v>
      </c>
      <c r="D2174" s="286" t="s">
        <v>732</v>
      </c>
      <c r="E2174" s="287">
        <f>F2174+G2174+H2174</f>
        <v>0</v>
      </c>
      <c r="F2174" s="173"/>
      <c r="G2174" s="174"/>
      <c r="H2174" s="1409"/>
      <c r="I2174" s="173"/>
      <c r="J2174" s="174"/>
      <c r="K2174" s="1409"/>
      <c r="L2174" s="287">
        <f>I2174+J2174+K2174</f>
        <v>0</v>
      </c>
      <c r="M2174" s="12" t="str">
        <f t="shared" si="500"/>
        <v/>
      </c>
      <c r="N2174" s="13"/>
    </row>
    <row r="2175" spans="1:14">
      <c r="A2175" s="10"/>
      <c r="B2175" s="272">
        <v>200</v>
      </c>
      <c r="C2175" s="1932" t="s">
        <v>733</v>
      </c>
      <c r="D2175" s="1933"/>
      <c r="E2175" s="273">
        <f t="shared" ref="E2175:L2175" si="501">SUM(E2176:E2180)</f>
        <v>3482</v>
      </c>
      <c r="F2175" s="274">
        <f t="shared" si="501"/>
        <v>0</v>
      </c>
      <c r="G2175" s="275">
        <f t="shared" si="501"/>
        <v>3482</v>
      </c>
      <c r="H2175" s="276">
        <f>SUM(H2176:H2180)</f>
        <v>0</v>
      </c>
      <c r="I2175" s="274">
        <f t="shared" si="501"/>
        <v>0</v>
      </c>
      <c r="J2175" s="275">
        <f t="shared" si="501"/>
        <v>1047</v>
      </c>
      <c r="K2175" s="276">
        <f t="shared" si="501"/>
        <v>0</v>
      </c>
      <c r="L2175" s="273">
        <f t="shared" si="501"/>
        <v>1047</v>
      </c>
      <c r="M2175" s="12">
        <f t="shared" si="500"/>
        <v>1</v>
      </c>
      <c r="N2175" s="13"/>
    </row>
    <row r="2176" spans="1:14" hidden="1">
      <c r="A2176" s="10"/>
      <c r="B2176" s="291"/>
      <c r="C2176" s="279">
        <v>201</v>
      </c>
      <c r="D2176" s="280" t="s">
        <v>734</v>
      </c>
      <c r="E2176" s="281">
        <f>F2176+G2176+H2176</f>
        <v>0</v>
      </c>
      <c r="F2176" s="152"/>
      <c r="G2176" s="153"/>
      <c r="H2176" s="1406"/>
      <c r="I2176" s="152"/>
      <c r="J2176" s="153"/>
      <c r="K2176" s="1406"/>
      <c r="L2176" s="281">
        <f>I2176+J2176+K2176</f>
        <v>0</v>
      </c>
      <c r="M2176" s="12" t="str">
        <f t="shared" si="500"/>
        <v/>
      </c>
      <c r="N2176" s="13"/>
    </row>
    <row r="2177" spans="1:14" hidden="1">
      <c r="A2177" s="10"/>
      <c r="B2177" s="292"/>
      <c r="C2177" s="293">
        <v>202</v>
      </c>
      <c r="D2177" s="294" t="s">
        <v>735</v>
      </c>
      <c r="E2177" s="295">
        <f>F2177+G2177+H2177</f>
        <v>0</v>
      </c>
      <c r="F2177" s="158"/>
      <c r="G2177" s="159"/>
      <c r="H2177" s="1408"/>
      <c r="I2177" s="158"/>
      <c r="J2177" s="159"/>
      <c r="K2177" s="1408"/>
      <c r="L2177" s="295">
        <f>I2177+J2177+K2177</f>
        <v>0</v>
      </c>
      <c r="M2177" s="12" t="str">
        <f t="shared" si="500"/>
        <v/>
      </c>
      <c r="N2177" s="13"/>
    </row>
    <row r="2178" spans="1:14" ht="31.5">
      <c r="A2178" s="10"/>
      <c r="B2178" s="299"/>
      <c r="C2178" s="293">
        <v>205</v>
      </c>
      <c r="D2178" s="294" t="s">
        <v>586</v>
      </c>
      <c r="E2178" s="295">
        <f>F2178+G2178+H2178</f>
        <v>1282</v>
      </c>
      <c r="F2178" s="158">
        <v>0</v>
      </c>
      <c r="G2178" s="159">
        <v>1282</v>
      </c>
      <c r="H2178" s="1408">
        <v>0</v>
      </c>
      <c r="I2178" s="158">
        <v>0</v>
      </c>
      <c r="J2178" s="159">
        <v>534</v>
      </c>
      <c r="K2178" s="1408">
        <v>0</v>
      </c>
      <c r="L2178" s="295">
        <f>I2178+J2178+K2178</f>
        <v>534</v>
      </c>
      <c r="M2178" s="12">
        <f t="shared" si="500"/>
        <v>1</v>
      </c>
      <c r="N2178" s="13"/>
    </row>
    <row r="2179" spans="1:14">
      <c r="A2179" s="10"/>
      <c r="B2179" s="299"/>
      <c r="C2179" s="293">
        <v>208</v>
      </c>
      <c r="D2179" s="300" t="s">
        <v>587</v>
      </c>
      <c r="E2179" s="295">
        <f>F2179+G2179+H2179</f>
        <v>1000</v>
      </c>
      <c r="F2179" s="158">
        <v>0</v>
      </c>
      <c r="G2179" s="159">
        <v>1000</v>
      </c>
      <c r="H2179" s="1408">
        <v>0</v>
      </c>
      <c r="I2179" s="158"/>
      <c r="J2179" s="159"/>
      <c r="K2179" s="1408"/>
      <c r="L2179" s="295">
        <f>I2179+J2179+K2179</f>
        <v>0</v>
      </c>
      <c r="M2179" s="12">
        <f t="shared" si="500"/>
        <v>1</v>
      </c>
      <c r="N2179" s="13"/>
    </row>
    <row r="2180" spans="1:14">
      <c r="A2180" s="10"/>
      <c r="B2180" s="291"/>
      <c r="C2180" s="285">
        <v>209</v>
      </c>
      <c r="D2180" s="301" t="s">
        <v>588</v>
      </c>
      <c r="E2180" s="287">
        <f>F2180+G2180+H2180</f>
        <v>1200</v>
      </c>
      <c r="F2180" s="173">
        <v>0</v>
      </c>
      <c r="G2180" s="174">
        <v>1200</v>
      </c>
      <c r="H2180" s="1409">
        <v>0</v>
      </c>
      <c r="I2180" s="173">
        <v>0</v>
      </c>
      <c r="J2180" s="174">
        <v>513</v>
      </c>
      <c r="K2180" s="1409">
        <v>0</v>
      </c>
      <c r="L2180" s="287">
        <f>I2180+J2180+K2180</f>
        <v>513</v>
      </c>
      <c r="M2180" s="12">
        <f t="shared" si="500"/>
        <v>1</v>
      </c>
      <c r="N2180" s="13"/>
    </row>
    <row r="2181" spans="1:14">
      <c r="A2181" s="10"/>
      <c r="B2181" s="272">
        <v>500</v>
      </c>
      <c r="C2181" s="1934" t="s">
        <v>188</v>
      </c>
      <c r="D2181" s="1935"/>
      <c r="E2181" s="273">
        <f t="shared" ref="E2181:L2181" si="502">SUM(E2182:E2188)</f>
        <v>9211</v>
      </c>
      <c r="F2181" s="274">
        <f t="shared" si="502"/>
        <v>0</v>
      </c>
      <c r="G2181" s="275">
        <f t="shared" si="502"/>
        <v>9211</v>
      </c>
      <c r="H2181" s="276">
        <f>SUM(H2182:H2188)</f>
        <v>0</v>
      </c>
      <c r="I2181" s="274">
        <f t="shared" si="502"/>
        <v>0</v>
      </c>
      <c r="J2181" s="275">
        <f t="shared" si="502"/>
        <v>5145</v>
      </c>
      <c r="K2181" s="276">
        <f t="shared" si="502"/>
        <v>0</v>
      </c>
      <c r="L2181" s="273">
        <f t="shared" si="502"/>
        <v>5145</v>
      </c>
      <c r="M2181" s="12">
        <f t="shared" si="500"/>
        <v>1</v>
      </c>
      <c r="N2181" s="13"/>
    </row>
    <row r="2182" spans="1:14" ht="18" customHeight="1">
      <c r="A2182" s="10"/>
      <c r="B2182" s="291"/>
      <c r="C2182" s="302">
        <v>551</v>
      </c>
      <c r="D2182" s="303" t="s">
        <v>189</v>
      </c>
      <c r="E2182" s="281">
        <f t="shared" ref="E2182:E2189" si="503">F2182+G2182+H2182</f>
        <v>5870</v>
      </c>
      <c r="F2182" s="152">
        <v>0</v>
      </c>
      <c r="G2182" s="153">
        <v>5870</v>
      </c>
      <c r="H2182" s="1406">
        <v>0</v>
      </c>
      <c r="I2182" s="152">
        <v>0</v>
      </c>
      <c r="J2182" s="153">
        <v>3099</v>
      </c>
      <c r="K2182" s="1406">
        <v>0</v>
      </c>
      <c r="L2182" s="281">
        <f t="shared" ref="L2182:L2189" si="504">I2182+J2182+K2182</f>
        <v>3099</v>
      </c>
      <c r="M2182" s="12">
        <f t="shared" si="500"/>
        <v>1</v>
      </c>
      <c r="N2182" s="13"/>
    </row>
    <row r="2183" spans="1:14" hidden="1">
      <c r="A2183" s="10"/>
      <c r="B2183" s="291"/>
      <c r="C2183" s="304">
        <v>552</v>
      </c>
      <c r="D2183" s="305" t="s">
        <v>894</v>
      </c>
      <c r="E2183" s="295">
        <f t="shared" si="503"/>
        <v>0</v>
      </c>
      <c r="F2183" s="158"/>
      <c r="G2183" s="159"/>
      <c r="H2183" s="1408"/>
      <c r="I2183" s="158"/>
      <c r="J2183" s="159"/>
      <c r="K2183" s="1408"/>
      <c r="L2183" s="295">
        <f t="shared" si="504"/>
        <v>0</v>
      </c>
      <c r="M2183" s="12" t="str">
        <f t="shared" si="500"/>
        <v/>
      </c>
      <c r="N2183" s="13"/>
    </row>
    <row r="2184" spans="1:14" hidden="1">
      <c r="A2184" s="10"/>
      <c r="B2184" s="306"/>
      <c r="C2184" s="304">
        <v>558</v>
      </c>
      <c r="D2184" s="307" t="s">
        <v>856</v>
      </c>
      <c r="E2184" s="295">
        <f>F2184+G2184+H2184</f>
        <v>0</v>
      </c>
      <c r="F2184" s="484">
        <v>0</v>
      </c>
      <c r="G2184" s="485">
        <v>0</v>
      </c>
      <c r="H2184" s="160">
        <v>0</v>
      </c>
      <c r="I2184" s="484">
        <v>0</v>
      </c>
      <c r="J2184" s="485">
        <v>0</v>
      </c>
      <c r="K2184" s="160">
        <v>0</v>
      </c>
      <c r="L2184" s="295">
        <f>I2184+J2184+K2184</f>
        <v>0</v>
      </c>
      <c r="M2184" s="12" t="str">
        <f t="shared" si="500"/>
        <v/>
      </c>
      <c r="N2184" s="13"/>
    </row>
    <row r="2185" spans="1:14">
      <c r="A2185" s="10"/>
      <c r="B2185" s="306"/>
      <c r="C2185" s="304">
        <v>560</v>
      </c>
      <c r="D2185" s="307" t="s">
        <v>190</v>
      </c>
      <c r="E2185" s="295">
        <f t="shared" si="503"/>
        <v>1987</v>
      </c>
      <c r="F2185" s="158">
        <v>0</v>
      </c>
      <c r="G2185" s="159">
        <v>1987</v>
      </c>
      <c r="H2185" s="1408">
        <v>0</v>
      </c>
      <c r="I2185" s="158">
        <v>0</v>
      </c>
      <c r="J2185" s="159">
        <v>1299</v>
      </c>
      <c r="K2185" s="1408">
        <v>0</v>
      </c>
      <c r="L2185" s="295">
        <f t="shared" si="504"/>
        <v>1299</v>
      </c>
      <c r="M2185" s="12">
        <f t="shared" si="500"/>
        <v>1</v>
      </c>
      <c r="N2185" s="13"/>
    </row>
    <row r="2186" spans="1:14">
      <c r="A2186" s="10"/>
      <c r="B2186" s="306"/>
      <c r="C2186" s="304">
        <v>580</v>
      </c>
      <c r="D2186" s="305" t="s">
        <v>191</v>
      </c>
      <c r="E2186" s="295">
        <f t="shared" si="503"/>
        <v>1354</v>
      </c>
      <c r="F2186" s="158">
        <v>0</v>
      </c>
      <c r="G2186" s="159">
        <v>1354</v>
      </c>
      <c r="H2186" s="1408">
        <v>0</v>
      </c>
      <c r="I2186" s="158">
        <v>0</v>
      </c>
      <c r="J2186" s="159">
        <v>747</v>
      </c>
      <c r="K2186" s="1408">
        <v>0</v>
      </c>
      <c r="L2186" s="295">
        <f t="shared" si="504"/>
        <v>747</v>
      </c>
      <c r="M2186" s="12">
        <f t="shared" si="500"/>
        <v>1</v>
      </c>
      <c r="N2186" s="13"/>
    </row>
    <row r="2187" spans="1:14" hidden="1">
      <c r="A2187" s="10"/>
      <c r="B2187" s="291"/>
      <c r="C2187" s="304">
        <v>588</v>
      </c>
      <c r="D2187" s="305" t="s">
        <v>858</v>
      </c>
      <c r="E2187" s="295">
        <f>F2187+G2187+H2187</f>
        <v>0</v>
      </c>
      <c r="F2187" s="484">
        <v>0</v>
      </c>
      <c r="G2187" s="485">
        <v>0</v>
      </c>
      <c r="H2187" s="160">
        <v>0</v>
      </c>
      <c r="I2187" s="484">
        <v>0</v>
      </c>
      <c r="J2187" s="485">
        <v>0</v>
      </c>
      <c r="K2187" s="160">
        <v>0</v>
      </c>
      <c r="L2187" s="295">
        <f>I2187+J2187+K2187</f>
        <v>0</v>
      </c>
      <c r="M2187" s="12" t="str">
        <f t="shared" si="500"/>
        <v/>
      </c>
      <c r="N2187" s="13"/>
    </row>
    <row r="2188" spans="1:14" ht="31.5" hidden="1">
      <c r="A2188" s="10"/>
      <c r="B2188" s="291"/>
      <c r="C2188" s="308">
        <v>590</v>
      </c>
      <c r="D2188" s="309" t="s">
        <v>192</v>
      </c>
      <c r="E2188" s="287">
        <f t="shared" si="503"/>
        <v>0</v>
      </c>
      <c r="F2188" s="173"/>
      <c r="G2188" s="174"/>
      <c r="H2188" s="1409"/>
      <c r="I2188" s="173"/>
      <c r="J2188" s="174"/>
      <c r="K2188" s="1409"/>
      <c r="L2188" s="287">
        <f t="shared" si="504"/>
        <v>0</v>
      </c>
      <c r="M2188" s="12" t="str">
        <f t="shared" si="500"/>
        <v/>
      </c>
      <c r="N2188" s="13"/>
    </row>
    <row r="2189" spans="1:14" hidden="1">
      <c r="A2189" s="22">
        <v>5</v>
      </c>
      <c r="B2189" s="272">
        <v>800</v>
      </c>
      <c r="C2189" s="1936" t="s">
        <v>193</v>
      </c>
      <c r="D2189" s="1937"/>
      <c r="E2189" s="310">
        <f t="shared" si="503"/>
        <v>0</v>
      </c>
      <c r="F2189" s="1410"/>
      <c r="G2189" s="1411"/>
      <c r="H2189" s="1412"/>
      <c r="I2189" s="1410"/>
      <c r="J2189" s="1411"/>
      <c r="K2189" s="1412"/>
      <c r="L2189" s="310">
        <f t="shared" si="504"/>
        <v>0</v>
      </c>
      <c r="M2189" s="12" t="str">
        <f t="shared" si="500"/>
        <v/>
      </c>
      <c r="N2189" s="13"/>
    </row>
    <row r="2190" spans="1:14">
      <c r="A2190" s="23">
        <v>10</v>
      </c>
      <c r="B2190" s="272">
        <v>1000</v>
      </c>
      <c r="C2190" s="1932" t="s">
        <v>194</v>
      </c>
      <c r="D2190" s="1933"/>
      <c r="E2190" s="310">
        <f t="shared" ref="E2190:L2190" si="505">SUM(E2191:E2207)</f>
        <v>33000</v>
      </c>
      <c r="F2190" s="274">
        <f t="shared" si="505"/>
        <v>33000</v>
      </c>
      <c r="G2190" s="275">
        <f t="shared" si="505"/>
        <v>0</v>
      </c>
      <c r="H2190" s="276">
        <f>SUM(H2191:H2207)</f>
        <v>0</v>
      </c>
      <c r="I2190" s="274">
        <f t="shared" si="505"/>
        <v>4365</v>
      </c>
      <c r="J2190" s="275">
        <f t="shared" si="505"/>
        <v>0</v>
      </c>
      <c r="K2190" s="276">
        <f t="shared" si="505"/>
        <v>0</v>
      </c>
      <c r="L2190" s="310">
        <f t="shared" si="505"/>
        <v>4365</v>
      </c>
      <c r="M2190" s="12">
        <f t="shared" si="500"/>
        <v>1</v>
      </c>
      <c r="N2190" s="13"/>
    </row>
    <row r="2191" spans="1:14" hidden="1">
      <c r="A2191" s="23">
        <v>15</v>
      </c>
      <c r="B2191" s="292"/>
      <c r="C2191" s="279">
        <v>1011</v>
      </c>
      <c r="D2191" s="311" t="s">
        <v>195</v>
      </c>
      <c r="E2191" s="281">
        <f t="shared" ref="E2191:E2207" si="506">F2191+G2191+H2191</f>
        <v>0</v>
      </c>
      <c r="F2191" s="152"/>
      <c r="G2191" s="153"/>
      <c r="H2191" s="1406"/>
      <c r="I2191" s="152"/>
      <c r="J2191" s="153"/>
      <c r="K2191" s="1406"/>
      <c r="L2191" s="281">
        <f t="shared" ref="L2191:L2207" si="507">I2191+J2191+K2191</f>
        <v>0</v>
      </c>
      <c r="M2191" s="12" t="str">
        <f t="shared" si="500"/>
        <v/>
      </c>
      <c r="N2191" s="13"/>
    </row>
    <row r="2192" spans="1:14" hidden="1">
      <c r="A2192" s="22">
        <v>35</v>
      </c>
      <c r="B2192" s="292"/>
      <c r="C2192" s="293">
        <v>1012</v>
      </c>
      <c r="D2192" s="294" t="s">
        <v>196</v>
      </c>
      <c r="E2192" s="295">
        <f t="shared" si="506"/>
        <v>0</v>
      </c>
      <c r="F2192" s="158"/>
      <c r="G2192" s="159"/>
      <c r="H2192" s="1408"/>
      <c r="I2192" s="158"/>
      <c r="J2192" s="159"/>
      <c r="K2192" s="1408"/>
      <c r="L2192" s="295">
        <f t="shared" si="507"/>
        <v>0</v>
      </c>
      <c r="M2192" s="12" t="str">
        <f t="shared" si="500"/>
        <v/>
      </c>
      <c r="N2192" s="13"/>
    </row>
    <row r="2193" spans="1:14" hidden="1">
      <c r="A2193" s="23">
        <v>40</v>
      </c>
      <c r="B2193" s="292"/>
      <c r="C2193" s="293">
        <v>1013</v>
      </c>
      <c r="D2193" s="294" t="s">
        <v>197</v>
      </c>
      <c r="E2193" s="295">
        <f t="shared" si="506"/>
        <v>0</v>
      </c>
      <c r="F2193" s="158"/>
      <c r="G2193" s="159"/>
      <c r="H2193" s="1408"/>
      <c r="I2193" s="158"/>
      <c r="J2193" s="159"/>
      <c r="K2193" s="1408"/>
      <c r="L2193" s="295">
        <f t="shared" si="507"/>
        <v>0</v>
      </c>
      <c r="M2193" s="12" t="str">
        <f t="shared" si="500"/>
        <v/>
      </c>
      <c r="N2193" s="13"/>
    </row>
    <row r="2194" spans="1:14" hidden="1">
      <c r="A2194" s="23">
        <v>45</v>
      </c>
      <c r="B2194" s="292"/>
      <c r="C2194" s="293">
        <v>1014</v>
      </c>
      <c r="D2194" s="294" t="s">
        <v>198</v>
      </c>
      <c r="E2194" s="295">
        <f t="shared" si="506"/>
        <v>0</v>
      </c>
      <c r="F2194" s="158"/>
      <c r="G2194" s="159"/>
      <c r="H2194" s="1408"/>
      <c r="I2194" s="158"/>
      <c r="J2194" s="159"/>
      <c r="K2194" s="1408"/>
      <c r="L2194" s="295">
        <f t="shared" si="507"/>
        <v>0</v>
      </c>
      <c r="M2194" s="12" t="str">
        <f t="shared" si="500"/>
        <v/>
      </c>
      <c r="N2194" s="13"/>
    </row>
    <row r="2195" spans="1:14">
      <c r="A2195" s="23">
        <v>50</v>
      </c>
      <c r="B2195" s="292"/>
      <c r="C2195" s="293">
        <v>1015</v>
      </c>
      <c r="D2195" s="294" t="s">
        <v>199</v>
      </c>
      <c r="E2195" s="295">
        <f t="shared" si="506"/>
        <v>10000</v>
      </c>
      <c r="F2195" s="158">
        <v>10000</v>
      </c>
      <c r="G2195" s="159">
        <v>0</v>
      </c>
      <c r="H2195" s="1408">
        <v>0</v>
      </c>
      <c r="I2195" s="158"/>
      <c r="J2195" s="159"/>
      <c r="K2195" s="1408"/>
      <c r="L2195" s="295">
        <f t="shared" si="507"/>
        <v>0</v>
      </c>
      <c r="M2195" s="12">
        <f t="shared" si="500"/>
        <v>1</v>
      </c>
      <c r="N2195" s="13"/>
    </row>
    <row r="2196" spans="1:14" hidden="1">
      <c r="A2196" s="23">
        <v>55</v>
      </c>
      <c r="B2196" s="292"/>
      <c r="C2196" s="312">
        <v>1016</v>
      </c>
      <c r="D2196" s="313" t="s">
        <v>200</v>
      </c>
      <c r="E2196" s="314">
        <f t="shared" si="506"/>
        <v>0</v>
      </c>
      <c r="F2196" s="164"/>
      <c r="G2196" s="165"/>
      <c r="H2196" s="1407"/>
      <c r="I2196" s="164"/>
      <c r="J2196" s="165"/>
      <c r="K2196" s="1407"/>
      <c r="L2196" s="314">
        <f t="shared" si="507"/>
        <v>0</v>
      </c>
      <c r="M2196" s="12" t="str">
        <f t="shared" si="500"/>
        <v/>
      </c>
      <c r="N2196" s="13"/>
    </row>
    <row r="2197" spans="1:14">
      <c r="A2197" s="23">
        <v>60</v>
      </c>
      <c r="B2197" s="278"/>
      <c r="C2197" s="318">
        <v>1020</v>
      </c>
      <c r="D2197" s="319" t="s">
        <v>201</v>
      </c>
      <c r="E2197" s="320">
        <f t="shared" si="506"/>
        <v>5000</v>
      </c>
      <c r="F2197" s="450">
        <v>5000</v>
      </c>
      <c r="G2197" s="451">
        <v>0</v>
      </c>
      <c r="H2197" s="1416">
        <v>0</v>
      </c>
      <c r="I2197" s="450">
        <v>420</v>
      </c>
      <c r="J2197" s="451">
        <v>0</v>
      </c>
      <c r="K2197" s="1416">
        <v>0</v>
      </c>
      <c r="L2197" s="320">
        <f t="shared" si="507"/>
        <v>420</v>
      </c>
      <c r="M2197" s="12">
        <f t="shared" si="500"/>
        <v>1</v>
      </c>
      <c r="N2197" s="13"/>
    </row>
    <row r="2198" spans="1:14">
      <c r="A2198" s="22">
        <v>65</v>
      </c>
      <c r="B2198" s="292"/>
      <c r="C2198" s="324">
        <v>1030</v>
      </c>
      <c r="D2198" s="325" t="s">
        <v>202</v>
      </c>
      <c r="E2198" s="326">
        <f t="shared" si="506"/>
        <v>15000</v>
      </c>
      <c r="F2198" s="445">
        <v>15000</v>
      </c>
      <c r="G2198" s="446">
        <v>0</v>
      </c>
      <c r="H2198" s="1413">
        <v>0</v>
      </c>
      <c r="I2198" s="445">
        <v>2523</v>
      </c>
      <c r="J2198" s="446">
        <v>0</v>
      </c>
      <c r="K2198" s="1413">
        <v>0</v>
      </c>
      <c r="L2198" s="326">
        <f t="shared" si="507"/>
        <v>2523</v>
      </c>
      <c r="M2198" s="12">
        <f t="shared" si="500"/>
        <v>1</v>
      </c>
      <c r="N2198" s="13"/>
    </row>
    <row r="2199" spans="1:14" hidden="1">
      <c r="A2199" s="23">
        <v>70</v>
      </c>
      <c r="B2199" s="292"/>
      <c r="C2199" s="318">
        <v>1051</v>
      </c>
      <c r="D2199" s="331" t="s">
        <v>203</v>
      </c>
      <c r="E2199" s="320">
        <f t="shared" si="506"/>
        <v>0</v>
      </c>
      <c r="F2199" s="450"/>
      <c r="G2199" s="451"/>
      <c r="H2199" s="1416"/>
      <c r="I2199" s="450"/>
      <c r="J2199" s="451"/>
      <c r="K2199" s="1416"/>
      <c r="L2199" s="320">
        <f t="shared" si="507"/>
        <v>0</v>
      </c>
      <c r="M2199" s="12" t="str">
        <f t="shared" si="500"/>
        <v/>
      </c>
      <c r="N2199" s="13"/>
    </row>
    <row r="2200" spans="1:14" hidden="1">
      <c r="A2200" s="23">
        <v>75</v>
      </c>
      <c r="B2200" s="292"/>
      <c r="C2200" s="293">
        <v>1052</v>
      </c>
      <c r="D2200" s="294" t="s">
        <v>204</v>
      </c>
      <c r="E2200" s="295">
        <f t="shared" si="506"/>
        <v>0</v>
      </c>
      <c r="F2200" s="158"/>
      <c r="G2200" s="159"/>
      <c r="H2200" s="1408"/>
      <c r="I2200" s="158"/>
      <c r="J2200" s="159"/>
      <c r="K2200" s="1408"/>
      <c r="L2200" s="295">
        <f t="shared" si="507"/>
        <v>0</v>
      </c>
      <c r="M2200" s="12" t="str">
        <f t="shared" si="500"/>
        <v/>
      </c>
      <c r="N2200" s="13"/>
    </row>
    <row r="2201" spans="1:14" hidden="1">
      <c r="A2201" s="23">
        <v>80</v>
      </c>
      <c r="B2201" s="292"/>
      <c r="C2201" s="324">
        <v>1053</v>
      </c>
      <c r="D2201" s="325" t="s">
        <v>859</v>
      </c>
      <c r="E2201" s="326">
        <f t="shared" si="506"/>
        <v>0</v>
      </c>
      <c r="F2201" s="445"/>
      <c r="G2201" s="446"/>
      <c r="H2201" s="1413"/>
      <c r="I2201" s="445"/>
      <c r="J2201" s="446"/>
      <c r="K2201" s="1413"/>
      <c r="L2201" s="326">
        <f t="shared" si="507"/>
        <v>0</v>
      </c>
      <c r="M2201" s="12" t="str">
        <f t="shared" si="500"/>
        <v/>
      </c>
      <c r="N2201" s="13"/>
    </row>
    <row r="2202" spans="1:14">
      <c r="A2202" s="23">
        <v>80</v>
      </c>
      <c r="B2202" s="292"/>
      <c r="C2202" s="318">
        <v>1062</v>
      </c>
      <c r="D2202" s="319" t="s">
        <v>205</v>
      </c>
      <c r="E2202" s="320">
        <f t="shared" si="506"/>
        <v>3000</v>
      </c>
      <c r="F2202" s="450">
        <v>3000</v>
      </c>
      <c r="G2202" s="451">
        <v>0</v>
      </c>
      <c r="H2202" s="1416">
        <v>0</v>
      </c>
      <c r="I2202" s="450">
        <v>1422</v>
      </c>
      <c r="J2202" s="451">
        <v>0</v>
      </c>
      <c r="K2202" s="1416">
        <v>0</v>
      </c>
      <c r="L2202" s="320">
        <f t="shared" si="507"/>
        <v>1422</v>
      </c>
      <c r="M2202" s="12">
        <f t="shared" si="500"/>
        <v>1</v>
      </c>
      <c r="N2202" s="13"/>
    </row>
    <row r="2203" spans="1:14" hidden="1">
      <c r="A2203" s="23">
        <v>85</v>
      </c>
      <c r="B2203" s="292"/>
      <c r="C2203" s="324">
        <v>1063</v>
      </c>
      <c r="D2203" s="332" t="s">
        <v>787</v>
      </c>
      <c r="E2203" s="326">
        <f t="shared" si="506"/>
        <v>0</v>
      </c>
      <c r="F2203" s="445"/>
      <c r="G2203" s="446"/>
      <c r="H2203" s="1413"/>
      <c r="I2203" s="445"/>
      <c r="J2203" s="446"/>
      <c r="K2203" s="1413"/>
      <c r="L2203" s="326">
        <f t="shared" si="507"/>
        <v>0</v>
      </c>
      <c r="M2203" s="12" t="str">
        <f t="shared" si="500"/>
        <v/>
      </c>
      <c r="N2203" s="13"/>
    </row>
    <row r="2204" spans="1:14" hidden="1">
      <c r="A2204" s="23">
        <v>90</v>
      </c>
      <c r="B2204" s="292"/>
      <c r="C2204" s="333">
        <v>1069</v>
      </c>
      <c r="D2204" s="334" t="s">
        <v>206</v>
      </c>
      <c r="E2204" s="335">
        <f t="shared" si="506"/>
        <v>0</v>
      </c>
      <c r="F2204" s="589"/>
      <c r="G2204" s="590"/>
      <c r="H2204" s="1415"/>
      <c r="I2204" s="589"/>
      <c r="J2204" s="590"/>
      <c r="K2204" s="1415"/>
      <c r="L2204" s="335">
        <f t="shared" si="507"/>
        <v>0</v>
      </c>
      <c r="M2204" s="12" t="str">
        <f t="shared" si="500"/>
        <v/>
      </c>
      <c r="N2204" s="13"/>
    </row>
    <row r="2205" spans="1:14" hidden="1">
      <c r="A2205" s="23">
        <v>90</v>
      </c>
      <c r="B2205" s="278"/>
      <c r="C2205" s="318">
        <v>1091</v>
      </c>
      <c r="D2205" s="331" t="s">
        <v>895</v>
      </c>
      <c r="E2205" s="320">
        <f t="shared" si="506"/>
        <v>0</v>
      </c>
      <c r="F2205" s="450"/>
      <c r="G2205" s="451"/>
      <c r="H2205" s="1416"/>
      <c r="I2205" s="450"/>
      <c r="J2205" s="451"/>
      <c r="K2205" s="1416"/>
      <c r="L2205" s="320">
        <f t="shared" si="507"/>
        <v>0</v>
      </c>
      <c r="M2205" s="12" t="str">
        <f t="shared" si="500"/>
        <v/>
      </c>
      <c r="N2205" s="13"/>
    </row>
    <row r="2206" spans="1:14" hidden="1">
      <c r="A2206" s="22">
        <v>115</v>
      </c>
      <c r="B2206" s="292"/>
      <c r="C2206" s="293">
        <v>1092</v>
      </c>
      <c r="D2206" s="294" t="s">
        <v>299</v>
      </c>
      <c r="E2206" s="295">
        <f t="shared" si="506"/>
        <v>0</v>
      </c>
      <c r="F2206" s="158"/>
      <c r="G2206" s="159"/>
      <c r="H2206" s="1408"/>
      <c r="I2206" s="158"/>
      <c r="J2206" s="159"/>
      <c r="K2206" s="1408"/>
      <c r="L2206" s="295">
        <f t="shared" si="507"/>
        <v>0</v>
      </c>
      <c r="M2206" s="12" t="str">
        <f t="shared" si="500"/>
        <v/>
      </c>
      <c r="N2206" s="13"/>
    </row>
    <row r="2207" spans="1:14" hidden="1">
      <c r="A2207" s="22">
        <v>125</v>
      </c>
      <c r="B2207" s="292"/>
      <c r="C2207" s="285">
        <v>1098</v>
      </c>
      <c r="D2207" s="339" t="s">
        <v>207</v>
      </c>
      <c r="E2207" s="287">
        <f t="shared" si="506"/>
        <v>0</v>
      </c>
      <c r="F2207" s="173"/>
      <c r="G2207" s="174"/>
      <c r="H2207" s="1409"/>
      <c r="I2207" s="173"/>
      <c r="J2207" s="174"/>
      <c r="K2207" s="1409"/>
      <c r="L2207" s="287">
        <f t="shared" si="507"/>
        <v>0</v>
      </c>
      <c r="M2207" s="12" t="str">
        <f t="shared" si="500"/>
        <v/>
      </c>
      <c r="N2207" s="13"/>
    </row>
    <row r="2208" spans="1:14">
      <c r="A2208" s="23">
        <v>130</v>
      </c>
      <c r="B2208" s="272">
        <v>1900</v>
      </c>
      <c r="C2208" s="1917" t="s">
        <v>266</v>
      </c>
      <c r="D2208" s="1918"/>
      <c r="E2208" s="310">
        <f t="shared" ref="E2208:L2208" si="508">SUM(E2209:E2211)</f>
        <v>4000</v>
      </c>
      <c r="F2208" s="274">
        <f t="shared" si="508"/>
        <v>4000</v>
      </c>
      <c r="G2208" s="275">
        <f t="shared" si="508"/>
        <v>0</v>
      </c>
      <c r="H2208" s="276">
        <f>SUM(H2209:H2211)</f>
        <v>0</v>
      </c>
      <c r="I2208" s="274">
        <f t="shared" si="508"/>
        <v>133</v>
      </c>
      <c r="J2208" s="275">
        <f t="shared" si="508"/>
        <v>0</v>
      </c>
      <c r="K2208" s="276">
        <f t="shared" si="508"/>
        <v>0</v>
      </c>
      <c r="L2208" s="310">
        <f t="shared" si="508"/>
        <v>133</v>
      </c>
      <c r="M2208" s="12">
        <f t="shared" si="500"/>
        <v>1</v>
      </c>
      <c r="N2208" s="13"/>
    </row>
    <row r="2209" spans="1:14">
      <c r="A2209" s="23">
        <v>135</v>
      </c>
      <c r="B2209" s="292"/>
      <c r="C2209" s="279">
        <v>1901</v>
      </c>
      <c r="D2209" s="340" t="s">
        <v>896</v>
      </c>
      <c r="E2209" s="281">
        <f>F2209+G2209+H2209</f>
        <v>2000</v>
      </c>
      <c r="F2209" s="152">
        <v>2000</v>
      </c>
      <c r="G2209" s="153">
        <v>0</v>
      </c>
      <c r="H2209" s="1406">
        <v>0</v>
      </c>
      <c r="I2209" s="152"/>
      <c r="J2209" s="153"/>
      <c r="K2209" s="1406"/>
      <c r="L2209" s="281">
        <f>I2209+J2209+K2209</f>
        <v>0</v>
      </c>
      <c r="M2209" s="12">
        <f t="shared" si="500"/>
        <v>1</v>
      </c>
      <c r="N2209" s="13"/>
    </row>
    <row r="2210" spans="1:14">
      <c r="A2210" s="23">
        <v>140</v>
      </c>
      <c r="B2210" s="341"/>
      <c r="C2210" s="293">
        <v>1981</v>
      </c>
      <c r="D2210" s="342" t="s">
        <v>897</v>
      </c>
      <c r="E2210" s="295">
        <f>F2210+G2210+H2210</f>
        <v>2000</v>
      </c>
      <c r="F2210" s="158">
        <v>2000</v>
      </c>
      <c r="G2210" s="159">
        <v>0</v>
      </c>
      <c r="H2210" s="1408">
        <v>0</v>
      </c>
      <c r="I2210" s="158">
        <v>133</v>
      </c>
      <c r="J2210" s="159">
        <v>0</v>
      </c>
      <c r="K2210" s="1408">
        <v>0</v>
      </c>
      <c r="L2210" s="295">
        <f>I2210+J2210+K2210</f>
        <v>133</v>
      </c>
      <c r="M2210" s="12">
        <f t="shared" si="500"/>
        <v>1</v>
      </c>
      <c r="N2210" s="13"/>
    </row>
    <row r="2211" spans="1:14" hidden="1">
      <c r="A2211" s="23">
        <v>145</v>
      </c>
      <c r="B2211" s="292"/>
      <c r="C2211" s="285">
        <v>1991</v>
      </c>
      <c r="D2211" s="343" t="s">
        <v>898</v>
      </c>
      <c r="E2211" s="287">
        <f>F2211+G2211+H2211</f>
        <v>0</v>
      </c>
      <c r="F2211" s="173"/>
      <c r="G2211" s="174"/>
      <c r="H2211" s="1409"/>
      <c r="I2211" s="173"/>
      <c r="J2211" s="174"/>
      <c r="K2211" s="1409"/>
      <c r="L2211" s="287">
        <f>I2211+J2211+K2211</f>
        <v>0</v>
      </c>
      <c r="M2211" s="12" t="str">
        <f t="shared" si="500"/>
        <v/>
      </c>
      <c r="N2211" s="13"/>
    </row>
    <row r="2212" spans="1:14" hidden="1">
      <c r="A2212" s="23">
        <v>150</v>
      </c>
      <c r="B2212" s="272">
        <v>2100</v>
      </c>
      <c r="C2212" s="1917" t="s">
        <v>708</v>
      </c>
      <c r="D2212" s="1918"/>
      <c r="E2212" s="310">
        <f t="shared" ref="E2212:L2212" si="509">SUM(E2213:E2217)</f>
        <v>0</v>
      </c>
      <c r="F2212" s="274">
        <f t="shared" si="509"/>
        <v>0</v>
      </c>
      <c r="G2212" s="275">
        <f t="shared" si="509"/>
        <v>0</v>
      </c>
      <c r="H2212" s="276">
        <f>SUM(H2213:H2217)</f>
        <v>0</v>
      </c>
      <c r="I2212" s="274">
        <f t="shared" si="509"/>
        <v>0</v>
      </c>
      <c r="J2212" s="275">
        <f t="shared" si="509"/>
        <v>0</v>
      </c>
      <c r="K2212" s="276">
        <f t="shared" si="509"/>
        <v>0</v>
      </c>
      <c r="L2212" s="310">
        <f t="shared" si="509"/>
        <v>0</v>
      </c>
      <c r="M2212" s="12" t="str">
        <f t="shared" si="500"/>
        <v/>
      </c>
      <c r="N2212" s="13"/>
    </row>
    <row r="2213" spans="1:14" hidden="1">
      <c r="A2213" s="23">
        <v>155</v>
      </c>
      <c r="B2213" s="292"/>
      <c r="C2213" s="279">
        <v>2110</v>
      </c>
      <c r="D2213" s="344" t="s">
        <v>208</v>
      </c>
      <c r="E2213" s="281">
        <f>F2213+G2213+H2213</f>
        <v>0</v>
      </c>
      <c r="F2213" s="152"/>
      <c r="G2213" s="153"/>
      <c r="H2213" s="1406"/>
      <c r="I2213" s="152"/>
      <c r="J2213" s="153"/>
      <c r="K2213" s="1406"/>
      <c r="L2213" s="281">
        <f>I2213+J2213+K2213</f>
        <v>0</v>
      </c>
      <c r="M2213" s="12" t="str">
        <f t="shared" si="500"/>
        <v/>
      </c>
      <c r="N2213" s="13"/>
    </row>
    <row r="2214" spans="1:14" hidden="1">
      <c r="A2214" s="23">
        <v>160</v>
      </c>
      <c r="B2214" s="341"/>
      <c r="C2214" s="293">
        <v>2120</v>
      </c>
      <c r="D2214" s="300" t="s">
        <v>209</v>
      </c>
      <c r="E2214" s="295">
        <f>F2214+G2214+H2214</f>
        <v>0</v>
      </c>
      <c r="F2214" s="158"/>
      <c r="G2214" s="159"/>
      <c r="H2214" s="1408"/>
      <c r="I2214" s="158"/>
      <c r="J2214" s="159"/>
      <c r="K2214" s="1408"/>
      <c r="L2214" s="295">
        <f>I2214+J2214+K2214</f>
        <v>0</v>
      </c>
      <c r="M2214" s="12" t="str">
        <f t="shared" si="500"/>
        <v/>
      </c>
      <c r="N2214" s="13"/>
    </row>
    <row r="2215" spans="1:14" hidden="1">
      <c r="A2215" s="23">
        <v>165</v>
      </c>
      <c r="B2215" s="341"/>
      <c r="C2215" s="293">
        <v>2125</v>
      </c>
      <c r="D2215" s="300" t="s">
        <v>210</v>
      </c>
      <c r="E2215" s="295">
        <f>F2215+G2215+H2215</f>
        <v>0</v>
      </c>
      <c r="F2215" s="484">
        <v>0</v>
      </c>
      <c r="G2215" s="485">
        <v>0</v>
      </c>
      <c r="H2215" s="160">
        <v>0</v>
      </c>
      <c r="I2215" s="484">
        <v>0</v>
      </c>
      <c r="J2215" s="485">
        <v>0</v>
      </c>
      <c r="K2215" s="160">
        <v>0</v>
      </c>
      <c r="L2215" s="295">
        <f>I2215+J2215+K2215</f>
        <v>0</v>
      </c>
      <c r="M2215" s="12" t="str">
        <f t="shared" si="500"/>
        <v/>
      </c>
      <c r="N2215" s="13"/>
    </row>
    <row r="2216" spans="1:14" hidden="1">
      <c r="A2216" s="23">
        <v>175</v>
      </c>
      <c r="B2216" s="291"/>
      <c r="C2216" s="293">
        <v>2140</v>
      </c>
      <c r="D2216" s="300" t="s">
        <v>211</v>
      </c>
      <c r="E2216" s="295">
        <f>F2216+G2216+H2216</f>
        <v>0</v>
      </c>
      <c r="F2216" s="484">
        <v>0</v>
      </c>
      <c r="G2216" s="485">
        <v>0</v>
      </c>
      <c r="H2216" s="160">
        <v>0</v>
      </c>
      <c r="I2216" s="484">
        <v>0</v>
      </c>
      <c r="J2216" s="485">
        <v>0</v>
      </c>
      <c r="K2216" s="160">
        <v>0</v>
      </c>
      <c r="L2216" s="295">
        <f>I2216+J2216+K2216</f>
        <v>0</v>
      </c>
      <c r="M2216" s="12" t="str">
        <f t="shared" si="500"/>
        <v/>
      </c>
      <c r="N2216" s="13"/>
    </row>
    <row r="2217" spans="1:14" hidden="1">
      <c r="A2217" s="23">
        <v>180</v>
      </c>
      <c r="B2217" s="292"/>
      <c r="C2217" s="285">
        <v>2190</v>
      </c>
      <c r="D2217" s="345" t="s">
        <v>212</v>
      </c>
      <c r="E2217" s="287">
        <f>F2217+G2217+H2217</f>
        <v>0</v>
      </c>
      <c r="F2217" s="173"/>
      <c r="G2217" s="174"/>
      <c r="H2217" s="1409"/>
      <c r="I2217" s="173"/>
      <c r="J2217" s="174"/>
      <c r="K2217" s="1409"/>
      <c r="L2217" s="287">
        <f>I2217+J2217+K2217</f>
        <v>0</v>
      </c>
      <c r="M2217" s="12" t="str">
        <f t="shared" si="500"/>
        <v/>
      </c>
      <c r="N2217" s="13"/>
    </row>
    <row r="2218" spans="1:14" hidden="1">
      <c r="A2218" s="23">
        <v>185</v>
      </c>
      <c r="B2218" s="272">
        <v>2200</v>
      </c>
      <c r="C2218" s="1917" t="s">
        <v>213</v>
      </c>
      <c r="D2218" s="1918"/>
      <c r="E2218" s="310">
        <f t="shared" ref="E2218:L2218" si="510">SUM(E2219:E2220)</f>
        <v>0</v>
      </c>
      <c r="F2218" s="274">
        <f t="shared" si="510"/>
        <v>0</v>
      </c>
      <c r="G2218" s="275">
        <f t="shared" si="510"/>
        <v>0</v>
      </c>
      <c r="H2218" s="276">
        <f>SUM(H2219:H2220)</f>
        <v>0</v>
      </c>
      <c r="I2218" s="274">
        <f t="shared" si="510"/>
        <v>0</v>
      </c>
      <c r="J2218" s="275">
        <f t="shared" si="510"/>
        <v>0</v>
      </c>
      <c r="K2218" s="276">
        <f t="shared" si="510"/>
        <v>0</v>
      </c>
      <c r="L2218" s="310">
        <f t="shared" si="510"/>
        <v>0</v>
      </c>
      <c r="M2218" s="12" t="str">
        <f t="shared" si="500"/>
        <v/>
      </c>
      <c r="N2218" s="13"/>
    </row>
    <row r="2219" spans="1:14" hidden="1">
      <c r="A2219" s="23">
        <v>190</v>
      </c>
      <c r="B2219" s="292"/>
      <c r="C2219" s="279">
        <v>2221</v>
      </c>
      <c r="D2219" s="280" t="s">
        <v>300</v>
      </c>
      <c r="E2219" s="281">
        <f>F2219+G2219+H2219</f>
        <v>0</v>
      </c>
      <c r="F2219" s="152"/>
      <c r="G2219" s="153"/>
      <c r="H2219" s="1406"/>
      <c r="I2219" s="152"/>
      <c r="J2219" s="153"/>
      <c r="K2219" s="1406"/>
      <c r="L2219" s="281">
        <f>I2219+J2219+K2219</f>
        <v>0</v>
      </c>
      <c r="M2219" s="12" t="str">
        <f t="shared" si="500"/>
        <v/>
      </c>
      <c r="N2219" s="13"/>
    </row>
    <row r="2220" spans="1:14" hidden="1">
      <c r="A2220" s="23">
        <v>200</v>
      </c>
      <c r="B2220" s="292"/>
      <c r="C2220" s="285">
        <v>2224</v>
      </c>
      <c r="D2220" s="286" t="s">
        <v>214</v>
      </c>
      <c r="E2220" s="287">
        <f>F2220+G2220+H2220</f>
        <v>0</v>
      </c>
      <c r="F2220" s="173"/>
      <c r="G2220" s="174"/>
      <c r="H2220" s="1409"/>
      <c r="I2220" s="173"/>
      <c r="J2220" s="174"/>
      <c r="K2220" s="1409"/>
      <c r="L2220" s="287">
        <f>I2220+J2220+K2220</f>
        <v>0</v>
      </c>
      <c r="M2220" s="12" t="str">
        <f t="shared" si="500"/>
        <v/>
      </c>
      <c r="N2220" s="13"/>
    </row>
    <row r="2221" spans="1:14" hidden="1">
      <c r="A2221" s="23">
        <v>200</v>
      </c>
      <c r="B2221" s="272">
        <v>2500</v>
      </c>
      <c r="C2221" s="1917" t="s">
        <v>215</v>
      </c>
      <c r="D2221" s="1918"/>
      <c r="E2221" s="310">
        <f>F2221+G2221+H2221</f>
        <v>0</v>
      </c>
      <c r="F2221" s="1410"/>
      <c r="G2221" s="1411"/>
      <c r="H2221" s="1412"/>
      <c r="I2221" s="1410"/>
      <c r="J2221" s="1411"/>
      <c r="K2221" s="1412"/>
      <c r="L2221" s="310">
        <f>I2221+J2221+K2221</f>
        <v>0</v>
      </c>
      <c r="M2221" s="12" t="str">
        <f t="shared" si="500"/>
        <v/>
      </c>
      <c r="N2221" s="13"/>
    </row>
    <row r="2222" spans="1:14" hidden="1">
      <c r="A2222" s="23">
        <v>205</v>
      </c>
      <c r="B2222" s="272">
        <v>2600</v>
      </c>
      <c r="C2222" s="1923" t="s">
        <v>216</v>
      </c>
      <c r="D2222" s="1924"/>
      <c r="E2222" s="310">
        <f>F2222+G2222+H2222</f>
        <v>0</v>
      </c>
      <c r="F2222" s="1410"/>
      <c r="G2222" s="1411"/>
      <c r="H2222" s="1412"/>
      <c r="I2222" s="1410"/>
      <c r="J2222" s="1411"/>
      <c r="K2222" s="1412"/>
      <c r="L2222" s="310">
        <f>I2222+J2222+K2222</f>
        <v>0</v>
      </c>
      <c r="M2222" s="12" t="str">
        <f t="shared" si="500"/>
        <v/>
      </c>
      <c r="N2222" s="13"/>
    </row>
    <row r="2223" spans="1:14" hidden="1">
      <c r="A2223" s="23">
        <v>210</v>
      </c>
      <c r="B2223" s="272">
        <v>2700</v>
      </c>
      <c r="C2223" s="1923" t="s">
        <v>217</v>
      </c>
      <c r="D2223" s="1924"/>
      <c r="E2223" s="310">
        <f>F2223+G2223+H2223</f>
        <v>0</v>
      </c>
      <c r="F2223" s="1410"/>
      <c r="G2223" s="1411"/>
      <c r="H2223" s="1412"/>
      <c r="I2223" s="1410"/>
      <c r="J2223" s="1411"/>
      <c r="K2223" s="1412"/>
      <c r="L2223" s="310">
        <f>I2223+J2223+K2223</f>
        <v>0</v>
      </c>
      <c r="M2223" s="12" t="str">
        <f t="shared" si="500"/>
        <v/>
      </c>
      <c r="N2223" s="13"/>
    </row>
    <row r="2224" spans="1:14" ht="36" hidden="1" customHeight="1">
      <c r="A2224" s="23">
        <v>215</v>
      </c>
      <c r="B2224" s="272">
        <v>2800</v>
      </c>
      <c r="C2224" s="1923" t="s">
        <v>1644</v>
      </c>
      <c r="D2224" s="1924"/>
      <c r="E2224" s="310">
        <f t="shared" ref="E2224:L2224" si="511">SUM(E2225:E2227)</f>
        <v>0</v>
      </c>
      <c r="F2224" s="274">
        <f t="shared" si="511"/>
        <v>0</v>
      </c>
      <c r="G2224" s="275">
        <f t="shared" si="511"/>
        <v>0</v>
      </c>
      <c r="H2224" s="276">
        <f>SUM(H2225:H2227)</f>
        <v>0</v>
      </c>
      <c r="I2224" s="274">
        <f t="shared" si="511"/>
        <v>0</v>
      </c>
      <c r="J2224" s="275">
        <f t="shared" si="511"/>
        <v>0</v>
      </c>
      <c r="K2224" s="276">
        <f t="shared" si="511"/>
        <v>0</v>
      </c>
      <c r="L2224" s="310">
        <f t="shared" si="511"/>
        <v>0</v>
      </c>
      <c r="M2224" s="12" t="str">
        <f t="shared" si="500"/>
        <v/>
      </c>
      <c r="N2224" s="13"/>
    </row>
    <row r="2225" spans="1:14" hidden="1">
      <c r="A2225" s="22">
        <v>220</v>
      </c>
      <c r="B2225" s="292"/>
      <c r="C2225" s="279">
        <v>2810</v>
      </c>
      <c r="D2225" s="340" t="s">
        <v>2169</v>
      </c>
      <c r="E2225" s="281">
        <f>F2225+G2225+H2225</f>
        <v>0</v>
      </c>
      <c r="F2225" s="152"/>
      <c r="G2225" s="153"/>
      <c r="H2225" s="1406"/>
      <c r="I2225" s="152"/>
      <c r="J2225" s="153"/>
      <c r="K2225" s="1406"/>
      <c r="L2225" s="281">
        <f>I2225+J2225+K2225</f>
        <v>0</v>
      </c>
      <c r="M2225" s="12" t="str">
        <f t="shared" si="500"/>
        <v/>
      </c>
      <c r="N2225" s="13"/>
    </row>
    <row r="2226" spans="1:14" hidden="1">
      <c r="A2226" s="23">
        <v>225</v>
      </c>
      <c r="B2226" s="341"/>
      <c r="C2226" s="293">
        <v>2820</v>
      </c>
      <c r="D2226" s="342" t="s">
        <v>2170</v>
      </c>
      <c r="E2226" s="295">
        <f>F2226+G2226+H2226</f>
        <v>0</v>
      </c>
      <c r="F2226" s="158"/>
      <c r="G2226" s="159"/>
      <c r="H2226" s="1408"/>
      <c r="I2226" s="158"/>
      <c r="J2226" s="159"/>
      <c r="K2226" s="1408"/>
      <c r="L2226" s="295">
        <f>I2226+J2226+K2226</f>
        <v>0</v>
      </c>
      <c r="M2226" s="12" t="str">
        <f t="shared" si="500"/>
        <v/>
      </c>
      <c r="N2226" s="13"/>
    </row>
    <row r="2227" spans="1:14" ht="31.5" hidden="1">
      <c r="A2227" s="23">
        <v>230</v>
      </c>
      <c r="B2227" s="292"/>
      <c r="C2227" s="285">
        <v>2890</v>
      </c>
      <c r="D2227" s="343" t="s">
        <v>2171</v>
      </c>
      <c r="E2227" s="287">
        <f>F2227+G2227+H2227</f>
        <v>0</v>
      </c>
      <c r="F2227" s="173"/>
      <c r="G2227" s="174"/>
      <c r="H2227" s="1409"/>
      <c r="I2227" s="173"/>
      <c r="J2227" s="174"/>
      <c r="K2227" s="1409"/>
      <c r="L2227" s="287">
        <f>I2227+J2227+K2227</f>
        <v>0</v>
      </c>
      <c r="M2227" s="12" t="str">
        <f t="shared" si="500"/>
        <v/>
      </c>
      <c r="N2227" s="13"/>
    </row>
    <row r="2228" spans="1:14" hidden="1">
      <c r="A2228" s="23">
        <v>245</v>
      </c>
      <c r="B2228" s="272">
        <v>2900</v>
      </c>
      <c r="C2228" s="1917" t="s">
        <v>218</v>
      </c>
      <c r="D2228" s="1918"/>
      <c r="E2228" s="310">
        <f>SUM(E2229:E2236)</f>
        <v>0</v>
      </c>
      <c r="F2228" s="274">
        <f>SUM(F2229:F2236)</f>
        <v>0</v>
      </c>
      <c r="G2228" s="274">
        <f t="shared" ref="G2228:L2228" si="512">SUM(G2229:G2236)</f>
        <v>0</v>
      </c>
      <c r="H2228" s="274">
        <f t="shared" si="512"/>
        <v>0</v>
      </c>
      <c r="I2228" s="274">
        <f t="shared" si="512"/>
        <v>0</v>
      </c>
      <c r="J2228" s="274">
        <f t="shared" si="512"/>
        <v>0</v>
      </c>
      <c r="K2228" s="274">
        <f t="shared" si="512"/>
        <v>0</v>
      </c>
      <c r="L2228" s="274">
        <f t="shared" si="512"/>
        <v>0</v>
      </c>
      <c r="M2228" s="12" t="str">
        <f t="shared" si="500"/>
        <v/>
      </c>
      <c r="N2228" s="13"/>
    </row>
    <row r="2229" spans="1:14" hidden="1">
      <c r="A2229" s="22">
        <v>220</v>
      </c>
      <c r="B2229" s="346"/>
      <c r="C2229" s="279">
        <v>2910</v>
      </c>
      <c r="D2229" s="347" t="s">
        <v>1988</v>
      </c>
      <c r="E2229" s="281">
        <f>F2229+G2229+H2229</f>
        <v>0</v>
      </c>
      <c r="F2229" s="152"/>
      <c r="G2229" s="153"/>
      <c r="H2229" s="1406"/>
      <c r="I2229" s="152"/>
      <c r="J2229" s="153"/>
      <c r="K2229" s="1406"/>
      <c r="L2229" s="281">
        <f>I2229+J2229+K2229</f>
        <v>0</v>
      </c>
      <c r="M2229" s="12" t="str">
        <f t="shared" si="500"/>
        <v/>
      </c>
      <c r="N2229" s="13"/>
    </row>
    <row r="2230" spans="1:14" hidden="1">
      <c r="A2230" s="23">
        <v>225</v>
      </c>
      <c r="B2230" s="346"/>
      <c r="C2230" s="279">
        <v>2920</v>
      </c>
      <c r="D2230" s="347" t="s">
        <v>219</v>
      </c>
      <c r="E2230" s="281">
        <f t="shared" ref="E2230:E2236" si="513">F2230+G2230+H2230</f>
        <v>0</v>
      </c>
      <c r="F2230" s="152"/>
      <c r="G2230" s="153"/>
      <c r="H2230" s="1406"/>
      <c r="I2230" s="152"/>
      <c r="J2230" s="153"/>
      <c r="K2230" s="1406"/>
      <c r="L2230" s="281">
        <f t="shared" ref="L2230:L2236" si="514">I2230+J2230+K2230</f>
        <v>0</v>
      </c>
      <c r="M2230" s="12" t="str">
        <f t="shared" si="500"/>
        <v/>
      </c>
      <c r="N2230" s="13"/>
    </row>
    <row r="2231" spans="1:14" ht="31.5" hidden="1">
      <c r="A2231" s="23">
        <v>230</v>
      </c>
      <c r="B2231" s="346"/>
      <c r="C2231" s="324">
        <v>2969</v>
      </c>
      <c r="D2231" s="348" t="s">
        <v>220</v>
      </c>
      <c r="E2231" s="326">
        <f t="shared" si="513"/>
        <v>0</v>
      </c>
      <c r="F2231" s="445"/>
      <c r="G2231" s="446"/>
      <c r="H2231" s="1413"/>
      <c r="I2231" s="445"/>
      <c r="J2231" s="446"/>
      <c r="K2231" s="1413"/>
      <c r="L2231" s="326">
        <f t="shared" si="514"/>
        <v>0</v>
      </c>
      <c r="M2231" s="12" t="str">
        <f t="shared" si="500"/>
        <v/>
      </c>
      <c r="N2231" s="13"/>
    </row>
    <row r="2232" spans="1:14" ht="31.5" hidden="1">
      <c r="A2232" s="23">
        <v>235</v>
      </c>
      <c r="B2232" s="346"/>
      <c r="C2232" s="349">
        <v>2970</v>
      </c>
      <c r="D2232" s="350" t="s">
        <v>221</v>
      </c>
      <c r="E2232" s="351">
        <f t="shared" si="513"/>
        <v>0</v>
      </c>
      <c r="F2232" s="624"/>
      <c r="G2232" s="625"/>
      <c r="H2232" s="1414"/>
      <c r="I2232" s="624"/>
      <c r="J2232" s="625"/>
      <c r="K2232" s="1414"/>
      <c r="L2232" s="351">
        <f t="shared" si="514"/>
        <v>0</v>
      </c>
      <c r="M2232" s="12" t="str">
        <f t="shared" si="500"/>
        <v/>
      </c>
      <c r="N2232" s="13"/>
    </row>
    <row r="2233" spans="1:14" hidden="1">
      <c r="A2233" s="23">
        <v>240</v>
      </c>
      <c r="B2233" s="346"/>
      <c r="C2233" s="333">
        <v>2989</v>
      </c>
      <c r="D2233" s="355" t="s">
        <v>222</v>
      </c>
      <c r="E2233" s="335">
        <f t="shared" si="513"/>
        <v>0</v>
      </c>
      <c r="F2233" s="589"/>
      <c r="G2233" s="590"/>
      <c r="H2233" s="1415"/>
      <c r="I2233" s="589"/>
      <c r="J2233" s="590"/>
      <c r="K2233" s="1415"/>
      <c r="L2233" s="335">
        <f t="shared" si="514"/>
        <v>0</v>
      </c>
      <c r="M2233" s="12" t="str">
        <f t="shared" si="500"/>
        <v/>
      </c>
      <c r="N2233" s="13"/>
    </row>
    <row r="2234" spans="1:14" hidden="1">
      <c r="A2234" s="23">
        <v>245</v>
      </c>
      <c r="B2234" s="292"/>
      <c r="C2234" s="318">
        <v>2990</v>
      </c>
      <c r="D2234" s="356" t="s">
        <v>2007</v>
      </c>
      <c r="E2234" s="320">
        <f>F2234+G2234+H2234</f>
        <v>0</v>
      </c>
      <c r="F2234" s="450"/>
      <c r="G2234" s="451"/>
      <c r="H2234" s="1416"/>
      <c r="I2234" s="450"/>
      <c r="J2234" s="451"/>
      <c r="K2234" s="1416"/>
      <c r="L2234" s="320">
        <f>I2234+J2234+K2234</f>
        <v>0</v>
      </c>
      <c r="M2234" s="12" t="str">
        <f t="shared" si="500"/>
        <v/>
      </c>
      <c r="N2234" s="13"/>
    </row>
    <row r="2235" spans="1:14" hidden="1">
      <c r="A2235" s="22">
        <v>250</v>
      </c>
      <c r="B2235" s="292"/>
      <c r="C2235" s="318">
        <v>2991</v>
      </c>
      <c r="D2235" s="356" t="s">
        <v>223</v>
      </c>
      <c r="E2235" s="320">
        <f t="shared" si="513"/>
        <v>0</v>
      </c>
      <c r="F2235" s="450"/>
      <c r="G2235" s="451"/>
      <c r="H2235" s="1416"/>
      <c r="I2235" s="450"/>
      <c r="J2235" s="451"/>
      <c r="K2235" s="1416"/>
      <c r="L2235" s="320">
        <f t="shared" si="514"/>
        <v>0</v>
      </c>
      <c r="M2235" s="12" t="str">
        <f t="shared" si="500"/>
        <v/>
      </c>
      <c r="N2235" s="13"/>
    </row>
    <row r="2236" spans="1:14" hidden="1">
      <c r="A2236" s="23">
        <v>255</v>
      </c>
      <c r="B2236" s="292"/>
      <c r="C2236" s="285">
        <v>2992</v>
      </c>
      <c r="D2236" s="357" t="s">
        <v>224</v>
      </c>
      <c r="E2236" s="287">
        <f t="shared" si="513"/>
        <v>0</v>
      </c>
      <c r="F2236" s="173"/>
      <c r="G2236" s="174"/>
      <c r="H2236" s="1409"/>
      <c r="I2236" s="173"/>
      <c r="J2236" s="174"/>
      <c r="K2236" s="1409"/>
      <c r="L2236" s="287">
        <f t="shared" si="514"/>
        <v>0</v>
      </c>
      <c r="M2236" s="12" t="str">
        <f t="shared" si="500"/>
        <v/>
      </c>
      <c r="N2236" s="13"/>
    </row>
    <row r="2237" spans="1:14" hidden="1">
      <c r="A2237" s="23">
        <v>265</v>
      </c>
      <c r="B2237" s="272">
        <v>3300</v>
      </c>
      <c r="C2237" s="358" t="s">
        <v>2038</v>
      </c>
      <c r="D2237" s="1835"/>
      <c r="E2237" s="310">
        <f t="shared" ref="E2237:L2237" si="515">SUM(E2238:E2242)</f>
        <v>0</v>
      </c>
      <c r="F2237" s="274">
        <f t="shared" si="515"/>
        <v>0</v>
      </c>
      <c r="G2237" s="275">
        <f t="shared" si="515"/>
        <v>0</v>
      </c>
      <c r="H2237" s="276">
        <f t="shared" si="515"/>
        <v>0</v>
      </c>
      <c r="I2237" s="274">
        <f t="shared" si="515"/>
        <v>0</v>
      </c>
      <c r="J2237" s="275">
        <f t="shared" si="515"/>
        <v>0</v>
      </c>
      <c r="K2237" s="276">
        <f t="shared" si="515"/>
        <v>0</v>
      </c>
      <c r="L2237" s="310">
        <f t="shared" si="515"/>
        <v>0</v>
      </c>
      <c r="M2237" s="12" t="str">
        <f t="shared" ref="M2237:M2290" si="516">(IF($E2237&lt;&gt;0,$M$2,IF($L2237&lt;&gt;0,$M$2,"")))</f>
        <v/>
      </c>
      <c r="N2237" s="13"/>
    </row>
    <row r="2238" spans="1:14" hidden="1">
      <c r="A2238" s="22">
        <v>270</v>
      </c>
      <c r="B2238" s="291"/>
      <c r="C2238" s="279">
        <v>3301</v>
      </c>
      <c r="D2238" s="359" t="s">
        <v>225</v>
      </c>
      <c r="E2238" s="281">
        <f t="shared" ref="E2238:E2245" si="517">F2238+G2238+H2238</f>
        <v>0</v>
      </c>
      <c r="F2238" s="482">
        <v>0</v>
      </c>
      <c r="G2238" s="483">
        <v>0</v>
      </c>
      <c r="H2238" s="154">
        <v>0</v>
      </c>
      <c r="I2238" s="482">
        <v>0</v>
      </c>
      <c r="J2238" s="483">
        <v>0</v>
      </c>
      <c r="K2238" s="154">
        <v>0</v>
      </c>
      <c r="L2238" s="281">
        <f t="shared" ref="L2238:L2245" si="518">I2238+J2238+K2238</f>
        <v>0</v>
      </c>
      <c r="M2238" s="12" t="str">
        <f t="shared" si="516"/>
        <v/>
      </c>
      <c r="N2238" s="13"/>
    </row>
    <row r="2239" spans="1:14" hidden="1">
      <c r="A2239" s="22">
        <v>290</v>
      </c>
      <c r="B2239" s="291"/>
      <c r="C2239" s="293">
        <v>3302</v>
      </c>
      <c r="D2239" s="360" t="s">
        <v>702</v>
      </c>
      <c r="E2239" s="295">
        <f t="shared" si="517"/>
        <v>0</v>
      </c>
      <c r="F2239" s="484">
        <v>0</v>
      </c>
      <c r="G2239" s="485">
        <v>0</v>
      </c>
      <c r="H2239" s="160">
        <v>0</v>
      </c>
      <c r="I2239" s="484">
        <v>0</v>
      </c>
      <c r="J2239" s="485">
        <v>0</v>
      </c>
      <c r="K2239" s="160">
        <v>0</v>
      </c>
      <c r="L2239" s="295">
        <f t="shared" si="518"/>
        <v>0</v>
      </c>
      <c r="M2239" s="12" t="str">
        <f t="shared" si="516"/>
        <v/>
      </c>
      <c r="N2239" s="13"/>
    </row>
    <row r="2240" spans="1:14" hidden="1">
      <c r="A2240" s="39">
        <v>320</v>
      </c>
      <c r="B2240" s="291"/>
      <c r="C2240" s="293">
        <v>3304</v>
      </c>
      <c r="D2240" s="360" t="s">
        <v>226</v>
      </c>
      <c r="E2240" s="295">
        <f t="shared" si="517"/>
        <v>0</v>
      </c>
      <c r="F2240" s="484">
        <v>0</v>
      </c>
      <c r="G2240" s="485">
        <v>0</v>
      </c>
      <c r="H2240" s="160">
        <v>0</v>
      </c>
      <c r="I2240" s="484">
        <v>0</v>
      </c>
      <c r="J2240" s="485">
        <v>0</v>
      </c>
      <c r="K2240" s="160">
        <v>0</v>
      </c>
      <c r="L2240" s="295">
        <f t="shared" si="518"/>
        <v>0</v>
      </c>
      <c r="M2240" s="12" t="str">
        <f t="shared" si="516"/>
        <v/>
      </c>
      <c r="N2240" s="13"/>
    </row>
    <row r="2241" spans="1:14" ht="47.25" hidden="1">
      <c r="A2241" s="22">
        <v>330</v>
      </c>
      <c r="B2241" s="291"/>
      <c r="C2241" s="285">
        <v>3306</v>
      </c>
      <c r="D2241" s="361" t="s">
        <v>2172</v>
      </c>
      <c r="E2241" s="295">
        <f t="shared" si="517"/>
        <v>0</v>
      </c>
      <c r="F2241" s="484">
        <v>0</v>
      </c>
      <c r="G2241" s="485">
        <v>0</v>
      </c>
      <c r="H2241" s="160">
        <v>0</v>
      </c>
      <c r="I2241" s="484">
        <v>0</v>
      </c>
      <c r="J2241" s="485">
        <v>0</v>
      </c>
      <c r="K2241" s="160">
        <v>0</v>
      </c>
      <c r="L2241" s="295">
        <f t="shared" si="518"/>
        <v>0</v>
      </c>
      <c r="M2241" s="12" t="str">
        <f t="shared" si="516"/>
        <v/>
      </c>
      <c r="N2241" s="13"/>
    </row>
    <row r="2242" spans="1:14" hidden="1">
      <c r="A2242" s="23">
        <v>225</v>
      </c>
      <c r="B2242" s="291"/>
      <c r="C2242" s="285">
        <v>3307</v>
      </c>
      <c r="D2242" s="361" t="s">
        <v>2049</v>
      </c>
      <c r="E2242" s="287">
        <f t="shared" si="517"/>
        <v>0</v>
      </c>
      <c r="F2242" s="486">
        <v>0</v>
      </c>
      <c r="G2242" s="487">
        <v>0</v>
      </c>
      <c r="H2242" s="175">
        <v>0</v>
      </c>
      <c r="I2242" s="486">
        <v>0</v>
      </c>
      <c r="J2242" s="487">
        <v>0</v>
      </c>
      <c r="K2242" s="175">
        <v>0</v>
      </c>
      <c r="L2242" s="287">
        <f t="shared" si="518"/>
        <v>0</v>
      </c>
      <c r="M2242" s="12" t="str">
        <f t="shared" si="516"/>
        <v/>
      </c>
      <c r="N2242" s="13"/>
    </row>
    <row r="2243" spans="1:14" hidden="1">
      <c r="A2243" s="23">
        <v>230</v>
      </c>
      <c r="B2243" s="272">
        <v>3900</v>
      </c>
      <c r="C2243" s="1917" t="s">
        <v>227</v>
      </c>
      <c r="D2243" s="1918"/>
      <c r="E2243" s="310">
        <f t="shared" si="517"/>
        <v>0</v>
      </c>
      <c r="F2243" s="1458">
        <v>0</v>
      </c>
      <c r="G2243" s="1459">
        <v>0</v>
      </c>
      <c r="H2243" s="1460">
        <v>0</v>
      </c>
      <c r="I2243" s="1458">
        <v>0</v>
      </c>
      <c r="J2243" s="1459">
        <v>0</v>
      </c>
      <c r="K2243" s="1460">
        <v>0</v>
      </c>
      <c r="L2243" s="310">
        <f t="shared" si="518"/>
        <v>0</v>
      </c>
      <c r="M2243" s="12" t="str">
        <f t="shared" si="516"/>
        <v/>
      </c>
      <c r="N2243" s="13"/>
    </row>
    <row r="2244" spans="1:14" hidden="1">
      <c r="A2244" s="23">
        <v>245</v>
      </c>
      <c r="B2244" s="272">
        <v>4000</v>
      </c>
      <c r="C2244" s="1917" t="s">
        <v>228</v>
      </c>
      <c r="D2244" s="1918"/>
      <c r="E2244" s="310">
        <f t="shared" si="517"/>
        <v>0</v>
      </c>
      <c r="F2244" s="1410"/>
      <c r="G2244" s="1411"/>
      <c r="H2244" s="1412"/>
      <c r="I2244" s="1410"/>
      <c r="J2244" s="1411"/>
      <c r="K2244" s="1412"/>
      <c r="L2244" s="310">
        <f t="shared" si="518"/>
        <v>0</v>
      </c>
      <c r="M2244" s="12" t="str">
        <f t="shared" si="516"/>
        <v/>
      </c>
      <c r="N2244" s="13"/>
    </row>
    <row r="2245" spans="1:14" hidden="1">
      <c r="A2245" s="22">
        <v>350</v>
      </c>
      <c r="B2245" s="272">
        <v>4100</v>
      </c>
      <c r="C2245" s="1917" t="s">
        <v>229</v>
      </c>
      <c r="D2245" s="1918"/>
      <c r="E2245" s="310">
        <f t="shared" si="517"/>
        <v>0</v>
      </c>
      <c r="F2245" s="1459">
        <v>0</v>
      </c>
      <c r="G2245" s="1459">
        <v>0</v>
      </c>
      <c r="H2245" s="1460">
        <v>0</v>
      </c>
      <c r="I2245" s="1711">
        <v>0</v>
      </c>
      <c r="J2245" s="1459">
        <v>0</v>
      </c>
      <c r="K2245" s="1459">
        <v>0</v>
      </c>
      <c r="L2245" s="310">
        <f t="shared" si="518"/>
        <v>0</v>
      </c>
      <c r="M2245" s="12" t="str">
        <f t="shared" si="516"/>
        <v/>
      </c>
      <c r="N2245" s="13"/>
    </row>
    <row r="2246" spans="1:14" hidden="1">
      <c r="A2246" s="23">
        <v>355</v>
      </c>
      <c r="B2246" s="272">
        <v>4200</v>
      </c>
      <c r="C2246" s="1917" t="s">
        <v>230</v>
      </c>
      <c r="D2246" s="1918"/>
      <c r="E2246" s="310">
        <f t="shared" ref="E2246:L2246" si="519">SUM(E2247:E2252)</f>
        <v>0</v>
      </c>
      <c r="F2246" s="274">
        <f t="shared" si="519"/>
        <v>0</v>
      </c>
      <c r="G2246" s="275">
        <f t="shared" si="519"/>
        <v>0</v>
      </c>
      <c r="H2246" s="276">
        <f>SUM(H2247:H2252)</f>
        <v>0</v>
      </c>
      <c r="I2246" s="274">
        <f t="shared" si="519"/>
        <v>0</v>
      </c>
      <c r="J2246" s="275">
        <f t="shared" si="519"/>
        <v>0</v>
      </c>
      <c r="K2246" s="276">
        <f t="shared" si="519"/>
        <v>0</v>
      </c>
      <c r="L2246" s="310">
        <f t="shared" si="519"/>
        <v>0</v>
      </c>
      <c r="M2246" s="12" t="str">
        <f t="shared" si="516"/>
        <v/>
      </c>
      <c r="N2246" s="13"/>
    </row>
    <row r="2247" spans="1:14" hidden="1">
      <c r="A2247" s="23">
        <v>355</v>
      </c>
      <c r="B2247" s="362"/>
      <c r="C2247" s="279">
        <v>4201</v>
      </c>
      <c r="D2247" s="280" t="s">
        <v>231</v>
      </c>
      <c r="E2247" s="281">
        <f t="shared" ref="E2247:E2252" si="520">F2247+G2247+H2247</f>
        <v>0</v>
      </c>
      <c r="F2247" s="152"/>
      <c r="G2247" s="153"/>
      <c r="H2247" s="1406"/>
      <c r="I2247" s="152"/>
      <c r="J2247" s="153"/>
      <c r="K2247" s="1406"/>
      <c r="L2247" s="281">
        <f t="shared" ref="L2247:L2252" si="521">I2247+J2247+K2247</f>
        <v>0</v>
      </c>
      <c r="M2247" s="12" t="str">
        <f t="shared" si="516"/>
        <v/>
      </c>
      <c r="N2247" s="13"/>
    </row>
    <row r="2248" spans="1:14" hidden="1">
      <c r="A2248" s="23">
        <v>375</v>
      </c>
      <c r="B2248" s="362"/>
      <c r="C2248" s="293">
        <v>4202</v>
      </c>
      <c r="D2248" s="363" t="s">
        <v>232</v>
      </c>
      <c r="E2248" s="295">
        <f t="shared" si="520"/>
        <v>0</v>
      </c>
      <c r="F2248" s="158"/>
      <c r="G2248" s="159"/>
      <c r="H2248" s="1408"/>
      <c r="I2248" s="158"/>
      <c r="J2248" s="159"/>
      <c r="K2248" s="1408"/>
      <c r="L2248" s="295">
        <f t="shared" si="521"/>
        <v>0</v>
      </c>
      <c r="M2248" s="12" t="str">
        <f t="shared" si="516"/>
        <v/>
      </c>
      <c r="N2248" s="13"/>
    </row>
    <row r="2249" spans="1:14" hidden="1">
      <c r="A2249" s="23">
        <v>380</v>
      </c>
      <c r="B2249" s="362"/>
      <c r="C2249" s="293">
        <v>4214</v>
      </c>
      <c r="D2249" s="363" t="s">
        <v>233</v>
      </c>
      <c r="E2249" s="295">
        <f t="shared" si="520"/>
        <v>0</v>
      </c>
      <c r="F2249" s="158"/>
      <c r="G2249" s="159"/>
      <c r="H2249" s="1408"/>
      <c r="I2249" s="158"/>
      <c r="J2249" s="159"/>
      <c r="K2249" s="1408"/>
      <c r="L2249" s="295">
        <f t="shared" si="521"/>
        <v>0</v>
      </c>
      <c r="M2249" s="12" t="str">
        <f t="shared" si="516"/>
        <v/>
      </c>
      <c r="N2249" s="13"/>
    </row>
    <row r="2250" spans="1:14" hidden="1">
      <c r="A2250" s="23">
        <v>385</v>
      </c>
      <c r="B2250" s="362"/>
      <c r="C2250" s="293">
        <v>4217</v>
      </c>
      <c r="D2250" s="363" t="s">
        <v>234</v>
      </c>
      <c r="E2250" s="295">
        <f t="shared" si="520"/>
        <v>0</v>
      </c>
      <c r="F2250" s="158"/>
      <c r="G2250" s="159"/>
      <c r="H2250" s="1408"/>
      <c r="I2250" s="158"/>
      <c r="J2250" s="159"/>
      <c r="K2250" s="1408"/>
      <c r="L2250" s="295">
        <f t="shared" si="521"/>
        <v>0</v>
      </c>
      <c r="M2250" s="12" t="str">
        <f t="shared" si="516"/>
        <v/>
      </c>
      <c r="N2250" s="13"/>
    </row>
    <row r="2251" spans="1:14" hidden="1">
      <c r="A2251" s="23">
        <v>390</v>
      </c>
      <c r="B2251" s="362"/>
      <c r="C2251" s="293">
        <v>4218</v>
      </c>
      <c r="D2251" s="294" t="s">
        <v>235</v>
      </c>
      <c r="E2251" s="295">
        <f t="shared" si="520"/>
        <v>0</v>
      </c>
      <c r="F2251" s="158"/>
      <c r="G2251" s="159"/>
      <c r="H2251" s="1408"/>
      <c r="I2251" s="158"/>
      <c r="J2251" s="159"/>
      <c r="K2251" s="1408"/>
      <c r="L2251" s="295">
        <f t="shared" si="521"/>
        <v>0</v>
      </c>
      <c r="M2251" s="12" t="str">
        <f t="shared" si="516"/>
        <v/>
      </c>
      <c r="N2251" s="13"/>
    </row>
    <row r="2252" spans="1:14" hidden="1">
      <c r="A2252" s="23">
        <v>390</v>
      </c>
      <c r="B2252" s="362"/>
      <c r="C2252" s="285">
        <v>4219</v>
      </c>
      <c r="D2252" s="343" t="s">
        <v>236</v>
      </c>
      <c r="E2252" s="287">
        <f t="shared" si="520"/>
        <v>0</v>
      </c>
      <c r="F2252" s="173"/>
      <c r="G2252" s="174"/>
      <c r="H2252" s="1409"/>
      <c r="I2252" s="173"/>
      <c r="J2252" s="174"/>
      <c r="K2252" s="1409"/>
      <c r="L2252" s="287">
        <f t="shared" si="521"/>
        <v>0</v>
      </c>
      <c r="M2252" s="12" t="str">
        <f t="shared" si="516"/>
        <v/>
      </c>
      <c r="N2252" s="13"/>
    </row>
    <row r="2253" spans="1:14" hidden="1">
      <c r="A2253" s="23">
        <v>395</v>
      </c>
      <c r="B2253" s="272">
        <v>4300</v>
      </c>
      <c r="C2253" s="1917" t="s">
        <v>1645</v>
      </c>
      <c r="D2253" s="1918"/>
      <c r="E2253" s="310">
        <f t="shared" ref="E2253:L2253" si="522">SUM(E2254:E2256)</f>
        <v>0</v>
      </c>
      <c r="F2253" s="274">
        <f t="shared" si="522"/>
        <v>0</v>
      </c>
      <c r="G2253" s="275">
        <f t="shared" si="522"/>
        <v>0</v>
      </c>
      <c r="H2253" s="276">
        <f>SUM(H2254:H2256)</f>
        <v>0</v>
      </c>
      <c r="I2253" s="274">
        <f t="shared" si="522"/>
        <v>0</v>
      </c>
      <c r="J2253" s="275">
        <f t="shared" si="522"/>
        <v>0</v>
      </c>
      <c r="K2253" s="276">
        <f t="shared" si="522"/>
        <v>0</v>
      </c>
      <c r="L2253" s="310">
        <f t="shared" si="522"/>
        <v>0</v>
      </c>
      <c r="M2253" s="12" t="str">
        <f t="shared" si="516"/>
        <v/>
      </c>
      <c r="N2253" s="13"/>
    </row>
    <row r="2254" spans="1:14" hidden="1">
      <c r="A2254" s="18">
        <v>397</v>
      </c>
      <c r="B2254" s="362"/>
      <c r="C2254" s="279">
        <v>4301</v>
      </c>
      <c r="D2254" s="311" t="s">
        <v>237</v>
      </c>
      <c r="E2254" s="281">
        <f t="shared" ref="E2254:E2259" si="523">F2254+G2254+H2254</f>
        <v>0</v>
      </c>
      <c r="F2254" s="152"/>
      <c r="G2254" s="153"/>
      <c r="H2254" s="1406"/>
      <c r="I2254" s="152"/>
      <c r="J2254" s="153"/>
      <c r="K2254" s="1406"/>
      <c r="L2254" s="281">
        <f t="shared" ref="L2254:L2259" si="524">I2254+J2254+K2254</f>
        <v>0</v>
      </c>
      <c r="M2254" s="12" t="str">
        <f t="shared" si="516"/>
        <v/>
      </c>
      <c r="N2254" s="13"/>
    </row>
    <row r="2255" spans="1:14" hidden="1">
      <c r="A2255" s="14">
        <v>398</v>
      </c>
      <c r="B2255" s="362"/>
      <c r="C2255" s="293">
        <v>4302</v>
      </c>
      <c r="D2255" s="363" t="s">
        <v>238</v>
      </c>
      <c r="E2255" s="295">
        <f t="shared" si="523"/>
        <v>0</v>
      </c>
      <c r="F2255" s="158"/>
      <c r="G2255" s="159"/>
      <c r="H2255" s="1408"/>
      <c r="I2255" s="158"/>
      <c r="J2255" s="159"/>
      <c r="K2255" s="1408"/>
      <c r="L2255" s="295">
        <f t="shared" si="524"/>
        <v>0</v>
      </c>
      <c r="M2255" s="12" t="str">
        <f t="shared" si="516"/>
        <v/>
      </c>
      <c r="N2255" s="13"/>
    </row>
    <row r="2256" spans="1:14" hidden="1">
      <c r="A2256" s="14">
        <v>399</v>
      </c>
      <c r="B2256" s="362"/>
      <c r="C2256" s="285">
        <v>4309</v>
      </c>
      <c r="D2256" s="301" t="s">
        <v>239</v>
      </c>
      <c r="E2256" s="287">
        <f t="shared" si="523"/>
        <v>0</v>
      </c>
      <c r="F2256" s="173"/>
      <c r="G2256" s="174"/>
      <c r="H2256" s="1409"/>
      <c r="I2256" s="173"/>
      <c r="J2256" s="174"/>
      <c r="K2256" s="1409"/>
      <c r="L2256" s="287">
        <f t="shared" si="524"/>
        <v>0</v>
      </c>
      <c r="M2256" s="12" t="str">
        <f t="shared" si="516"/>
        <v/>
      </c>
      <c r="N2256" s="13"/>
    </row>
    <row r="2257" spans="1:14" hidden="1">
      <c r="A2257" s="14">
        <v>400</v>
      </c>
      <c r="B2257" s="272">
        <v>4400</v>
      </c>
      <c r="C2257" s="1917" t="s">
        <v>1642</v>
      </c>
      <c r="D2257" s="1918"/>
      <c r="E2257" s="310">
        <f t="shared" si="523"/>
        <v>0</v>
      </c>
      <c r="F2257" s="1410"/>
      <c r="G2257" s="1411"/>
      <c r="H2257" s="1412"/>
      <c r="I2257" s="1410"/>
      <c r="J2257" s="1411"/>
      <c r="K2257" s="1412"/>
      <c r="L2257" s="310">
        <f t="shared" si="524"/>
        <v>0</v>
      </c>
      <c r="M2257" s="12" t="str">
        <f t="shared" si="516"/>
        <v/>
      </c>
      <c r="N2257" s="13"/>
    </row>
    <row r="2258" spans="1:14" hidden="1">
      <c r="A2258" s="14">
        <v>401</v>
      </c>
      <c r="B2258" s="272">
        <v>4500</v>
      </c>
      <c r="C2258" s="1917" t="s">
        <v>1643</v>
      </c>
      <c r="D2258" s="1918"/>
      <c r="E2258" s="310">
        <f t="shared" si="523"/>
        <v>0</v>
      </c>
      <c r="F2258" s="1410"/>
      <c r="G2258" s="1411"/>
      <c r="H2258" s="1412"/>
      <c r="I2258" s="1410"/>
      <c r="J2258" s="1411"/>
      <c r="K2258" s="1412"/>
      <c r="L2258" s="310">
        <f t="shared" si="524"/>
        <v>0</v>
      </c>
      <c r="M2258" s="12" t="str">
        <f t="shared" si="516"/>
        <v/>
      </c>
      <c r="N2258" s="13"/>
    </row>
    <row r="2259" spans="1:14" hidden="1">
      <c r="A2259" s="40">
        <v>404</v>
      </c>
      <c r="B2259" s="272">
        <v>4600</v>
      </c>
      <c r="C2259" s="1923" t="s">
        <v>240</v>
      </c>
      <c r="D2259" s="1924"/>
      <c r="E2259" s="310">
        <f t="shared" si="523"/>
        <v>0</v>
      </c>
      <c r="F2259" s="1410"/>
      <c r="G2259" s="1411"/>
      <c r="H2259" s="1412"/>
      <c r="I2259" s="1410"/>
      <c r="J2259" s="1411"/>
      <c r="K2259" s="1412"/>
      <c r="L2259" s="310">
        <f t="shared" si="524"/>
        <v>0</v>
      </c>
      <c r="M2259" s="12" t="str">
        <f t="shared" si="516"/>
        <v/>
      </c>
      <c r="N2259" s="13"/>
    </row>
    <row r="2260" spans="1:14" hidden="1">
      <c r="A2260" s="40">
        <v>404</v>
      </c>
      <c r="B2260" s="272">
        <v>4900</v>
      </c>
      <c r="C2260" s="1917" t="s">
        <v>267</v>
      </c>
      <c r="D2260" s="1918"/>
      <c r="E2260" s="310">
        <f t="shared" ref="E2260:L2260" si="525">+E2261+E2262</f>
        <v>0</v>
      </c>
      <c r="F2260" s="274">
        <f t="shared" si="525"/>
        <v>0</v>
      </c>
      <c r="G2260" s="275">
        <f t="shared" si="525"/>
        <v>0</v>
      </c>
      <c r="H2260" s="276">
        <f>+H2261+H2262</f>
        <v>0</v>
      </c>
      <c r="I2260" s="274">
        <f t="shared" si="525"/>
        <v>0</v>
      </c>
      <c r="J2260" s="275">
        <f t="shared" si="525"/>
        <v>0</v>
      </c>
      <c r="K2260" s="276">
        <f t="shared" si="525"/>
        <v>0</v>
      </c>
      <c r="L2260" s="310">
        <f t="shared" si="525"/>
        <v>0</v>
      </c>
      <c r="M2260" s="12" t="str">
        <f t="shared" si="516"/>
        <v/>
      </c>
      <c r="N2260" s="13"/>
    </row>
    <row r="2261" spans="1:14" hidden="1">
      <c r="A2261" s="22">
        <v>440</v>
      </c>
      <c r="B2261" s="362"/>
      <c r="C2261" s="279">
        <v>4901</v>
      </c>
      <c r="D2261" s="364" t="s">
        <v>268</v>
      </c>
      <c r="E2261" s="281">
        <f>F2261+G2261+H2261</f>
        <v>0</v>
      </c>
      <c r="F2261" s="152"/>
      <c r="G2261" s="153"/>
      <c r="H2261" s="1406"/>
      <c r="I2261" s="152"/>
      <c r="J2261" s="153"/>
      <c r="K2261" s="1406"/>
      <c r="L2261" s="281">
        <f>I2261+J2261+K2261</f>
        <v>0</v>
      </c>
      <c r="M2261" s="12" t="str">
        <f t="shared" si="516"/>
        <v/>
      </c>
      <c r="N2261" s="13"/>
    </row>
    <row r="2262" spans="1:14" hidden="1">
      <c r="A2262" s="22">
        <v>450</v>
      </c>
      <c r="B2262" s="362"/>
      <c r="C2262" s="285">
        <v>4902</v>
      </c>
      <c r="D2262" s="301" t="s">
        <v>269</v>
      </c>
      <c r="E2262" s="287">
        <f>F2262+G2262+H2262</f>
        <v>0</v>
      </c>
      <c r="F2262" s="173"/>
      <c r="G2262" s="174"/>
      <c r="H2262" s="1409"/>
      <c r="I2262" s="173"/>
      <c r="J2262" s="174"/>
      <c r="K2262" s="1409"/>
      <c r="L2262" s="287">
        <f>I2262+J2262+K2262</f>
        <v>0</v>
      </c>
      <c r="M2262" s="12" t="str">
        <f t="shared" si="516"/>
        <v/>
      </c>
      <c r="N2262" s="13"/>
    </row>
    <row r="2263" spans="1:14" hidden="1">
      <c r="A2263" s="22">
        <v>495</v>
      </c>
      <c r="B2263" s="365">
        <v>5100</v>
      </c>
      <c r="C2263" s="1925" t="s">
        <v>241</v>
      </c>
      <c r="D2263" s="1926"/>
      <c r="E2263" s="310">
        <f>F2263+G2263+H2263</f>
        <v>0</v>
      </c>
      <c r="F2263" s="1410"/>
      <c r="G2263" s="1411"/>
      <c r="H2263" s="1412"/>
      <c r="I2263" s="1410"/>
      <c r="J2263" s="1411"/>
      <c r="K2263" s="1412"/>
      <c r="L2263" s="310">
        <f>I2263+J2263+K2263</f>
        <v>0</v>
      </c>
      <c r="M2263" s="12" t="str">
        <f t="shared" si="516"/>
        <v/>
      </c>
      <c r="N2263" s="13"/>
    </row>
    <row r="2264" spans="1:14" hidden="1">
      <c r="A2264" s="23">
        <v>500</v>
      </c>
      <c r="B2264" s="365">
        <v>5200</v>
      </c>
      <c r="C2264" s="1925" t="s">
        <v>242</v>
      </c>
      <c r="D2264" s="1926"/>
      <c r="E2264" s="310">
        <f t="shared" ref="E2264:L2264" si="526">SUM(E2265:E2271)</f>
        <v>0</v>
      </c>
      <c r="F2264" s="274">
        <f t="shared" si="526"/>
        <v>0</v>
      </c>
      <c r="G2264" s="275">
        <f t="shared" si="526"/>
        <v>0</v>
      </c>
      <c r="H2264" s="276">
        <f>SUM(H2265:H2271)</f>
        <v>0</v>
      </c>
      <c r="I2264" s="274">
        <f t="shared" si="526"/>
        <v>0</v>
      </c>
      <c r="J2264" s="275">
        <f t="shared" si="526"/>
        <v>0</v>
      </c>
      <c r="K2264" s="276">
        <f t="shared" si="526"/>
        <v>0</v>
      </c>
      <c r="L2264" s="310">
        <f t="shared" si="526"/>
        <v>0</v>
      </c>
      <c r="M2264" s="12" t="str">
        <f t="shared" si="516"/>
        <v/>
      </c>
      <c r="N2264" s="13"/>
    </row>
    <row r="2265" spans="1:14" hidden="1">
      <c r="A2265" s="23">
        <v>505</v>
      </c>
      <c r="B2265" s="366"/>
      <c r="C2265" s="367">
        <v>5201</v>
      </c>
      <c r="D2265" s="368" t="s">
        <v>243</v>
      </c>
      <c r="E2265" s="281">
        <f t="shared" ref="E2265:E2271" si="527">F2265+G2265+H2265</f>
        <v>0</v>
      </c>
      <c r="F2265" s="152"/>
      <c r="G2265" s="153"/>
      <c r="H2265" s="1406"/>
      <c r="I2265" s="152"/>
      <c r="J2265" s="153"/>
      <c r="K2265" s="1406"/>
      <c r="L2265" s="281">
        <f t="shared" ref="L2265:L2271" si="528">I2265+J2265+K2265</f>
        <v>0</v>
      </c>
      <c r="M2265" s="12" t="str">
        <f t="shared" si="516"/>
        <v/>
      </c>
      <c r="N2265" s="13"/>
    </row>
    <row r="2266" spans="1:14" hidden="1">
      <c r="A2266" s="23">
        <v>510</v>
      </c>
      <c r="B2266" s="366"/>
      <c r="C2266" s="369">
        <v>5202</v>
      </c>
      <c r="D2266" s="370" t="s">
        <v>244</v>
      </c>
      <c r="E2266" s="295">
        <f t="shared" si="527"/>
        <v>0</v>
      </c>
      <c r="F2266" s="158"/>
      <c r="G2266" s="159"/>
      <c r="H2266" s="1408"/>
      <c r="I2266" s="158"/>
      <c r="J2266" s="159"/>
      <c r="K2266" s="1408"/>
      <c r="L2266" s="295">
        <f t="shared" si="528"/>
        <v>0</v>
      </c>
      <c r="M2266" s="12" t="str">
        <f t="shared" si="516"/>
        <v/>
      </c>
      <c r="N2266" s="13"/>
    </row>
    <row r="2267" spans="1:14" hidden="1">
      <c r="A2267" s="23">
        <v>515</v>
      </c>
      <c r="B2267" s="366"/>
      <c r="C2267" s="369">
        <v>5203</v>
      </c>
      <c r="D2267" s="370" t="s">
        <v>609</v>
      </c>
      <c r="E2267" s="295">
        <f t="shared" si="527"/>
        <v>0</v>
      </c>
      <c r="F2267" s="158"/>
      <c r="G2267" s="159"/>
      <c r="H2267" s="1408"/>
      <c r="I2267" s="158"/>
      <c r="J2267" s="159"/>
      <c r="K2267" s="1408"/>
      <c r="L2267" s="295">
        <f t="shared" si="528"/>
        <v>0</v>
      </c>
      <c r="M2267" s="12" t="str">
        <f t="shared" si="516"/>
        <v/>
      </c>
      <c r="N2267" s="13"/>
    </row>
    <row r="2268" spans="1:14" hidden="1">
      <c r="A2268" s="23">
        <v>520</v>
      </c>
      <c r="B2268" s="366"/>
      <c r="C2268" s="369">
        <v>5204</v>
      </c>
      <c r="D2268" s="370" t="s">
        <v>610</v>
      </c>
      <c r="E2268" s="295">
        <f t="shared" si="527"/>
        <v>0</v>
      </c>
      <c r="F2268" s="158"/>
      <c r="G2268" s="159"/>
      <c r="H2268" s="1408"/>
      <c r="I2268" s="158"/>
      <c r="J2268" s="159"/>
      <c r="K2268" s="1408"/>
      <c r="L2268" s="295">
        <f t="shared" si="528"/>
        <v>0</v>
      </c>
      <c r="M2268" s="12" t="str">
        <f t="shared" si="516"/>
        <v/>
      </c>
      <c r="N2268" s="13"/>
    </row>
    <row r="2269" spans="1:14" hidden="1">
      <c r="A2269" s="23">
        <v>525</v>
      </c>
      <c r="B2269" s="366"/>
      <c r="C2269" s="369">
        <v>5205</v>
      </c>
      <c r="D2269" s="370" t="s">
        <v>611</v>
      </c>
      <c r="E2269" s="295">
        <f t="shared" si="527"/>
        <v>0</v>
      </c>
      <c r="F2269" s="158"/>
      <c r="G2269" s="159"/>
      <c r="H2269" s="1408"/>
      <c r="I2269" s="158"/>
      <c r="J2269" s="159"/>
      <c r="K2269" s="1408"/>
      <c r="L2269" s="295">
        <f t="shared" si="528"/>
        <v>0</v>
      </c>
      <c r="M2269" s="12" t="str">
        <f t="shared" si="516"/>
        <v/>
      </c>
      <c r="N2269" s="13"/>
    </row>
    <row r="2270" spans="1:14" hidden="1">
      <c r="A2270" s="22">
        <v>635</v>
      </c>
      <c r="B2270" s="366"/>
      <c r="C2270" s="369">
        <v>5206</v>
      </c>
      <c r="D2270" s="370" t="s">
        <v>612</v>
      </c>
      <c r="E2270" s="295">
        <f t="shared" si="527"/>
        <v>0</v>
      </c>
      <c r="F2270" s="158"/>
      <c r="G2270" s="159"/>
      <c r="H2270" s="1408"/>
      <c r="I2270" s="158"/>
      <c r="J2270" s="159"/>
      <c r="K2270" s="1408"/>
      <c r="L2270" s="295">
        <f t="shared" si="528"/>
        <v>0</v>
      </c>
      <c r="M2270" s="12" t="str">
        <f t="shared" si="516"/>
        <v/>
      </c>
      <c r="N2270" s="13"/>
    </row>
    <row r="2271" spans="1:14" hidden="1">
      <c r="A2271" s="23">
        <v>640</v>
      </c>
      <c r="B2271" s="366"/>
      <c r="C2271" s="371">
        <v>5219</v>
      </c>
      <c r="D2271" s="372" t="s">
        <v>613</v>
      </c>
      <c r="E2271" s="287">
        <f t="shared" si="527"/>
        <v>0</v>
      </c>
      <c r="F2271" s="173"/>
      <c r="G2271" s="174"/>
      <c r="H2271" s="1409"/>
      <c r="I2271" s="173"/>
      <c r="J2271" s="174"/>
      <c r="K2271" s="1409"/>
      <c r="L2271" s="287">
        <f t="shared" si="528"/>
        <v>0</v>
      </c>
      <c r="M2271" s="12" t="str">
        <f t="shared" si="516"/>
        <v/>
      </c>
      <c r="N2271" s="13"/>
    </row>
    <row r="2272" spans="1:14" hidden="1">
      <c r="A2272" s="23">
        <v>645</v>
      </c>
      <c r="B2272" s="365">
        <v>5300</v>
      </c>
      <c r="C2272" s="1925" t="s">
        <v>614</v>
      </c>
      <c r="D2272" s="1926"/>
      <c r="E2272" s="310">
        <f t="shared" ref="E2272:L2272" si="529">SUM(E2273:E2274)</f>
        <v>0</v>
      </c>
      <c r="F2272" s="274">
        <f t="shared" si="529"/>
        <v>0</v>
      </c>
      <c r="G2272" s="275">
        <f t="shared" si="529"/>
        <v>0</v>
      </c>
      <c r="H2272" s="276">
        <f>SUM(H2273:H2274)</f>
        <v>0</v>
      </c>
      <c r="I2272" s="274">
        <f t="shared" si="529"/>
        <v>0</v>
      </c>
      <c r="J2272" s="275">
        <f t="shared" si="529"/>
        <v>0</v>
      </c>
      <c r="K2272" s="276">
        <f t="shared" si="529"/>
        <v>0</v>
      </c>
      <c r="L2272" s="310">
        <f t="shared" si="529"/>
        <v>0</v>
      </c>
      <c r="M2272" s="12" t="str">
        <f t="shared" si="516"/>
        <v/>
      </c>
      <c r="N2272" s="13"/>
    </row>
    <row r="2273" spans="1:14" hidden="1">
      <c r="A2273" s="23">
        <v>650</v>
      </c>
      <c r="B2273" s="366"/>
      <c r="C2273" s="367">
        <v>5301</v>
      </c>
      <c r="D2273" s="368" t="s">
        <v>301</v>
      </c>
      <c r="E2273" s="281">
        <f>F2273+G2273+H2273</f>
        <v>0</v>
      </c>
      <c r="F2273" s="152"/>
      <c r="G2273" s="153"/>
      <c r="H2273" s="1406"/>
      <c r="I2273" s="152"/>
      <c r="J2273" s="153"/>
      <c r="K2273" s="1406"/>
      <c r="L2273" s="281">
        <f>I2273+J2273+K2273</f>
        <v>0</v>
      </c>
      <c r="M2273" s="12" t="str">
        <f t="shared" si="516"/>
        <v/>
      </c>
      <c r="N2273" s="13"/>
    </row>
    <row r="2274" spans="1:14" hidden="1">
      <c r="A2274" s="22">
        <v>655</v>
      </c>
      <c r="B2274" s="366"/>
      <c r="C2274" s="371">
        <v>5309</v>
      </c>
      <c r="D2274" s="372" t="s">
        <v>615</v>
      </c>
      <c r="E2274" s="287">
        <f>F2274+G2274+H2274</f>
        <v>0</v>
      </c>
      <c r="F2274" s="173"/>
      <c r="G2274" s="174"/>
      <c r="H2274" s="1409"/>
      <c r="I2274" s="173"/>
      <c r="J2274" s="174"/>
      <c r="K2274" s="1409"/>
      <c r="L2274" s="287">
        <f>I2274+J2274+K2274</f>
        <v>0</v>
      </c>
      <c r="M2274" s="12" t="str">
        <f t="shared" si="516"/>
        <v/>
      </c>
      <c r="N2274" s="13"/>
    </row>
    <row r="2275" spans="1:14" hidden="1">
      <c r="A2275" s="22">
        <v>665</v>
      </c>
      <c r="B2275" s="365">
        <v>5400</v>
      </c>
      <c r="C2275" s="1925" t="s">
        <v>672</v>
      </c>
      <c r="D2275" s="1926"/>
      <c r="E2275" s="310">
        <f>F2275+G2275+H2275</f>
        <v>0</v>
      </c>
      <c r="F2275" s="1410"/>
      <c r="G2275" s="1411"/>
      <c r="H2275" s="1412"/>
      <c r="I2275" s="1410"/>
      <c r="J2275" s="1411"/>
      <c r="K2275" s="1412"/>
      <c r="L2275" s="310">
        <f>I2275+J2275+K2275</f>
        <v>0</v>
      </c>
      <c r="M2275" s="12" t="str">
        <f t="shared" si="516"/>
        <v/>
      </c>
      <c r="N2275" s="13"/>
    </row>
    <row r="2276" spans="1:14" hidden="1">
      <c r="A2276" s="22">
        <v>675</v>
      </c>
      <c r="B2276" s="272">
        <v>5500</v>
      </c>
      <c r="C2276" s="1917" t="s">
        <v>673</v>
      </c>
      <c r="D2276" s="1918"/>
      <c r="E2276" s="310">
        <f t="shared" ref="E2276:L2276" si="530">SUM(E2277:E2280)</f>
        <v>0</v>
      </c>
      <c r="F2276" s="274">
        <f t="shared" si="530"/>
        <v>0</v>
      </c>
      <c r="G2276" s="275">
        <f t="shared" si="530"/>
        <v>0</v>
      </c>
      <c r="H2276" s="276">
        <f>SUM(H2277:H2280)</f>
        <v>0</v>
      </c>
      <c r="I2276" s="274">
        <f t="shared" si="530"/>
        <v>0</v>
      </c>
      <c r="J2276" s="275">
        <f t="shared" si="530"/>
        <v>0</v>
      </c>
      <c r="K2276" s="276">
        <f t="shared" si="530"/>
        <v>0</v>
      </c>
      <c r="L2276" s="310">
        <f t="shared" si="530"/>
        <v>0</v>
      </c>
      <c r="M2276" s="12" t="str">
        <f t="shared" si="516"/>
        <v/>
      </c>
      <c r="N2276" s="13"/>
    </row>
    <row r="2277" spans="1:14" hidden="1">
      <c r="A2277" s="22">
        <v>685</v>
      </c>
      <c r="B2277" s="362"/>
      <c r="C2277" s="279">
        <v>5501</v>
      </c>
      <c r="D2277" s="311" t="s">
        <v>674</v>
      </c>
      <c r="E2277" s="281">
        <f>F2277+G2277+H2277</f>
        <v>0</v>
      </c>
      <c r="F2277" s="152"/>
      <c r="G2277" s="153"/>
      <c r="H2277" s="1406"/>
      <c r="I2277" s="152"/>
      <c r="J2277" s="153"/>
      <c r="K2277" s="1406"/>
      <c r="L2277" s="281">
        <f>I2277+J2277+K2277</f>
        <v>0</v>
      </c>
      <c r="M2277" s="12" t="str">
        <f t="shared" si="516"/>
        <v/>
      </c>
      <c r="N2277" s="13"/>
    </row>
    <row r="2278" spans="1:14" hidden="1">
      <c r="A2278" s="23">
        <v>690</v>
      </c>
      <c r="B2278" s="362"/>
      <c r="C2278" s="293">
        <v>5502</v>
      </c>
      <c r="D2278" s="294" t="s">
        <v>675</v>
      </c>
      <c r="E2278" s="295">
        <f>F2278+G2278+H2278</f>
        <v>0</v>
      </c>
      <c r="F2278" s="158"/>
      <c r="G2278" s="159"/>
      <c r="H2278" s="1408"/>
      <c r="I2278" s="158"/>
      <c r="J2278" s="159"/>
      <c r="K2278" s="1408"/>
      <c r="L2278" s="295">
        <f>I2278+J2278+K2278</f>
        <v>0</v>
      </c>
      <c r="M2278" s="12" t="str">
        <f t="shared" si="516"/>
        <v/>
      </c>
      <c r="N2278" s="13"/>
    </row>
    <row r="2279" spans="1:14" hidden="1">
      <c r="A2279" s="23">
        <v>695</v>
      </c>
      <c r="B2279" s="362"/>
      <c r="C2279" s="293">
        <v>5503</v>
      </c>
      <c r="D2279" s="363" t="s">
        <v>676</v>
      </c>
      <c r="E2279" s="295">
        <f>F2279+G2279+H2279</f>
        <v>0</v>
      </c>
      <c r="F2279" s="158"/>
      <c r="G2279" s="159"/>
      <c r="H2279" s="1408"/>
      <c r="I2279" s="158"/>
      <c r="J2279" s="159"/>
      <c r="K2279" s="1408"/>
      <c r="L2279" s="295">
        <f>I2279+J2279+K2279</f>
        <v>0</v>
      </c>
      <c r="M2279" s="12" t="str">
        <f t="shared" si="516"/>
        <v/>
      </c>
      <c r="N2279" s="13"/>
    </row>
    <row r="2280" spans="1:14" hidden="1">
      <c r="A2280" s="22">
        <v>700</v>
      </c>
      <c r="B2280" s="362"/>
      <c r="C2280" s="285">
        <v>5504</v>
      </c>
      <c r="D2280" s="339" t="s">
        <v>677</v>
      </c>
      <c r="E2280" s="287">
        <f>F2280+G2280+H2280</f>
        <v>0</v>
      </c>
      <c r="F2280" s="173"/>
      <c r="G2280" s="174"/>
      <c r="H2280" s="1409"/>
      <c r="I2280" s="173"/>
      <c r="J2280" s="174"/>
      <c r="K2280" s="1409"/>
      <c r="L2280" s="287">
        <f>I2280+J2280+K2280</f>
        <v>0</v>
      </c>
      <c r="M2280" s="12" t="str">
        <f t="shared" si="516"/>
        <v/>
      </c>
      <c r="N2280" s="13"/>
    </row>
    <row r="2281" spans="1:14" hidden="1">
      <c r="A2281" s="22">
        <v>710</v>
      </c>
      <c r="B2281" s="365">
        <v>5700</v>
      </c>
      <c r="C2281" s="1919" t="s">
        <v>899</v>
      </c>
      <c r="D2281" s="1920"/>
      <c r="E2281" s="310">
        <f>SUM(E2282:E2284)</f>
        <v>0</v>
      </c>
      <c r="F2281" s="1458">
        <v>0</v>
      </c>
      <c r="G2281" s="1458">
        <v>0</v>
      </c>
      <c r="H2281" s="1458">
        <v>0</v>
      </c>
      <c r="I2281" s="1458">
        <v>0</v>
      </c>
      <c r="J2281" s="1458">
        <v>0</v>
      </c>
      <c r="K2281" s="1458">
        <v>0</v>
      </c>
      <c r="L2281" s="310">
        <f>SUM(L2282:L2284)</f>
        <v>0</v>
      </c>
      <c r="M2281" s="12" t="str">
        <f t="shared" si="516"/>
        <v/>
      </c>
      <c r="N2281" s="13"/>
    </row>
    <row r="2282" spans="1:14" hidden="1">
      <c r="A2282" s="23">
        <v>715</v>
      </c>
      <c r="B2282" s="366"/>
      <c r="C2282" s="367">
        <v>5701</v>
      </c>
      <c r="D2282" s="368" t="s">
        <v>678</v>
      </c>
      <c r="E2282" s="281">
        <f>F2282+G2282+H2282</f>
        <v>0</v>
      </c>
      <c r="F2282" s="1459">
        <v>0</v>
      </c>
      <c r="G2282" s="1459">
        <v>0</v>
      </c>
      <c r="H2282" s="1460">
        <v>0</v>
      </c>
      <c r="I2282" s="1711">
        <v>0</v>
      </c>
      <c r="J2282" s="1459">
        <v>0</v>
      </c>
      <c r="K2282" s="1459">
        <v>0</v>
      </c>
      <c r="L2282" s="281">
        <f>I2282+J2282+K2282</f>
        <v>0</v>
      </c>
      <c r="M2282" s="12" t="str">
        <f t="shared" si="516"/>
        <v/>
      </c>
      <c r="N2282" s="13"/>
    </row>
    <row r="2283" spans="1:14" hidden="1">
      <c r="A2283" s="23">
        <v>720</v>
      </c>
      <c r="B2283" s="366"/>
      <c r="C2283" s="373">
        <v>5702</v>
      </c>
      <c r="D2283" s="374" t="s">
        <v>679</v>
      </c>
      <c r="E2283" s="314">
        <f>F2283+G2283+H2283</f>
        <v>0</v>
      </c>
      <c r="F2283" s="1459">
        <v>0</v>
      </c>
      <c r="G2283" s="1459">
        <v>0</v>
      </c>
      <c r="H2283" s="1460">
        <v>0</v>
      </c>
      <c r="I2283" s="1711">
        <v>0</v>
      </c>
      <c r="J2283" s="1459">
        <v>0</v>
      </c>
      <c r="K2283" s="1459">
        <v>0</v>
      </c>
      <c r="L2283" s="314">
        <f>I2283+J2283+K2283</f>
        <v>0</v>
      </c>
      <c r="M2283" s="12" t="str">
        <f t="shared" si="516"/>
        <v/>
      </c>
      <c r="N2283" s="13"/>
    </row>
    <row r="2284" spans="1:14" hidden="1">
      <c r="A2284" s="23">
        <v>725</v>
      </c>
      <c r="B2284" s="292"/>
      <c r="C2284" s="375">
        <v>4071</v>
      </c>
      <c r="D2284" s="376" t="s">
        <v>680</v>
      </c>
      <c r="E2284" s="377">
        <f>F2284+G2284+H2284</f>
        <v>0</v>
      </c>
      <c r="F2284" s="1459">
        <v>0</v>
      </c>
      <c r="G2284" s="1459">
        <v>0</v>
      </c>
      <c r="H2284" s="1460">
        <v>0</v>
      </c>
      <c r="I2284" s="1711">
        <v>0</v>
      </c>
      <c r="J2284" s="1459">
        <v>0</v>
      </c>
      <c r="K2284" s="1459">
        <v>0</v>
      </c>
      <c r="L2284" s="377">
        <f>I2284+J2284+K2284</f>
        <v>0</v>
      </c>
      <c r="M2284" s="12" t="str">
        <f t="shared" si="516"/>
        <v/>
      </c>
      <c r="N2284" s="13"/>
    </row>
    <row r="2285" spans="1:14" hidden="1">
      <c r="A2285" s="23">
        <v>730</v>
      </c>
      <c r="B2285" s="571"/>
      <c r="C2285" s="1921" t="s">
        <v>681</v>
      </c>
      <c r="D2285" s="1922"/>
      <c r="E2285" s="1426"/>
      <c r="F2285" s="1426"/>
      <c r="G2285" s="1426"/>
      <c r="H2285" s="1426"/>
      <c r="I2285" s="1426"/>
      <c r="J2285" s="1426"/>
      <c r="K2285" s="1426"/>
      <c r="L2285" s="1427"/>
      <c r="M2285" s="12" t="str">
        <f t="shared" si="516"/>
        <v/>
      </c>
      <c r="N2285" s="13"/>
    </row>
    <row r="2286" spans="1:14" hidden="1">
      <c r="A2286" s="23">
        <v>735</v>
      </c>
      <c r="B2286" s="381">
        <v>98</v>
      </c>
      <c r="C2286" s="1921" t="s">
        <v>681</v>
      </c>
      <c r="D2286" s="1922"/>
      <c r="E2286" s="382">
        <f>F2286+G2286+H2286</f>
        <v>0</v>
      </c>
      <c r="F2286" s="1417"/>
      <c r="G2286" s="1418"/>
      <c r="H2286" s="1419"/>
      <c r="I2286" s="1448">
        <v>0</v>
      </c>
      <c r="J2286" s="1449">
        <v>0</v>
      </c>
      <c r="K2286" s="1450">
        <v>0</v>
      </c>
      <c r="L2286" s="382">
        <f>I2286+J2286+K2286</f>
        <v>0</v>
      </c>
      <c r="M2286" s="12" t="str">
        <f t="shared" si="516"/>
        <v/>
      </c>
      <c r="N2286" s="13"/>
    </row>
    <row r="2287" spans="1:14" hidden="1">
      <c r="A2287" s="23">
        <v>740</v>
      </c>
      <c r="B2287" s="1421"/>
      <c r="C2287" s="1422"/>
      <c r="D2287" s="1423"/>
      <c r="E2287" s="269"/>
      <c r="F2287" s="269"/>
      <c r="G2287" s="269"/>
      <c r="H2287" s="269"/>
      <c r="I2287" s="269"/>
      <c r="J2287" s="269"/>
      <c r="K2287" s="269"/>
      <c r="L2287" s="270"/>
      <c r="M2287" s="12" t="str">
        <f t="shared" si="516"/>
        <v/>
      </c>
      <c r="N2287" s="73" t="str">
        <f>LEFT(C2169,1)</f>
        <v>3</v>
      </c>
    </row>
    <row r="2288" spans="1:14" hidden="1">
      <c r="A2288" s="23">
        <v>745</v>
      </c>
      <c r="B2288" s="1424"/>
      <c r="C2288" s="111"/>
      <c r="D2288" s="1425"/>
      <c r="E2288" s="218"/>
      <c r="F2288" s="218"/>
      <c r="G2288" s="218"/>
      <c r="H2288" s="218"/>
      <c r="I2288" s="218"/>
      <c r="J2288" s="218"/>
      <c r="K2288" s="218"/>
      <c r="L2288" s="389"/>
      <c r="M2288" s="7" t="str">
        <f t="shared" si="516"/>
        <v/>
      </c>
    </row>
    <row r="2289" spans="1:14" hidden="1">
      <c r="A2289" s="22">
        <v>750</v>
      </c>
      <c r="B2289" s="1424"/>
      <c r="C2289" s="111"/>
      <c r="D2289" s="1425"/>
      <c r="E2289" s="218"/>
      <c r="F2289" s="218"/>
      <c r="G2289" s="218"/>
      <c r="H2289" s="218"/>
      <c r="I2289" s="218"/>
      <c r="J2289" s="218"/>
      <c r="K2289" s="218"/>
      <c r="L2289" s="389"/>
      <c r="M2289" s="7" t="str">
        <f t="shared" si="516"/>
        <v/>
      </c>
    </row>
    <row r="2290" spans="1:14" ht="19.5" thickBot="1">
      <c r="A2290" s="23">
        <v>755</v>
      </c>
      <c r="B2290" s="1451"/>
      <c r="C2290" s="393" t="s">
        <v>727</v>
      </c>
      <c r="D2290" s="1420">
        <f>+B2290</f>
        <v>0</v>
      </c>
      <c r="E2290" s="395">
        <f t="shared" ref="E2290:L2290" si="531">SUM(E2172,E2175,E2181,E2189,E2190,E2208,E2212,E2218,E2221,E2222,E2223,E2224,E2228,E2237,E2243,E2244,E2245,E2246,E2253,E2257,E2258,E2259,E2260,E2263,E2264,E2272,E2275,E2276,E2281)+E2286</f>
        <v>92435</v>
      </c>
      <c r="F2290" s="396">
        <f t="shared" si="531"/>
        <v>37000</v>
      </c>
      <c r="G2290" s="397">
        <f t="shared" si="531"/>
        <v>55435</v>
      </c>
      <c r="H2290" s="398">
        <f t="shared" si="531"/>
        <v>0</v>
      </c>
      <c r="I2290" s="396">
        <f t="shared" si="531"/>
        <v>4498</v>
      </c>
      <c r="J2290" s="397">
        <f t="shared" si="531"/>
        <v>32349</v>
      </c>
      <c r="K2290" s="398">
        <f t="shared" si="531"/>
        <v>0</v>
      </c>
      <c r="L2290" s="395">
        <f t="shared" si="531"/>
        <v>36847</v>
      </c>
      <c r="M2290" s="1820">
        <f t="shared" si="516"/>
        <v>1</v>
      </c>
      <c r="N2290" s="65"/>
    </row>
    <row r="2291" spans="1:14" ht="19.5" thickTop="1">
      <c r="A2291" s="23">
        <v>760</v>
      </c>
      <c r="B2291" s="79" t="s">
        <v>120</v>
      </c>
      <c r="C2291" s="1"/>
      <c r="L2291" s="6"/>
      <c r="M2291" s="1820">
        <f>(IF($E2290&lt;&gt;0,$M$2,IF($L2290&lt;&gt;0,$M$2,"")))</f>
        <v>1</v>
      </c>
      <c r="N2291" s="65"/>
    </row>
    <row r="2292" spans="1:14" ht="18.75">
      <c r="A2292" s="22">
        <v>765</v>
      </c>
      <c r="B2292" s="1355"/>
      <c r="C2292" s="1355"/>
      <c r="D2292" s="1356"/>
      <c r="E2292" s="1355"/>
      <c r="F2292" s="1355"/>
      <c r="G2292" s="1355"/>
      <c r="H2292" s="1355"/>
      <c r="I2292" s="1355"/>
      <c r="J2292" s="1355"/>
      <c r="K2292" s="1355"/>
      <c r="L2292" s="1357"/>
      <c r="M2292" s="1820">
        <f>(IF($E2290&lt;&gt;0,$M$2,IF($L2290&lt;&gt;0,$M$2,"")))</f>
        <v>1</v>
      </c>
      <c r="N2292" s="65"/>
    </row>
    <row r="2293" spans="1:14" ht="18.75" hidden="1">
      <c r="A2293" s="22">
        <v>775</v>
      </c>
      <c r="B2293" s="65"/>
      <c r="C2293" s="65"/>
      <c r="D2293" s="65"/>
      <c r="E2293" s="65"/>
      <c r="F2293" s="65"/>
      <c r="G2293" s="65"/>
      <c r="H2293" s="65"/>
      <c r="I2293" s="65"/>
      <c r="J2293" s="65"/>
      <c r="K2293" s="65"/>
      <c r="L2293" s="77"/>
      <c r="M2293" s="74">
        <f>(IF(E2290&lt;&gt;0,$G$2,IF(L2290&lt;&gt;0,$G$2,"")))</f>
        <v>0</v>
      </c>
      <c r="N2293" s="65"/>
    </row>
    <row r="2294" spans="1:14">
      <c r="A2294" s="23">
        <v>780</v>
      </c>
      <c r="B2294" s="6"/>
      <c r="C2294" s="6"/>
      <c r="D2294" s="517"/>
      <c r="E2294" s="38"/>
      <c r="F2294" s="38"/>
      <c r="G2294" s="38"/>
      <c r="H2294" s="38"/>
      <c r="I2294" s="38"/>
      <c r="J2294" s="38"/>
      <c r="K2294" s="38"/>
      <c r="L2294" s="38"/>
      <c r="M2294" s="7">
        <f>(IF($E2430&lt;&gt;0,$M$2,IF($L2430&lt;&gt;0,$M$2,"")))</f>
        <v>1</v>
      </c>
    </row>
    <row r="2295" spans="1:14">
      <c r="A2295" s="23">
        <v>785</v>
      </c>
      <c r="B2295" s="6"/>
      <c r="C2295" s="1353"/>
      <c r="D2295" s="1354"/>
      <c r="E2295" s="38"/>
      <c r="F2295" s="38"/>
      <c r="G2295" s="38"/>
      <c r="H2295" s="38"/>
      <c r="I2295" s="38"/>
      <c r="J2295" s="38"/>
      <c r="K2295" s="38"/>
      <c r="L2295" s="38"/>
      <c r="M2295" s="7">
        <f>(IF($E2430&lt;&gt;0,$M$2,IF($L2430&lt;&gt;0,$M$2,"")))</f>
        <v>1</v>
      </c>
    </row>
    <row r="2296" spans="1:14">
      <c r="A2296" s="23">
        <v>790</v>
      </c>
      <c r="B2296" s="1938" t="str">
        <f>$B$7</f>
        <v>ОТЧЕТНИ ДАННИ ПО ЕБК ЗА ИЗПЪЛНЕНИЕТО НА БЮДЖЕТА</v>
      </c>
      <c r="C2296" s="1939"/>
      <c r="D2296" s="1939"/>
      <c r="E2296" s="242"/>
      <c r="F2296" s="242"/>
      <c r="G2296" s="237"/>
      <c r="H2296" s="237"/>
      <c r="I2296" s="237"/>
      <c r="J2296" s="237"/>
      <c r="K2296" s="237"/>
      <c r="L2296" s="237"/>
      <c r="M2296" s="7">
        <f>(IF($E2430&lt;&gt;0,$M$2,IF($L2430&lt;&gt;0,$M$2,"")))</f>
        <v>1</v>
      </c>
    </row>
    <row r="2297" spans="1:14">
      <c r="A2297" s="23">
        <v>795</v>
      </c>
      <c r="B2297" s="228"/>
      <c r="C2297" s="391"/>
      <c r="D2297" s="400"/>
      <c r="E2297" s="406" t="s">
        <v>458</v>
      </c>
      <c r="F2297" s="406" t="s">
        <v>820</v>
      </c>
      <c r="G2297" s="237"/>
      <c r="H2297" s="1350" t="s">
        <v>1235</v>
      </c>
      <c r="I2297" s="1351"/>
      <c r="J2297" s="1352"/>
      <c r="K2297" s="237"/>
      <c r="L2297" s="237"/>
      <c r="M2297" s="7">
        <f>(IF($E2430&lt;&gt;0,$M$2,IF($L2430&lt;&gt;0,$M$2,"")))</f>
        <v>1</v>
      </c>
    </row>
    <row r="2298" spans="1:14" ht="18.75">
      <c r="A2298" s="22">
        <v>805</v>
      </c>
      <c r="B2298" s="1940" t="str">
        <f>$B$9</f>
        <v>Община Правец</v>
      </c>
      <c r="C2298" s="1941"/>
      <c r="D2298" s="1942"/>
      <c r="E2298" s="115">
        <f>$E$9</f>
        <v>45658</v>
      </c>
      <c r="F2298" s="226">
        <f>$F$9</f>
        <v>45900</v>
      </c>
      <c r="G2298" s="237"/>
      <c r="H2298" s="237"/>
      <c r="I2298" s="237"/>
      <c r="J2298" s="237"/>
      <c r="K2298" s="237"/>
      <c r="L2298" s="237"/>
      <c r="M2298" s="7">
        <f>(IF($E2430&lt;&gt;0,$M$2,IF($L2430&lt;&gt;0,$M$2,"")))</f>
        <v>1</v>
      </c>
    </row>
    <row r="2299" spans="1:14">
      <c r="A2299" s="23">
        <v>810</v>
      </c>
      <c r="B2299" s="227" t="str">
        <f>$B$10</f>
        <v>(наименование на разпоредителя с бюджет)</v>
      </c>
      <c r="C2299" s="228"/>
      <c r="D2299" s="229"/>
      <c r="E2299" s="237"/>
      <c r="F2299" s="237"/>
      <c r="G2299" s="237"/>
      <c r="H2299" s="237"/>
      <c r="I2299" s="237"/>
      <c r="J2299" s="237"/>
      <c r="K2299" s="237"/>
      <c r="L2299" s="237"/>
      <c r="M2299" s="7">
        <f>(IF($E2430&lt;&gt;0,$M$2,IF($L2430&lt;&gt;0,$M$2,"")))</f>
        <v>1</v>
      </c>
    </row>
    <row r="2300" spans="1:14">
      <c r="A2300" s="23">
        <v>815</v>
      </c>
      <c r="B2300" s="227"/>
      <c r="C2300" s="228"/>
      <c r="D2300" s="229"/>
      <c r="E2300" s="237"/>
      <c r="F2300" s="237"/>
      <c r="G2300" s="237"/>
      <c r="H2300" s="237"/>
      <c r="I2300" s="237"/>
      <c r="J2300" s="237"/>
      <c r="K2300" s="237"/>
      <c r="L2300" s="237"/>
      <c r="M2300" s="7">
        <f>(IF($E2430&lt;&gt;0,$M$2,IF($L2430&lt;&gt;0,$M$2,"")))</f>
        <v>1</v>
      </c>
    </row>
    <row r="2301" spans="1:14" ht="19.5">
      <c r="A2301" s="28">
        <v>525</v>
      </c>
      <c r="B2301" s="1943" t="str">
        <f>$B$12</f>
        <v>Правец</v>
      </c>
      <c r="C2301" s="1944"/>
      <c r="D2301" s="1945"/>
      <c r="E2301" s="410" t="s">
        <v>875</v>
      </c>
      <c r="F2301" s="1348" t="str">
        <f>$F$12</f>
        <v>7317</v>
      </c>
      <c r="G2301" s="237"/>
      <c r="H2301" s="237"/>
      <c r="I2301" s="237"/>
      <c r="J2301" s="237"/>
      <c r="K2301" s="237"/>
      <c r="L2301" s="237"/>
      <c r="M2301" s="7">
        <f>(IF($E2430&lt;&gt;0,$M$2,IF($L2430&lt;&gt;0,$M$2,"")))</f>
        <v>1</v>
      </c>
    </row>
    <row r="2302" spans="1:14">
      <c r="A2302" s="22">
        <v>820</v>
      </c>
      <c r="B2302" s="233" t="str">
        <f>$B$13</f>
        <v>(наименование на първостепенния разпоредител с бюджет)</v>
      </c>
      <c r="C2302" s="228"/>
      <c r="D2302" s="229"/>
      <c r="E2302" s="1349"/>
      <c r="F2302" s="242"/>
      <c r="G2302" s="237"/>
      <c r="H2302" s="237"/>
      <c r="I2302" s="237"/>
      <c r="J2302" s="237"/>
      <c r="K2302" s="237"/>
      <c r="L2302" s="237"/>
      <c r="M2302" s="7">
        <f>(IF($E2430&lt;&gt;0,$M$2,IF($L2430&lt;&gt;0,$M$2,"")))</f>
        <v>1</v>
      </c>
    </row>
    <row r="2303" spans="1:14" ht="19.5">
      <c r="A2303" s="23">
        <v>821</v>
      </c>
      <c r="B2303" s="236"/>
      <c r="C2303" s="237"/>
      <c r="D2303" s="124" t="s">
        <v>876</v>
      </c>
      <c r="E2303" s="238">
        <f>$E$15</f>
        <v>0</v>
      </c>
      <c r="F2303" s="414" t="str">
        <f>$F$15</f>
        <v>БЮДЖЕТ</v>
      </c>
      <c r="G2303" s="218"/>
      <c r="H2303" s="218"/>
      <c r="I2303" s="218"/>
      <c r="J2303" s="218"/>
      <c r="K2303" s="218"/>
      <c r="L2303" s="218"/>
      <c r="M2303" s="7">
        <f>(IF($E2430&lt;&gt;0,$M$2,IF($L2430&lt;&gt;0,$M$2,"")))</f>
        <v>1</v>
      </c>
    </row>
    <row r="2304" spans="1:14" ht="16.5" thickBot="1">
      <c r="A2304" s="23">
        <v>822</v>
      </c>
      <c r="B2304" s="228"/>
      <c r="C2304" s="391"/>
      <c r="D2304" s="400"/>
      <c r="E2304" s="237"/>
      <c r="F2304" s="409"/>
      <c r="G2304" s="409"/>
      <c r="H2304" s="409"/>
      <c r="I2304" s="409"/>
      <c r="J2304" s="409"/>
      <c r="K2304" s="409"/>
      <c r="L2304" s="1365" t="s">
        <v>459</v>
      </c>
      <c r="M2304" s="7">
        <f>(IF($E2430&lt;&gt;0,$M$2,IF($L2430&lt;&gt;0,$M$2,"")))</f>
        <v>1</v>
      </c>
    </row>
    <row r="2305" spans="1:14" ht="24.95" customHeight="1">
      <c r="A2305" s="23">
        <v>823</v>
      </c>
      <c r="B2305" s="247"/>
      <c r="C2305" s="248"/>
      <c r="D2305" s="249" t="s">
        <v>699</v>
      </c>
      <c r="E2305" s="1946" t="str">
        <f>CONCATENATE("Уточнен план ",$C$3)</f>
        <v>Уточнен план 2025</v>
      </c>
      <c r="F2305" s="1947"/>
      <c r="G2305" s="1947"/>
      <c r="H2305" s="1948"/>
      <c r="I2305" s="1927" t="str">
        <f>CONCATENATE("Отчет ",$C$3)</f>
        <v>Отчет 2025</v>
      </c>
      <c r="J2305" s="1928"/>
      <c r="K2305" s="1928"/>
      <c r="L2305" s="1929"/>
      <c r="M2305" s="7">
        <f>(IF($E2430&lt;&gt;0,$M$2,IF($L2430&lt;&gt;0,$M$2,"")))</f>
        <v>1</v>
      </c>
    </row>
    <row r="2306" spans="1:14" ht="54.95" customHeight="1" thickBot="1">
      <c r="A2306" s="23">
        <v>825</v>
      </c>
      <c r="B2306" s="250" t="s">
        <v>62</v>
      </c>
      <c r="C2306" s="251" t="s">
        <v>460</v>
      </c>
      <c r="D2306" s="252" t="s">
        <v>700</v>
      </c>
      <c r="E2306" s="1391" t="str">
        <f>$E$20</f>
        <v>Уточнен план                Общо</v>
      </c>
      <c r="F2306" s="1395" t="str">
        <f>$F$20</f>
        <v>държавни дейности</v>
      </c>
      <c r="G2306" s="1396" t="str">
        <f>$G$20</f>
        <v>местни дейности</v>
      </c>
      <c r="H2306" s="1397" t="str">
        <f>$H$20</f>
        <v>дофинансиране</v>
      </c>
      <c r="I2306" s="253" t="str">
        <f>$I$20</f>
        <v>държавни дейности -ОТЧЕТ</v>
      </c>
      <c r="J2306" s="254" t="str">
        <f>$J$20</f>
        <v>местни дейности - ОТЧЕТ</v>
      </c>
      <c r="K2306" s="255" t="str">
        <f>$K$20</f>
        <v>дофинансиране - ОТЧЕТ</v>
      </c>
      <c r="L2306" s="1675" t="str">
        <f>$L$20</f>
        <v>ОТЧЕТ                                    ОБЩО</v>
      </c>
      <c r="M2306" s="7">
        <f>(IF($E2430&lt;&gt;0,$M$2,IF($L2430&lt;&gt;0,$M$2,"")))</f>
        <v>1</v>
      </c>
    </row>
    <row r="2307" spans="1:14" ht="18.75">
      <c r="A2307" s="23"/>
      <c r="B2307" s="258"/>
      <c r="C2307" s="259"/>
      <c r="D2307" s="260" t="s">
        <v>729</v>
      </c>
      <c r="E2307" s="1442" t="str">
        <f>$E$21</f>
        <v>(1)</v>
      </c>
      <c r="F2307" s="143" t="str">
        <f>$F$21</f>
        <v>(2)</v>
      </c>
      <c r="G2307" s="144" t="str">
        <f>$G$21</f>
        <v>(3)</v>
      </c>
      <c r="H2307" s="145" t="str">
        <f>$H$21</f>
        <v>(4)</v>
      </c>
      <c r="I2307" s="261" t="str">
        <f>$I$21</f>
        <v>(5)</v>
      </c>
      <c r="J2307" s="262" t="str">
        <f>$J$21</f>
        <v>(6)</v>
      </c>
      <c r="K2307" s="263" t="str">
        <f>$K$21</f>
        <v>(7)</v>
      </c>
      <c r="L2307" s="264" t="str">
        <f>$L$21</f>
        <v>(8)</v>
      </c>
      <c r="M2307" s="7">
        <f>(IF($E2430&lt;&gt;0,$M$2,IF($L2430&lt;&gt;0,$M$2,"")))</f>
        <v>1</v>
      </c>
    </row>
    <row r="2308" spans="1:14">
      <c r="A2308" s="23"/>
      <c r="B2308" s="1439"/>
      <c r="C2308" s="1540" t="e">
        <f>VLOOKUP(D2308,OP_LIST2,2,FALSE)</f>
        <v>#N/A</v>
      </c>
      <c r="D2308" s="1445"/>
      <c r="E2308" s="389"/>
      <c r="F2308" s="1429"/>
      <c r="G2308" s="1430"/>
      <c r="H2308" s="1431"/>
      <c r="I2308" s="1429"/>
      <c r="J2308" s="1430"/>
      <c r="K2308" s="1431"/>
      <c r="L2308" s="1428"/>
      <c r="M2308" s="7">
        <f>(IF($E2430&lt;&gt;0,$M$2,IF($L2430&lt;&gt;0,$M$2,"")))</f>
        <v>1</v>
      </c>
    </row>
    <row r="2309" spans="1:14">
      <c r="A2309" s="23"/>
      <c r="B2309" s="1713" t="s">
        <v>2056</v>
      </c>
      <c r="C2309" s="1446">
        <f>VLOOKUP(D2310,EBK_DEIN2,2,FALSE)</f>
        <v>4431</v>
      </c>
      <c r="D2309" s="1445" t="s">
        <v>778</v>
      </c>
      <c r="E2309" s="389"/>
      <c r="F2309" s="1432"/>
      <c r="G2309" s="1433"/>
      <c r="H2309" s="1434"/>
      <c r="I2309" s="1432"/>
      <c r="J2309" s="1433"/>
      <c r="K2309" s="1434"/>
      <c r="L2309" s="1428"/>
      <c r="M2309" s="7">
        <f>(IF($E2430&lt;&gt;0,$M$2,IF($L2430&lt;&gt;0,$M$2,"")))</f>
        <v>1</v>
      </c>
    </row>
    <row r="2310" spans="1:14">
      <c r="A2310" s="23"/>
      <c r="B2310" s="1438"/>
      <c r="C2310" s="1531">
        <f>+C2309</f>
        <v>4431</v>
      </c>
      <c r="D2310" s="1440" t="s">
        <v>2004</v>
      </c>
      <c r="E2310" s="389"/>
      <c r="F2310" s="1432"/>
      <c r="G2310" s="1433"/>
      <c r="H2310" s="1434"/>
      <c r="I2310" s="1432"/>
      <c r="J2310" s="1433"/>
      <c r="K2310" s="1434"/>
      <c r="L2310" s="1428"/>
      <c r="M2310" s="7">
        <f>(IF($E2430&lt;&gt;0,$M$2,IF($L2430&lt;&gt;0,$M$2,"")))</f>
        <v>1</v>
      </c>
    </row>
    <row r="2311" spans="1:14">
      <c r="A2311" s="23"/>
      <c r="B2311" s="1443"/>
      <c r="C2311" s="1441"/>
      <c r="D2311" s="1444" t="s">
        <v>701</v>
      </c>
      <c r="E2311" s="389"/>
      <c r="F2311" s="1435"/>
      <c r="G2311" s="1436"/>
      <c r="H2311" s="1437"/>
      <c r="I2311" s="1435"/>
      <c r="J2311" s="1436"/>
      <c r="K2311" s="1437"/>
      <c r="L2311" s="1428"/>
      <c r="M2311" s="7">
        <f>(IF($E2430&lt;&gt;0,$M$2,IF($L2430&lt;&gt;0,$M$2,"")))</f>
        <v>1</v>
      </c>
    </row>
    <row r="2312" spans="1:14">
      <c r="A2312" s="23"/>
      <c r="B2312" s="272">
        <v>100</v>
      </c>
      <c r="C2312" s="1930" t="s">
        <v>730</v>
      </c>
      <c r="D2312" s="1931"/>
      <c r="E2312" s="273">
        <f t="shared" ref="E2312:L2312" si="532">SUM(E2313:E2314)</f>
        <v>65646</v>
      </c>
      <c r="F2312" s="274">
        <f t="shared" si="532"/>
        <v>65646</v>
      </c>
      <c r="G2312" s="275">
        <f t="shared" si="532"/>
        <v>0</v>
      </c>
      <c r="H2312" s="276">
        <f>SUM(H2313:H2314)</f>
        <v>0</v>
      </c>
      <c r="I2312" s="274">
        <f t="shared" si="532"/>
        <v>23253</v>
      </c>
      <c r="J2312" s="275">
        <f t="shared" si="532"/>
        <v>0</v>
      </c>
      <c r="K2312" s="276">
        <f t="shared" si="532"/>
        <v>0</v>
      </c>
      <c r="L2312" s="273">
        <f t="shared" si="532"/>
        <v>23253</v>
      </c>
      <c r="M2312" s="12">
        <f>(IF($E2312&lt;&gt;0,$M$2,IF($L2312&lt;&gt;0,$M$2,"")))</f>
        <v>1</v>
      </c>
      <c r="N2312" s="13"/>
    </row>
    <row r="2313" spans="1:14">
      <c r="A2313" s="23"/>
      <c r="B2313" s="278"/>
      <c r="C2313" s="279">
        <v>101</v>
      </c>
      <c r="D2313" s="280" t="s">
        <v>731</v>
      </c>
      <c r="E2313" s="281">
        <f>F2313+G2313+H2313</f>
        <v>65646</v>
      </c>
      <c r="F2313" s="152">
        <v>65646</v>
      </c>
      <c r="G2313" s="153">
        <v>0</v>
      </c>
      <c r="H2313" s="1406">
        <v>0</v>
      </c>
      <c r="I2313" s="152">
        <v>23253</v>
      </c>
      <c r="J2313" s="153">
        <v>0</v>
      </c>
      <c r="K2313" s="1406">
        <v>0</v>
      </c>
      <c r="L2313" s="281">
        <f>I2313+J2313+K2313</f>
        <v>23253</v>
      </c>
      <c r="M2313" s="12">
        <f t="shared" ref="M2313:M2376" si="533">(IF($E2313&lt;&gt;0,$M$2,IF($L2313&lt;&gt;0,$M$2,"")))</f>
        <v>1</v>
      </c>
      <c r="N2313" s="13"/>
    </row>
    <row r="2314" spans="1:14" hidden="1">
      <c r="A2314" s="10"/>
      <c r="B2314" s="278"/>
      <c r="C2314" s="285">
        <v>102</v>
      </c>
      <c r="D2314" s="286" t="s">
        <v>732</v>
      </c>
      <c r="E2314" s="287">
        <f>F2314+G2314+H2314</f>
        <v>0</v>
      </c>
      <c r="F2314" s="173"/>
      <c r="G2314" s="174"/>
      <c r="H2314" s="1409"/>
      <c r="I2314" s="173"/>
      <c r="J2314" s="174"/>
      <c r="K2314" s="1409"/>
      <c r="L2314" s="287">
        <f>I2314+J2314+K2314</f>
        <v>0</v>
      </c>
      <c r="M2314" s="12" t="str">
        <f t="shared" si="533"/>
        <v/>
      </c>
      <c r="N2314" s="13"/>
    </row>
    <row r="2315" spans="1:14">
      <c r="A2315" s="10"/>
      <c r="B2315" s="272">
        <v>200</v>
      </c>
      <c r="C2315" s="1932" t="s">
        <v>733</v>
      </c>
      <c r="D2315" s="1933"/>
      <c r="E2315" s="273">
        <f t="shared" ref="E2315:L2315" si="534">SUM(E2316:E2320)</f>
        <v>2869</v>
      </c>
      <c r="F2315" s="274">
        <f t="shared" si="534"/>
        <v>2869</v>
      </c>
      <c r="G2315" s="275">
        <f t="shared" si="534"/>
        <v>0</v>
      </c>
      <c r="H2315" s="276">
        <f>SUM(H2316:H2320)</f>
        <v>0</v>
      </c>
      <c r="I2315" s="274">
        <f t="shared" si="534"/>
        <v>304</v>
      </c>
      <c r="J2315" s="275">
        <f t="shared" si="534"/>
        <v>0</v>
      </c>
      <c r="K2315" s="276">
        <f t="shared" si="534"/>
        <v>0</v>
      </c>
      <c r="L2315" s="273">
        <f t="shared" si="534"/>
        <v>304</v>
      </c>
      <c r="M2315" s="12">
        <f t="shared" si="533"/>
        <v>1</v>
      </c>
      <c r="N2315" s="13"/>
    </row>
    <row r="2316" spans="1:14" hidden="1">
      <c r="A2316" s="10"/>
      <c r="B2316" s="291"/>
      <c r="C2316" s="279">
        <v>201</v>
      </c>
      <c r="D2316" s="280" t="s">
        <v>734</v>
      </c>
      <c r="E2316" s="281">
        <f>F2316+G2316+H2316</f>
        <v>0</v>
      </c>
      <c r="F2316" s="152"/>
      <c r="G2316" s="153"/>
      <c r="H2316" s="1406"/>
      <c r="I2316" s="152"/>
      <c r="J2316" s="153"/>
      <c r="K2316" s="1406"/>
      <c r="L2316" s="281">
        <f>I2316+J2316+K2316</f>
        <v>0</v>
      </c>
      <c r="M2316" s="12" t="str">
        <f t="shared" si="533"/>
        <v/>
      </c>
      <c r="N2316" s="13"/>
    </row>
    <row r="2317" spans="1:14" hidden="1">
      <c r="A2317" s="10"/>
      <c r="B2317" s="292"/>
      <c r="C2317" s="293">
        <v>202</v>
      </c>
      <c r="D2317" s="294" t="s">
        <v>735</v>
      </c>
      <c r="E2317" s="295">
        <f>F2317+G2317+H2317</f>
        <v>0</v>
      </c>
      <c r="F2317" s="158"/>
      <c r="G2317" s="159"/>
      <c r="H2317" s="1408"/>
      <c r="I2317" s="158"/>
      <c r="J2317" s="159"/>
      <c r="K2317" s="1408"/>
      <c r="L2317" s="295">
        <f>I2317+J2317+K2317</f>
        <v>0</v>
      </c>
      <c r="M2317" s="12" t="str">
        <f t="shared" si="533"/>
        <v/>
      </c>
      <c r="N2317" s="13"/>
    </row>
    <row r="2318" spans="1:14" ht="31.5">
      <c r="A2318" s="10"/>
      <c r="B2318" s="299"/>
      <c r="C2318" s="293">
        <v>205</v>
      </c>
      <c r="D2318" s="294" t="s">
        <v>586</v>
      </c>
      <c r="E2318" s="295">
        <f>F2318+G2318+H2318</f>
        <v>1869</v>
      </c>
      <c r="F2318" s="158">
        <v>1869</v>
      </c>
      <c r="G2318" s="159">
        <v>0</v>
      </c>
      <c r="H2318" s="1408">
        <v>0</v>
      </c>
      <c r="I2318" s="158">
        <v>234</v>
      </c>
      <c r="J2318" s="159">
        <v>0</v>
      </c>
      <c r="K2318" s="1408">
        <v>0</v>
      </c>
      <c r="L2318" s="295">
        <f>I2318+J2318+K2318</f>
        <v>234</v>
      </c>
      <c r="M2318" s="12">
        <f t="shared" si="533"/>
        <v>1</v>
      </c>
      <c r="N2318" s="13"/>
    </row>
    <row r="2319" spans="1:14" hidden="1">
      <c r="A2319" s="10"/>
      <c r="B2319" s="299"/>
      <c r="C2319" s="293">
        <v>208</v>
      </c>
      <c r="D2319" s="300" t="s">
        <v>587</v>
      </c>
      <c r="E2319" s="295">
        <f>F2319+G2319+H2319</f>
        <v>0</v>
      </c>
      <c r="F2319" s="158"/>
      <c r="G2319" s="159"/>
      <c r="H2319" s="1408"/>
      <c r="I2319" s="158"/>
      <c r="J2319" s="159"/>
      <c r="K2319" s="1408"/>
      <c r="L2319" s="295">
        <f>I2319+J2319+K2319</f>
        <v>0</v>
      </c>
      <c r="M2319" s="12" t="str">
        <f t="shared" si="533"/>
        <v/>
      </c>
      <c r="N2319" s="13"/>
    </row>
    <row r="2320" spans="1:14">
      <c r="A2320" s="10"/>
      <c r="B2320" s="291"/>
      <c r="C2320" s="285">
        <v>209</v>
      </c>
      <c r="D2320" s="301" t="s">
        <v>588</v>
      </c>
      <c r="E2320" s="287">
        <f>F2320+G2320+H2320</f>
        <v>1000</v>
      </c>
      <c r="F2320" s="173">
        <v>1000</v>
      </c>
      <c r="G2320" s="174">
        <v>0</v>
      </c>
      <c r="H2320" s="1409">
        <v>0</v>
      </c>
      <c r="I2320" s="173">
        <v>70</v>
      </c>
      <c r="J2320" s="174">
        <v>0</v>
      </c>
      <c r="K2320" s="1409">
        <v>0</v>
      </c>
      <c r="L2320" s="287">
        <f>I2320+J2320+K2320</f>
        <v>70</v>
      </c>
      <c r="M2320" s="12">
        <f t="shared" si="533"/>
        <v>1</v>
      </c>
      <c r="N2320" s="13"/>
    </row>
    <row r="2321" spans="1:14">
      <c r="A2321" s="10"/>
      <c r="B2321" s="272">
        <v>500</v>
      </c>
      <c r="C2321" s="1934" t="s">
        <v>188</v>
      </c>
      <c r="D2321" s="1935"/>
      <c r="E2321" s="273">
        <f t="shared" ref="E2321:L2321" si="535">SUM(E2322:E2328)</f>
        <v>12272</v>
      </c>
      <c r="F2321" s="274">
        <f t="shared" si="535"/>
        <v>12272</v>
      </c>
      <c r="G2321" s="275">
        <f t="shared" si="535"/>
        <v>0</v>
      </c>
      <c r="H2321" s="276">
        <f>SUM(H2322:H2328)</f>
        <v>0</v>
      </c>
      <c r="I2321" s="274">
        <f t="shared" si="535"/>
        <v>2431</v>
      </c>
      <c r="J2321" s="275">
        <f t="shared" si="535"/>
        <v>0</v>
      </c>
      <c r="K2321" s="276">
        <f t="shared" si="535"/>
        <v>0</v>
      </c>
      <c r="L2321" s="273">
        <f t="shared" si="535"/>
        <v>2431</v>
      </c>
      <c r="M2321" s="12">
        <f t="shared" si="533"/>
        <v>1</v>
      </c>
      <c r="N2321" s="13"/>
    </row>
    <row r="2322" spans="1:14" ht="18" customHeight="1">
      <c r="A2322" s="10"/>
      <c r="B2322" s="291"/>
      <c r="C2322" s="302">
        <v>551</v>
      </c>
      <c r="D2322" s="303" t="s">
        <v>189</v>
      </c>
      <c r="E2322" s="281">
        <f t="shared" ref="E2322:E2329" si="536">F2322+G2322+H2322</f>
        <v>8099</v>
      </c>
      <c r="F2322" s="152">
        <v>8099</v>
      </c>
      <c r="G2322" s="153">
        <v>0</v>
      </c>
      <c r="H2322" s="1406">
        <v>0</v>
      </c>
      <c r="I2322" s="152">
        <v>1466</v>
      </c>
      <c r="J2322" s="153">
        <v>0</v>
      </c>
      <c r="K2322" s="1406">
        <v>0</v>
      </c>
      <c r="L2322" s="281">
        <f t="shared" ref="L2322:L2329" si="537">I2322+J2322+K2322</f>
        <v>1466</v>
      </c>
      <c r="M2322" s="12">
        <f t="shared" si="533"/>
        <v>1</v>
      </c>
      <c r="N2322" s="13"/>
    </row>
    <row r="2323" spans="1:14" hidden="1">
      <c r="A2323" s="10"/>
      <c r="B2323" s="291"/>
      <c r="C2323" s="304">
        <v>552</v>
      </c>
      <c r="D2323" s="305" t="s">
        <v>894</v>
      </c>
      <c r="E2323" s="295">
        <f t="shared" si="536"/>
        <v>0</v>
      </c>
      <c r="F2323" s="158"/>
      <c r="G2323" s="159"/>
      <c r="H2323" s="1408"/>
      <c r="I2323" s="158"/>
      <c r="J2323" s="159"/>
      <c r="K2323" s="1408"/>
      <c r="L2323" s="295">
        <f t="shared" si="537"/>
        <v>0</v>
      </c>
      <c r="M2323" s="12" t="str">
        <f t="shared" si="533"/>
        <v/>
      </c>
      <c r="N2323" s="13"/>
    </row>
    <row r="2324" spans="1:14" hidden="1">
      <c r="A2324" s="10"/>
      <c r="B2324" s="306"/>
      <c r="C2324" s="304">
        <v>558</v>
      </c>
      <c r="D2324" s="307" t="s">
        <v>856</v>
      </c>
      <c r="E2324" s="295">
        <f>F2324+G2324+H2324</f>
        <v>0</v>
      </c>
      <c r="F2324" s="484">
        <v>0</v>
      </c>
      <c r="G2324" s="485">
        <v>0</v>
      </c>
      <c r="H2324" s="160">
        <v>0</v>
      </c>
      <c r="I2324" s="484">
        <v>0</v>
      </c>
      <c r="J2324" s="485">
        <v>0</v>
      </c>
      <c r="K2324" s="160">
        <v>0</v>
      </c>
      <c r="L2324" s="295">
        <f>I2324+J2324+K2324</f>
        <v>0</v>
      </c>
      <c r="M2324" s="12" t="str">
        <f t="shared" si="533"/>
        <v/>
      </c>
      <c r="N2324" s="13"/>
    </row>
    <row r="2325" spans="1:14">
      <c r="A2325" s="10"/>
      <c r="B2325" s="306"/>
      <c r="C2325" s="304">
        <v>560</v>
      </c>
      <c r="D2325" s="307" t="s">
        <v>190</v>
      </c>
      <c r="E2325" s="295">
        <f t="shared" si="536"/>
        <v>2990</v>
      </c>
      <c r="F2325" s="158">
        <v>2990</v>
      </c>
      <c r="G2325" s="159">
        <v>0</v>
      </c>
      <c r="H2325" s="1408">
        <v>0</v>
      </c>
      <c r="I2325" s="158">
        <v>612</v>
      </c>
      <c r="J2325" s="159">
        <v>0</v>
      </c>
      <c r="K2325" s="1408">
        <v>0</v>
      </c>
      <c r="L2325" s="295">
        <f t="shared" si="537"/>
        <v>612</v>
      </c>
      <c r="M2325" s="12">
        <f t="shared" si="533"/>
        <v>1</v>
      </c>
      <c r="N2325" s="13"/>
    </row>
    <row r="2326" spans="1:14">
      <c r="A2326" s="10"/>
      <c r="B2326" s="306"/>
      <c r="C2326" s="304">
        <v>580</v>
      </c>
      <c r="D2326" s="305" t="s">
        <v>191</v>
      </c>
      <c r="E2326" s="295">
        <f t="shared" si="536"/>
        <v>1183</v>
      </c>
      <c r="F2326" s="158">
        <v>1183</v>
      </c>
      <c r="G2326" s="159">
        <v>0</v>
      </c>
      <c r="H2326" s="1408">
        <v>0</v>
      </c>
      <c r="I2326" s="158">
        <v>353</v>
      </c>
      <c r="J2326" s="159">
        <v>0</v>
      </c>
      <c r="K2326" s="1408">
        <v>0</v>
      </c>
      <c r="L2326" s="295">
        <f t="shared" si="537"/>
        <v>353</v>
      </c>
      <c r="M2326" s="12">
        <f t="shared" si="533"/>
        <v>1</v>
      </c>
      <c r="N2326" s="13"/>
    </row>
    <row r="2327" spans="1:14" hidden="1">
      <c r="A2327" s="10"/>
      <c r="B2327" s="291"/>
      <c r="C2327" s="304">
        <v>588</v>
      </c>
      <c r="D2327" s="305" t="s">
        <v>858</v>
      </c>
      <c r="E2327" s="295">
        <f>F2327+G2327+H2327</f>
        <v>0</v>
      </c>
      <c r="F2327" s="484">
        <v>0</v>
      </c>
      <c r="G2327" s="485">
        <v>0</v>
      </c>
      <c r="H2327" s="160">
        <v>0</v>
      </c>
      <c r="I2327" s="484">
        <v>0</v>
      </c>
      <c r="J2327" s="485">
        <v>0</v>
      </c>
      <c r="K2327" s="160">
        <v>0</v>
      </c>
      <c r="L2327" s="295">
        <f>I2327+J2327+K2327</f>
        <v>0</v>
      </c>
      <c r="M2327" s="12" t="str">
        <f t="shared" si="533"/>
        <v/>
      </c>
      <c r="N2327" s="13"/>
    </row>
    <row r="2328" spans="1:14" ht="31.5" hidden="1">
      <c r="A2328" s="10"/>
      <c r="B2328" s="291"/>
      <c r="C2328" s="308">
        <v>590</v>
      </c>
      <c r="D2328" s="309" t="s">
        <v>192</v>
      </c>
      <c r="E2328" s="287">
        <f t="shared" si="536"/>
        <v>0</v>
      </c>
      <c r="F2328" s="173"/>
      <c r="G2328" s="174"/>
      <c r="H2328" s="1409"/>
      <c r="I2328" s="173"/>
      <c r="J2328" s="174"/>
      <c r="K2328" s="1409"/>
      <c r="L2328" s="287">
        <f t="shared" si="537"/>
        <v>0</v>
      </c>
      <c r="M2328" s="12" t="str">
        <f t="shared" si="533"/>
        <v/>
      </c>
      <c r="N2328" s="13"/>
    </row>
    <row r="2329" spans="1:14" hidden="1">
      <c r="A2329" s="22">
        <v>5</v>
      </c>
      <c r="B2329" s="272">
        <v>800</v>
      </c>
      <c r="C2329" s="1936" t="s">
        <v>193</v>
      </c>
      <c r="D2329" s="1937"/>
      <c r="E2329" s="310">
        <f t="shared" si="536"/>
        <v>0</v>
      </c>
      <c r="F2329" s="1410"/>
      <c r="G2329" s="1411"/>
      <c r="H2329" s="1412"/>
      <c r="I2329" s="1410"/>
      <c r="J2329" s="1411"/>
      <c r="K2329" s="1412"/>
      <c r="L2329" s="310">
        <f t="shared" si="537"/>
        <v>0</v>
      </c>
      <c r="M2329" s="12" t="str">
        <f t="shared" si="533"/>
        <v/>
      </c>
      <c r="N2329" s="13"/>
    </row>
    <row r="2330" spans="1:14" hidden="1">
      <c r="A2330" s="23">
        <v>10</v>
      </c>
      <c r="B2330" s="272">
        <v>1000</v>
      </c>
      <c r="C2330" s="1932" t="s">
        <v>194</v>
      </c>
      <c r="D2330" s="1933"/>
      <c r="E2330" s="310">
        <f t="shared" ref="E2330:L2330" si="538">SUM(E2331:E2347)</f>
        <v>0</v>
      </c>
      <c r="F2330" s="274">
        <f t="shared" si="538"/>
        <v>0</v>
      </c>
      <c r="G2330" s="275">
        <f t="shared" si="538"/>
        <v>0</v>
      </c>
      <c r="H2330" s="276">
        <f>SUM(H2331:H2347)</f>
        <v>0</v>
      </c>
      <c r="I2330" s="274">
        <f t="shared" si="538"/>
        <v>0</v>
      </c>
      <c r="J2330" s="275">
        <f t="shared" si="538"/>
        <v>0</v>
      </c>
      <c r="K2330" s="276">
        <f t="shared" si="538"/>
        <v>0</v>
      </c>
      <c r="L2330" s="310">
        <f t="shared" si="538"/>
        <v>0</v>
      </c>
      <c r="M2330" s="12" t="str">
        <f t="shared" si="533"/>
        <v/>
      </c>
      <c r="N2330" s="13"/>
    </row>
    <row r="2331" spans="1:14" hidden="1">
      <c r="A2331" s="23">
        <v>15</v>
      </c>
      <c r="B2331" s="292"/>
      <c r="C2331" s="279">
        <v>1011</v>
      </c>
      <c r="D2331" s="311" t="s">
        <v>195</v>
      </c>
      <c r="E2331" s="281">
        <f t="shared" ref="E2331:E2347" si="539">F2331+G2331+H2331</f>
        <v>0</v>
      </c>
      <c r="F2331" s="152"/>
      <c r="G2331" s="153"/>
      <c r="H2331" s="1406"/>
      <c r="I2331" s="152"/>
      <c r="J2331" s="153"/>
      <c r="K2331" s="1406"/>
      <c r="L2331" s="281">
        <f t="shared" ref="L2331:L2347" si="540">I2331+J2331+K2331</f>
        <v>0</v>
      </c>
      <c r="M2331" s="12" t="str">
        <f t="shared" si="533"/>
        <v/>
      </c>
      <c r="N2331" s="13"/>
    </row>
    <row r="2332" spans="1:14" hidden="1">
      <c r="A2332" s="22">
        <v>35</v>
      </c>
      <c r="B2332" s="292"/>
      <c r="C2332" s="293">
        <v>1012</v>
      </c>
      <c r="D2332" s="294" t="s">
        <v>196</v>
      </c>
      <c r="E2332" s="295">
        <f t="shared" si="539"/>
        <v>0</v>
      </c>
      <c r="F2332" s="158"/>
      <c r="G2332" s="159"/>
      <c r="H2332" s="1408"/>
      <c r="I2332" s="158"/>
      <c r="J2332" s="159"/>
      <c r="K2332" s="1408"/>
      <c r="L2332" s="295">
        <f t="shared" si="540"/>
        <v>0</v>
      </c>
      <c r="M2332" s="12" t="str">
        <f t="shared" si="533"/>
        <v/>
      </c>
      <c r="N2332" s="13"/>
    </row>
    <row r="2333" spans="1:14" hidden="1">
      <c r="A2333" s="23">
        <v>40</v>
      </c>
      <c r="B2333" s="292"/>
      <c r="C2333" s="293">
        <v>1013</v>
      </c>
      <c r="D2333" s="294" t="s">
        <v>197</v>
      </c>
      <c r="E2333" s="295">
        <f t="shared" si="539"/>
        <v>0</v>
      </c>
      <c r="F2333" s="158"/>
      <c r="G2333" s="159"/>
      <c r="H2333" s="1408"/>
      <c r="I2333" s="158"/>
      <c r="J2333" s="159"/>
      <c r="K2333" s="1408"/>
      <c r="L2333" s="295">
        <f t="shared" si="540"/>
        <v>0</v>
      </c>
      <c r="M2333" s="12" t="str">
        <f t="shared" si="533"/>
        <v/>
      </c>
      <c r="N2333" s="13"/>
    </row>
    <row r="2334" spans="1:14" hidden="1">
      <c r="A2334" s="23">
        <v>45</v>
      </c>
      <c r="B2334" s="292"/>
      <c r="C2334" s="293">
        <v>1014</v>
      </c>
      <c r="D2334" s="294" t="s">
        <v>198</v>
      </c>
      <c r="E2334" s="295">
        <f t="shared" si="539"/>
        <v>0</v>
      </c>
      <c r="F2334" s="158"/>
      <c r="G2334" s="159"/>
      <c r="H2334" s="1408"/>
      <c r="I2334" s="158"/>
      <c r="J2334" s="159"/>
      <c r="K2334" s="1408"/>
      <c r="L2334" s="295">
        <f t="shared" si="540"/>
        <v>0</v>
      </c>
      <c r="M2334" s="12" t="str">
        <f t="shared" si="533"/>
        <v/>
      </c>
      <c r="N2334" s="13"/>
    </row>
    <row r="2335" spans="1:14" hidden="1">
      <c r="A2335" s="23">
        <v>50</v>
      </c>
      <c r="B2335" s="292"/>
      <c r="C2335" s="293">
        <v>1015</v>
      </c>
      <c r="D2335" s="294" t="s">
        <v>199</v>
      </c>
      <c r="E2335" s="295">
        <f t="shared" si="539"/>
        <v>0</v>
      </c>
      <c r="F2335" s="158"/>
      <c r="G2335" s="159"/>
      <c r="H2335" s="1408"/>
      <c r="I2335" s="158"/>
      <c r="J2335" s="159"/>
      <c r="K2335" s="1408"/>
      <c r="L2335" s="295">
        <f t="shared" si="540"/>
        <v>0</v>
      </c>
      <c r="M2335" s="12" t="str">
        <f t="shared" si="533"/>
        <v/>
      </c>
      <c r="N2335" s="13"/>
    </row>
    <row r="2336" spans="1:14" hidden="1">
      <c r="A2336" s="23">
        <v>55</v>
      </c>
      <c r="B2336" s="292"/>
      <c r="C2336" s="312">
        <v>1016</v>
      </c>
      <c r="D2336" s="313" t="s">
        <v>200</v>
      </c>
      <c r="E2336" s="314">
        <f t="shared" si="539"/>
        <v>0</v>
      </c>
      <c r="F2336" s="164"/>
      <c r="G2336" s="165"/>
      <c r="H2336" s="1407"/>
      <c r="I2336" s="164"/>
      <c r="J2336" s="165"/>
      <c r="K2336" s="1407"/>
      <c r="L2336" s="314">
        <f t="shared" si="540"/>
        <v>0</v>
      </c>
      <c r="M2336" s="12" t="str">
        <f t="shared" si="533"/>
        <v/>
      </c>
      <c r="N2336" s="13"/>
    </row>
    <row r="2337" spans="1:14" hidden="1">
      <c r="A2337" s="23">
        <v>60</v>
      </c>
      <c r="B2337" s="278"/>
      <c r="C2337" s="318">
        <v>1020</v>
      </c>
      <c r="D2337" s="319" t="s">
        <v>201</v>
      </c>
      <c r="E2337" s="320">
        <f t="shared" si="539"/>
        <v>0</v>
      </c>
      <c r="F2337" s="450"/>
      <c r="G2337" s="451"/>
      <c r="H2337" s="1416"/>
      <c r="I2337" s="450"/>
      <c r="J2337" s="451"/>
      <c r="K2337" s="1416"/>
      <c r="L2337" s="320">
        <f t="shared" si="540"/>
        <v>0</v>
      </c>
      <c r="M2337" s="12" t="str">
        <f t="shared" si="533"/>
        <v/>
      </c>
      <c r="N2337" s="13"/>
    </row>
    <row r="2338" spans="1:14" hidden="1">
      <c r="A2338" s="22">
        <v>65</v>
      </c>
      <c r="B2338" s="292"/>
      <c r="C2338" s="324">
        <v>1030</v>
      </c>
      <c r="D2338" s="325" t="s">
        <v>202</v>
      </c>
      <c r="E2338" s="326">
        <f t="shared" si="539"/>
        <v>0</v>
      </c>
      <c r="F2338" s="445"/>
      <c r="G2338" s="446"/>
      <c r="H2338" s="1413"/>
      <c r="I2338" s="445"/>
      <c r="J2338" s="446"/>
      <c r="K2338" s="1413"/>
      <c r="L2338" s="326">
        <f t="shared" si="540"/>
        <v>0</v>
      </c>
      <c r="M2338" s="12" t="str">
        <f t="shared" si="533"/>
        <v/>
      </c>
      <c r="N2338" s="13"/>
    </row>
    <row r="2339" spans="1:14" hidden="1">
      <c r="A2339" s="23">
        <v>70</v>
      </c>
      <c r="B2339" s="292"/>
      <c r="C2339" s="318">
        <v>1051</v>
      </c>
      <c r="D2339" s="331" t="s">
        <v>203</v>
      </c>
      <c r="E2339" s="320">
        <f t="shared" si="539"/>
        <v>0</v>
      </c>
      <c r="F2339" s="450"/>
      <c r="G2339" s="451"/>
      <c r="H2339" s="1416"/>
      <c r="I2339" s="450"/>
      <c r="J2339" s="451"/>
      <c r="K2339" s="1416"/>
      <c r="L2339" s="320">
        <f t="shared" si="540"/>
        <v>0</v>
      </c>
      <c r="M2339" s="12" t="str">
        <f t="shared" si="533"/>
        <v/>
      </c>
      <c r="N2339" s="13"/>
    </row>
    <row r="2340" spans="1:14" hidden="1">
      <c r="A2340" s="23">
        <v>75</v>
      </c>
      <c r="B2340" s="292"/>
      <c r="C2340" s="293">
        <v>1052</v>
      </c>
      <c r="D2340" s="294" t="s">
        <v>204</v>
      </c>
      <c r="E2340" s="295">
        <f t="shared" si="539"/>
        <v>0</v>
      </c>
      <c r="F2340" s="158"/>
      <c r="G2340" s="159"/>
      <c r="H2340" s="1408"/>
      <c r="I2340" s="158"/>
      <c r="J2340" s="159"/>
      <c r="K2340" s="1408"/>
      <c r="L2340" s="295">
        <f t="shared" si="540"/>
        <v>0</v>
      </c>
      <c r="M2340" s="12" t="str">
        <f t="shared" si="533"/>
        <v/>
      </c>
      <c r="N2340" s="13"/>
    </row>
    <row r="2341" spans="1:14" hidden="1">
      <c r="A2341" s="23">
        <v>80</v>
      </c>
      <c r="B2341" s="292"/>
      <c r="C2341" s="324">
        <v>1053</v>
      </c>
      <c r="D2341" s="325" t="s">
        <v>859</v>
      </c>
      <c r="E2341" s="326">
        <f t="shared" si="539"/>
        <v>0</v>
      </c>
      <c r="F2341" s="445"/>
      <c r="G2341" s="446"/>
      <c r="H2341" s="1413"/>
      <c r="I2341" s="445"/>
      <c r="J2341" s="446"/>
      <c r="K2341" s="1413"/>
      <c r="L2341" s="326">
        <f t="shared" si="540"/>
        <v>0</v>
      </c>
      <c r="M2341" s="12" t="str">
        <f t="shared" si="533"/>
        <v/>
      </c>
      <c r="N2341" s="13"/>
    </row>
    <row r="2342" spans="1:14" hidden="1">
      <c r="A2342" s="23">
        <v>80</v>
      </c>
      <c r="B2342" s="292"/>
      <c r="C2342" s="318">
        <v>1062</v>
      </c>
      <c r="D2342" s="319" t="s">
        <v>205</v>
      </c>
      <c r="E2342" s="320">
        <f t="shared" si="539"/>
        <v>0</v>
      </c>
      <c r="F2342" s="450"/>
      <c r="G2342" s="451"/>
      <c r="H2342" s="1416"/>
      <c r="I2342" s="450"/>
      <c r="J2342" s="451"/>
      <c r="K2342" s="1416"/>
      <c r="L2342" s="320">
        <f t="shared" si="540"/>
        <v>0</v>
      </c>
      <c r="M2342" s="12" t="str">
        <f t="shared" si="533"/>
        <v/>
      </c>
      <c r="N2342" s="13"/>
    </row>
    <row r="2343" spans="1:14" hidden="1">
      <c r="A2343" s="23">
        <v>85</v>
      </c>
      <c r="B2343" s="292"/>
      <c r="C2343" s="324">
        <v>1063</v>
      </c>
      <c r="D2343" s="332" t="s">
        <v>787</v>
      </c>
      <c r="E2343" s="326">
        <f t="shared" si="539"/>
        <v>0</v>
      </c>
      <c r="F2343" s="445"/>
      <c r="G2343" s="446"/>
      <c r="H2343" s="1413"/>
      <c r="I2343" s="445"/>
      <c r="J2343" s="446"/>
      <c r="K2343" s="1413"/>
      <c r="L2343" s="326">
        <f t="shared" si="540"/>
        <v>0</v>
      </c>
      <c r="M2343" s="12" t="str">
        <f t="shared" si="533"/>
        <v/>
      </c>
      <c r="N2343" s="13"/>
    </row>
    <row r="2344" spans="1:14" hidden="1">
      <c r="A2344" s="23">
        <v>90</v>
      </c>
      <c r="B2344" s="292"/>
      <c r="C2344" s="333">
        <v>1069</v>
      </c>
      <c r="D2344" s="334" t="s">
        <v>206</v>
      </c>
      <c r="E2344" s="335">
        <f t="shared" si="539"/>
        <v>0</v>
      </c>
      <c r="F2344" s="589"/>
      <c r="G2344" s="590"/>
      <c r="H2344" s="1415"/>
      <c r="I2344" s="589"/>
      <c r="J2344" s="590"/>
      <c r="K2344" s="1415"/>
      <c r="L2344" s="335">
        <f t="shared" si="540"/>
        <v>0</v>
      </c>
      <c r="M2344" s="12" t="str">
        <f t="shared" si="533"/>
        <v/>
      </c>
      <c r="N2344" s="13"/>
    </row>
    <row r="2345" spans="1:14" hidden="1">
      <c r="A2345" s="23">
        <v>90</v>
      </c>
      <c r="B2345" s="278"/>
      <c r="C2345" s="318">
        <v>1091</v>
      </c>
      <c r="D2345" s="331" t="s">
        <v>895</v>
      </c>
      <c r="E2345" s="320">
        <f t="shared" si="539"/>
        <v>0</v>
      </c>
      <c r="F2345" s="450"/>
      <c r="G2345" s="451"/>
      <c r="H2345" s="1416"/>
      <c r="I2345" s="450"/>
      <c r="J2345" s="451"/>
      <c r="K2345" s="1416"/>
      <c r="L2345" s="320">
        <f t="shared" si="540"/>
        <v>0</v>
      </c>
      <c r="M2345" s="12" t="str">
        <f t="shared" si="533"/>
        <v/>
      </c>
      <c r="N2345" s="13"/>
    </row>
    <row r="2346" spans="1:14" hidden="1">
      <c r="A2346" s="22">
        <v>115</v>
      </c>
      <c r="B2346" s="292"/>
      <c r="C2346" s="293">
        <v>1092</v>
      </c>
      <c r="D2346" s="294" t="s">
        <v>299</v>
      </c>
      <c r="E2346" s="295">
        <f t="shared" si="539"/>
        <v>0</v>
      </c>
      <c r="F2346" s="158"/>
      <c r="G2346" s="159"/>
      <c r="H2346" s="1408"/>
      <c r="I2346" s="158"/>
      <c r="J2346" s="159"/>
      <c r="K2346" s="1408"/>
      <c r="L2346" s="295">
        <f t="shared" si="540"/>
        <v>0</v>
      </c>
      <c r="M2346" s="12" t="str">
        <f t="shared" si="533"/>
        <v/>
      </c>
      <c r="N2346" s="13"/>
    </row>
    <row r="2347" spans="1:14" hidden="1">
      <c r="A2347" s="22">
        <v>125</v>
      </c>
      <c r="B2347" s="292"/>
      <c r="C2347" s="285">
        <v>1098</v>
      </c>
      <c r="D2347" s="339" t="s">
        <v>207</v>
      </c>
      <c r="E2347" s="287">
        <f t="shared" si="539"/>
        <v>0</v>
      </c>
      <c r="F2347" s="173"/>
      <c r="G2347" s="174"/>
      <c r="H2347" s="1409"/>
      <c r="I2347" s="173"/>
      <c r="J2347" s="174"/>
      <c r="K2347" s="1409"/>
      <c r="L2347" s="287">
        <f t="shared" si="540"/>
        <v>0</v>
      </c>
      <c r="M2347" s="12" t="str">
        <f t="shared" si="533"/>
        <v/>
      </c>
      <c r="N2347" s="13"/>
    </row>
    <row r="2348" spans="1:14" hidden="1">
      <c r="A2348" s="23">
        <v>130</v>
      </c>
      <c r="B2348" s="272">
        <v>1900</v>
      </c>
      <c r="C2348" s="1917" t="s">
        <v>266</v>
      </c>
      <c r="D2348" s="1918"/>
      <c r="E2348" s="310">
        <f t="shared" ref="E2348:L2348" si="541">SUM(E2349:E2351)</f>
        <v>0</v>
      </c>
      <c r="F2348" s="274">
        <f t="shared" si="541"/>
        <v>0</v>
      </c>
      <c r="G2348" s="275">
        <f t="shared" si="541"/>
        <v>0</v>
      </c>
      <c r="H2348" s="276">
        <f>SUM(H2349:H2351)</f>
        <v>0</v>
      </c>
      <c r="I2348" s="274">
        <f t="shared" si="541"/>
        <v>0</v>
      </c>
      <c r="J2348" s="275">
        <f t="shared" si="541"/>
        <v>0</v>
      </c>
      <c r="K2348" s="276">
        <f t="shared" si="541"/>
        <v>0</v>
      </c>
      <c r="L2348" s="310">
        <f t="shared" si="541"/>
        <v>0</v>
      </c>
      <c r="M2348" s="12" t="str">
        <f t="shared" si="533"/>
        <v/>
      </c>
      <c r="N2348" s="13"/>
    </row>
    <row r="2349" spans="1:14" hidden="1">
      <c r="A2349" s="23">
        <v>135</v>
      </c>
      <c r="B2349" s="292"/>
      <c r="C2349" s="279">
        <v>1901</v>
      </c>
      <c r="D2349" s="340" t="s">
        <v>896</v>
      </c>
      <c r="E2349" s="281">
        <f>F2349+G2349+H2349</f>
        <v>0</v>
      </c>
      <c r="F2349" s="152"/>
      <c r="G2349" s="153"/>
      <c r="H2349" s="1406"/>
      <c r="I2349" s="152"/>
      <c r="J2349" s="153"/>
      <c r="K2349" s="1406"/>
      <c r="L2349" s="281">
        <f>I2349+J2349+K2349</f>
        <v>0</v>
      </c>
      <c r="M2349" s="12" t="str">
        <f t="shared" si="533"/>
        <v/>
      </c>
      <c r="N2349" s="13"/>
    </row>
    <row r="2350" spans="1:14" hidden="1">
      <c r="A2350" s="23">
        <v>140</v>
      </c>
      <c r="B2350" s="341"/>
      <c r="C2350" s="293">
        <v>1981</v>
      </c>
      <c r="D2350" s="342" t="s">
        <v>897</v>
      </c>
      <c r="E2350" s="295">
        <f>F2350+G2350+H2350</f>
        <v>0</v>
      </c>
      <c r="F2350" s="158"/>
      <c r="G2350" s="159"/>
      <c r="H2350" s="1408"/>
      <c r="I2350" s="158"/>
      <c r="J2350" s="159"/>
      <c r="K2350" s="1408"/>
      <c r="L2350" s="295">
        <f>I2350+J2350+K2350</f>
        <v>0</v>
      </c>
      <c r="M2350" s="12" t="str">
        <f t="shared" si="533"/>
        <v/>
      </c>
      <c r="N2350" s="13"/>
    </row>
    <row r="2351" spans="1:14" hidden="1">
      <c r="A2351" s="23">
        <v>145</v>
      </c>
      <c r="B2351" s="292"/>
      <c r="C2351" s="285">
        <v>1991</v>
      </c>
      <c r="D2351" s="343" t="s">
        <v>898</v>
      </c>
      <c r="E2351" s="287">
        <f>F2351+G2351+H2351</f>
        <v>0</v>
      </c>
      <c r="F2351" s="173"/>
      <c r="G2351" s="174"/>
      <c r="H2351" s="1409"/>
      <c r="I2351" s="173"/>
      <c r="J2351" s="174"/>
      <c r="K2351" s="1409"/>
      <c r="L2351" s="287">
        <f>I2351+J2351+K2351</f>
        <v>0</v>
      </c>
      <c r="M2351" s="12" t="str">
        <f t="shared" si="533"/>
        <v/>
      </c>
      <c r="N2351" s="13"/>
    </row>
    <row r="2352" spans="1:14" hidden="1">
      <c r="A2352" s="23">
        <v>150</v>
      </c>
      <c r="B2352" s="272">
        <v>2100</v>
      </c>
      <c r="C2352" s="1917" t="s">
        <v>708</v>
      </c>
      <c r="D2352" s="1918"/>
      <c r="E2352" s="310">
        <f t="shared" ref="E2352:L2352" si="542">SUM(E2353:E2357)</f>
        <v>0</v>
      </c>
      <c r="F2352" s="274">
        <f t="shared" si="542"/>
        <v>0</v>
      </c>
      <c r="G2352" s="275">
        <f t="shared" si="542"/>
        <v>0</v>
      </c>
      <c r="H2352" s="276">
        <f>SUM(H2353:H2357)</f>
        <v>0</v>
      </c>
      <c r="I2352" s="274">
        <f t="shared" si="542"/>
        <v>0</v>
      </c>
      <c r="J2352" s="275">
        <f t="shared" si="542"/>
        <v>0</v>
      </c>
      <c r="K2352" s="276">
        <f t="shared" si="542"/>
        <v>0</v>
      </c>
      <c r="L2352" s="310">
        <f t="shared" si="542"/>
        <v>0</v>
      </c>
      <c r="M2352" s="12" t="str">
        <f t="shared" si="533"/>
        <v/>
      </c>
      <c r="N2352" s="13"/>
    </row>
    <row r="2353" spans="1:14" hidden="1">
      <c r="A2353" s="23">
        <v>155</v>
      </c>
      <c r="B2353" s="292"/>
      <c r="C2353" s="279">
        <v>2110</v>
      </c>
      <c r="D2353" s="344" t="s">
        <v>208</v>
      </c>
      <c r="E2353" s="281">
        <f>F2353+G2353+H2353</f>
        <v>0</v>
      </c>
      <c r="F2353" s="152"/>
      <c r="G2353" s="153"/>
      <c r="H2353" s="1406"/>
      <c r="I2353" s="152"/>
      <c r="J2353" s="153"/>
      <c r="K2353" s="1406"/>
      <c r="L2353" s="281">
        <f>I2353+J2353+K2353</f>
        <v>0</v>
      </c>
      <c r="M2353" s="12" t="str">
        <f t="shared" si="533"/>
        <v/>
      </c>
      <c r="N2353" s="13"/>
    </row>
    <row r="2354" spans="1:14" hidden="1">
      <c r="A2354" s="23">
        <v>160</v>
      </c>
      <c r="B2354" s="341"/>
      <c r="C2354" s="293">
        <v>2120</v>
      </c>
      <c r="D2354" s="300" t="s">
        <v>209</v>
      </c>
      <c r="E2354" s="295">
        <f>F2354+G2354+H2354</f>
        <v>0</v>
      </c>
      <c r="F2354" s="158"/>
      <c r="G2354" s="159"/>
      <c r="H2354" s="1408"/>
      <c r="I2354" s="158"/>
      <c r="J2354" s="159"/>
      <c r="K2354" s="1408"/>
      <c r="L2354" s="295">
        <f>I2354+J2354+K2354</f>
        <v>0</v>
      </c>
      <c r="M2354" s="12" t="str">
        <f t="shared" si="533"/>
        <v/>
      </c>
      <c r="N2354" s="13"/>
    </row>
    <row r="2355" spans="1:14" hidden="1">
      <c r="A2355" s="23">
        <v>165</v>
      </c>
      <c r="B2355" s="341"/>
      <c r="C2355" s="293">
        <v>2125</v>
      </c>
      <c r="D2355" s="300" t="s">
        <v>210</v>
      </c>
      <c r="E2355" s="295">
        <f>F2355+G2355+H2355</f>
        <v>0</v>
      </c>
      <c r="F2355" s="484">
        <v>0</v>
      </c>
      <c r="G2355" s="485">
        <v>0</v>
      </c>
      <c r="H2355" s="160">
        <v>0</v>
      </c>
      <c r="I2355" s="484">
        <v>0</v>
      </c>
      <c r="J2355" s="485">
        <v>0</v>
      </c>
      <c r="K2355" s="160">
        <v>0</v>
      </c>
      <c r="L2355" s="295">
        <f>I2355+J2355+K2355</f>
        <v>0</v>
      </c>
      <c r="M2355" s="12" t="str">
        <f t="shared" si="533"/>
        <v/>
      </c>
      <c r="N2355" s="13"/>
    </row>
    <row r="2356" spans="1:14" hidden="1">
      <c r="A2356" s="23">
        <v>175</v>
      </c>
      <c r="B2356" s="291"/>
      <c r="C2356" s="293">
        <v>2140</v>
      </c>
      <c r="D2356" s="300" t="s">
        <v>211</v>
      </c>
      <c r="E2356" s="295">
        <f>F2356+G2356+H2356</f>
        <v>0</v>
      </c>
      <c r="F2356" s="484">
        <v>0</v>
      </c>
      <c r="G2356" s="485">
        <v>0</v>
      </c>
      <c r="H2356" s="160">
        <v>0</v>
      </c>
      <c r="I2356" s="484">
        <v>0</v>
      </c>
      <c r="J2356" s="485">
        <v>0</v>
      </c>
      <c r="K2356" s="160">
        <v>0</v>
      </c>
      <c r="L2356" s="295">
        <f>I2356+J2356+K2356</f>
        <v>0</v>
      </c>
      <c r="M2356" s="12" t="str">
        <f t="shared" si="533"/>
        <v/>
      </c>
      <c r="N2356" s="13"/>
    </row>
    <row r="2357" spans="1:14" hidden="1">
      <c r="A2357" s="23">
        <v>180</v>
      </c>
      <c r="B2357" s="292"/>
      <c r="C2357" s="285">
        <v>2190</v>
      </c>
      <c r="D2357" s="345" t="s">
        <v>212</v>
      </c>
      <c r="E2357" s="287">
        <f>F2357+G2357+H2357</f>
        <v>0</v>
      </c>
      <c r="F2357" s="173"/>
      <c r="G2357" s="174"/>
      <c r="H2357" s="1409"/>
      <c r="I2357" s="173"/>
      <c r="J2357" s="174"/>
      <c r="K2357" s="1409"/>
      <c r="L2357" s="287">
        <f>I2357+J2357+K2357</f>
        <v>0</v>
      </c>
      <c r="M2357" s="12" t="str">
        <f t="shared" si="533"/>
        <v/>
      </c>
      <c r="N2357" s="13"/>
    </row>
    <row r="2358" spans="1:14" hidden="1">
      <c r="A2358" s="23">
        <v>185</v>
      </c>
      <c r="B2358" s="272">
        <v>2200</v>
      </c>
      <c r="C2358" s="1917" t="s">
        <v>213</v>
      </c>
      <c r="D2358" s="1918"/>
      <c r="E2358" s="310">
        <f t="shared" ref="E2358:L2358" si="543">SUM(E2359:E2360)</f>
        <v>0</v>
      </c>
      <c r="F2358" s="274">
        <f t="shared" si="543"/>
        <v>0</v>
      </c>
      <c r="G2358" s="275">
        <f t="shared" si="543"/>
        <v>0</v>
      </c>
      <c r="H2358" s="276">
        <f>SUM(H2359:H2360)</f>
        <v>0</v>
      </c>
      <c r="I2358" s="274">
        <f t="shared" si="543"/>
        <v>0</v>
      </c>
      <c r="J2358" s="275">
        <f t="shared" si="543"/>
        <v>0</v>
      </c>
      <c r="K2358" s="276">
        <f t="shared" si="543"/>
        <v>0</v>
      </c>
      <c r="L2358" s="310">
        <f t="shared" si="543"/>
        <v>0</v>
      </c>
      <c r="M2358" s="12" t="str">
        <f t="shared" si="533"/>
        <v/>
      </c>
      <c r="N2358" s="13"/>
    </row>
    <row r="2359" spans="1:14" hidden="1">
      <c r="A2359" s="23">
        <v>190</v>
      </c>
      <c r="B2359" s="292"/>
      <c r="C2359" s="279">
        <v>2221</v>
      </c>
      <c r="D2359" s="280" t="s">
        <v>300</v>
      </c>
      <c r="E2359" s="281">
        <f>F2359+G2359+H2359</f>
        <v>0</v>
      </c>
      <c r="F2359" s="152"/>
      <c r="G2359" s="153"/>
      <c r="H2359" s="1406"/>
      <c r="I2359" s="152"/>
      <c r="J2359" s="153"/>
      <c r="K2359" s="1406"/>
      <c r="L2359" s="281">
        <f>I2359+J2359+K2359</f>
        <v>0</v>
      </c>
      <c r="M2359" s="12" t="str">
        <f t="shared" si="533"/>
        <v/>
      </c>
      <c r="N2359" s="13"/>
    </row>
    <row r="2360" spans="1:14" hidden="1">
      <c r="A2360" s="23">
        <v>200</v>
      </c>
      <c r="B2360" s="292"/>
      <c r="C2360" s="285">
        <v>2224</v>
      </c>
      <c r="D2360" s="286" t="s">
        <v>214</v>
      </c>
      <c r="E2360" s="287">
        <f>F2360+G2360+H2360</f>
        <v>0</v>
      </c>
      <c r="F2360" s="173"/>
      <c r="G2360" s="174"/>
      <c r="H2360" s="1409"/>
      <c r="I2360" s="173"/>
      <c r="J2360" s="174"/>
      <c r="K2360" s="1409"/>
      <c r="L2360" s="287">
        <f>I2360+J2360+K2360</f>
        <v>0</v>
      </c>
      <c r="M2360" s="12" t="str">
        <f t="shared" si="533"/>
        <v/>
      </c>
      <c r="N2360" s="13"/>
    </row>
    <row r="2361" spans="1:14" hidden="1">
      <c r="A2361" s="23">
        <v>200</v>
      </c>
      <c r="B2361" s="272">
        <v>2500</v>
      </c>
      <c r="C2361" s="1917" t="s">
        <v>215</v>
      </c>
      <c r="D2361" s="1918"/>
      <c r="E2361" s="310">
        <f>F2361+G2361+H2361</f>
        <v>0</v>
      </c>
      <c r="F2361" s="1410"/>
      <c r="G2361" s="1411"/>
      <c r="H2361" s="1412"/>
      <c r="I2361" s="1410"/>
      <c r="J2361" s="1411"/>
      <c r="K2361" s="1412"/>
      <c r="L2361" s="310">
        <f>I2361+J2361+K2361</f>
        <v>0</v>
      </c>
      <c r="M2361" s="12" t="str">
        <f t="shared" si="533"/>
        <v/>
      </c>
      <c r="N2361" s="13"/>
    </row>
    <row r="2362" spans="1:14" hidden="1">
      <c r="A2362" s="23">
        <v>205</v>
      </c>
      <c r="B2362" s="272">
        <v>2600</v>
      </c>
      <c r="C2362" s="1923" t="s">
        <v>216</v>
      </c>
      <c r="D2362" s="1924"/>
      <c r="E2362" s="310">
        <f>F2362+G2362+H2362</f>
        <v>0</v>
      </c>
      <c r="F2362" s="1410"/>
      <c r="G2362" s="1411"/>
      <c r="H2362" s="1412"/>
      <c r="I2362" s="1410"/>
      <c r="J2362" s="1411"/>
      <c r="K2362" s="1412"/>
      <c r="L2362" s="310">
        <f>I2362+J2362+K2362</f>
        <v>0</v>
      </c>
      <c r="M2362" s="12" t="str">
        <f t="shared" si="533"/>
        <v/>
      </c>
      <c r="N2362" s="13"/>
    </row>
    <row r="2363" spans="1:14" hidden="1">
      <c r="A2363" s="23">
        <v>210</v>
      </c>
      <c r="B2363" s="272">
        <v>2700</v>
      </c>
      <c r="C2363" s="1923" t="s">
        <v>217</v>
      </c>
      <c r="D2363" s="1924"/>
      <c r="E2363" s="310">
        <f>F2363+G2363+H2363</f>
        <v>0</v>
      </c>
      <c r="F2363" s="1410"/>
      <c r="G2363" s="1411"/>
      <c r="H2363" s="1412"/>
      <c r="I2363" s="1410"/>
      <c r="J2363" s="1411"/>
      <c r="K2363" s="1412"/>
      <c r="L2363" s="310">
        <f>I2363+J2363+K2363</f>
        <v>0</v>
      </c>
      <c r="M2363" s="12" t="str">
        <f t="shared" si="533"/>
        <v/>
      </c>
      <c r="N2363" s="13"/>
    </row>
    <row r="2364" spans="1:14" ht="36" hidden="1" customHeight="1">
      <c r="A2364" s="23">
        <v>215</v>
      </c>
      <c r="B2364" s="272">
        <v>2800</v>
      </c>
      <c r="C2364" s="1923" t="s">
        <v>1644</v>
      </c>
      <c r="D2364" s="1924"/>
      <c r="E2364" s="310">
        <f t="shared" ref="E2364:L2364" si="544">SUM(E2365:E2367)</f>
        <v>0</v>
      </c>
      <c r="F2364" s="274">
        <f t="shared" si="544"/>
        <v>0</v>
      </c>
      <c r="G2364" s="275">
        <f t="shared" si="544"/>
        <v>0</v>
      </c>
      <c r="H2364" s="276">
        <f>SUM(H2365:H2367)</f>
        <v>0</v>
      </c>
      <c r="I2364" s="274">
        <f t="shared" si="544"/>
        <v>0</v>
      </c>
      <c r="J2364" s="275">
        <f t="shared" si="544"/>
        <v>0</v>
      </c>
      <c r="K2364" s="276">
        <f t="shared" si="544"/>
        <v>0</v>
      </c>
      <c r="L2364" s="310">
        <f t="shared" si="544"/>
        <v>0</v>
      </c>
      <c r="M2364" s="12" t="str">
        <f t="shared" si="533"/>
        <v/>
      </c>
      <c r="N2364" s="13"/>
    </row>
    <row r="2365" spans="1:14" hidden="1">
      <c r="A2365" s="22">
        <v>220</v>
      </c>
      <c r="B2365" s="292"/>
      <c r="C2365" s="279">
        <v>2810</v>
      </c>
      <c r="D2365" s="340" t="s">
        <v>2169</v>
      </c>
      <c r="E2365" s="281">
        <f>F2365+G2365+H2365</f>
        <v>0</v>
      </c>
      <c r="F2365" s="152"/>
      <c r="G2365" s="153"/>
      <c r="H2365" s="1406"/>
      <c r="I2365" s="152"/>
      <c r="J2365" s="153"/>
      <c r="K2365" s="1406"/>
      <c r="L2365" s="281">
        <f>I2365+J2365+K2365</f>
        <v>0</v>
      </c>
      <c r="M2365" s="12" t="str">
        <f t="shared" si="533"/>
        <v/>
      </c>
      <c r="N2365" s="13"/>
    </row>
    <row r="2366" spans="1:14" hidden="1">
      <c r="A2366" s="23">
        <v>225</v>
      </c>
      <c r="B2366" s="341"/>
      <c r="C2366" s="293">
        <v>2820</v>
      </c>
      <c r="D2366" s="342" t="s">
        <v>2170</v>
      </c>
      <c r="E2366" s="295">
        <f>F2366+G2366+H2366</f>
        <v>0</v>
      </c>
      <c r="F2366" s="158"/>
      <c r="G2366" s="159"/>
      <c r="H2366" s="1408"/>
      <c r="I2366" s="158"/>
      <c r="J2366" s="159"/>
      <c r="K2366" s="1408"/>
      <c r="L2366" s="295">
        <f>I2366+J2366+K2366</f>
        <v>0</v>
      </c>
      <c r="M2366" s="12" t="str">
        <f t="shared" si="533"/>
        <v/>
      </c>
      <c r="N2366" s="13"/>
    </row>
    <row r="2367" spans="1:14" ht="31.5" hidden="1">
      <c r="A2367" s="23">
        <v>230</v>
      </c>
      <c r="B2367" s="292"/>
      <c r="C2367" s="285">
        <v>2890</v>
      </c>
      <c r="D2367" s="343" t="s">
        <v>2171</v>
      </c>
      <c r="E2367" s="287">
        <f>F2367+G2367+H2367</f>
        <v>0</v>
      </c>
      <c r="F2367" s="173"/>
      <c r="G2367" s="174"/>
      <c r="H2367" s="1409"/>
      <c r="I2367" s="173"/>
      <c r="J2367" s="174"/>
      <c r="K2367" s="1409"/>
      <c r="L2367" s="287">
        <f>I2367+J2367+K2367</f>
        <v>0</v>
      </c>
      <c r="M2367" s="12" t="str">
        <f t="shared" si="533"/>
        <v/>
      </c>
      <c r="N2367" s="13"/>
    </row>
    <row r="2368" spans="1:14" hidden="1">
      <c r="A2368" s="23">
        <v>245</v>
      </c>
      <c r="B2368" s="272">
        <v>2900</v>
      </c>
      <c r="C2368" s="1917" t="s">
        <v>218</v>
      </c>
      <c r="D2368" s="1918"/>
      <c r="E2368" s="310">
        <f>SUM(E2369:E2376)</f>
        <v>0</v>
      </c>
      <c r="F2368" s="274">
        <f>SUM(F2369:F2376)</f>
        <v>0</v>
      </c>
      <c r="G2368" s="274">
        <f t="shared" ref="G2368:L2368" si="545">SUM(G2369:G2376)</f>
        <v>0</v>
      </c>
      <c r="H2368" s="274">
        <f t="shared" si="545"/>
        <v>0</v>
      </c>
      <c r="I2368" s="274">
        <f t="shared" si="545"/>
        <v>0</v>
      </c>
      <c r="J2368" s="274">
        <f t="shared" si="545"/>
        <v>0</v>
      </c>
      <c r="K2368" s="274">
        <f t="shared" si="545"/>
        <v>0</v>
      </c>
      <c r="L2368" s="274">
        <f t="shared" si="545"/>
        <v>0</v>
      </c>
      <c r="M2368" s="12" t="str">
        <f t="shared" si="533"/>
        <v/>
      </c>
      <c r="N2368" s="13"/>
    </row>
    <row r="2369" spans="1:14" hidden="1">
      <c r="A2369" s="22">
        <v>220</v>
      </c>
      <c r="B2369" s="346"/>
      <c r="C2369" s="279">
        <v>2910</v>
      </c>
      <c r="D2369" s="347" t="s">
        <v>1988</v>
      </c>
      <c r="E2369" s="281">
        <f>F2369+G2369+H2369</f>
        <v>0</v>
      </c>
      <c r="F2369" s="152"/>
      <c r="G2369" s="153"/>
      <c r="H2369" s="1406"/>
      <c r="I2369" s="152"/>
      <c r="J2369" s="153"/>
      <c r="K2369" s="1406"/>
      <c r="L2369" s="281">
        <f>I2369+J2369+K2369</f>
        <v>0</v>
      </c>
      <c r="M2369" s="12" t="str">
        <f t="shared" si="533"/>
        <v/>
      </c>
      <c r="N2369" s="13"/>
    </row>
    <row r="2370" spans="1:14" hidden="1">
      <c r="A2370" s="23">
        <v>225</v>
      </c>
      <c r="B2370" s="346"/>
      <c r="C2370" s="279">
        <v>2920</v>
      </c>
      <c r="D2370" s="347" t="s">
        <v>219</v>
      </c>
      <c r="E2370" s="281">
        <f t="shared" ref="E2370:E2376" si="546">F2370+G2370+H2370</f>
        <v>0</v>
      </c>
      <c r="F2370" s="152"/>
      <c r="G2370" s="153"/>
      <c r="H2370" s="1406"/>
      <c r="I2370" s="152"/>
      <c r="J2370" s="153"/>
      <c r="K2370" s="1406"/>
      <c r="L2370" s="281">
        <f t="shared" ref="L2370:L2376" si="547">I2370+J2370+K2370</f>
        <v>0</v>
      </c>
      <c r="M2370" s="12" t="str">
        <f t="shared" si="533"/>
        <v/>
      </c>
      <c r="N2370" s="13"/>
    </row>
    <row r="2371" spans="1:14" ht="31.5" hidden="1">
      <c r="A2371" s="23">
        <v>230</v>
      </c>
      <c r="B2371" s="346"/>
      <c r="C2371" s="324">
        <v>2969</v>
      </c>
      <c r="D2371" s="348" t="s">
        <v>220</v>
      </c>
      <c r="E2371" s="326">
        <f t="shared" si="546"/>
        <v>0</v>
      </c>
      <c r="F2371" s="445"/>
      <c r="G2371" s="446"/>
      <c r="H2371" s="1413"/>
      <c r="I2371" s="445"/>
      <c r="J2371" s="446"/>
      <c r="K2371" s="1413"/>
      <c r="L2371" s="326">
        <f t="shared" si="547"/>
        <v>0</v>
      </c>
      <c r="M2371" s="12" t="str">
        <f t="shared" si="533"/>
        <v/>
      </c>
      <c r="N2371" s="13"/>
    </row>
    <row r="2372" spans="1:14" ht="31.5" hidden="1">
      <c r="A2372" s="23">
        <v>235</v>
      </c>
      <c r="B2372" s="346"/>
      <c r="C2372" s="349">
        <v>2970</v>
      </c>
      <c r="D2372" s="350" t="s">
        <v>221</v>
      </c>
      <c r="E2372" s="351">
        <f t="shared" si="546"/>
        <v>0</v>
      </c>
      <c r="F2372" s="624"/>
      <c r="G2372" s="625"/>
      <c r="H2372" s="1414"/>
      <c r="I2372" s="624"/>
      <c r="J2372" s="625"/>
      <c r="K2372" s="1414"/>
      <c r="L2372" s="351">
        <f t="shared" si="547"/>
        <v>0</v>
      </c>
      <c r="M2372" s="12" t="str">
        <f t="shared" si="533"/>
        <v/>
      </c>
      <c r="N2372" s="13"/>
    </row>
    <row r="2373" spans="1:14" hidden="1">
      <c r="A2373" s="23">
        <v>240</v>
      </c>
      <c r="B2373" s="346"/>
      <c r="C2373" s="333">
        <v>2989</v>
      </c>
      <c r="D2373" s="355" t="s">
        <v>222</v>
      </c>
      <c r="E2373" s="335">
        <f t="shared" si="546"/>
        <v>0</v>
      </c>
      <c r="F2373" s="589"/>
      <c r="G2373" s="590"/>
      <c r="H2373" s="1415"/>
      <c r="I2373" s="589"/>
      <c r="J2373" s="590"/>
      <c r="K2373" s="1415"/>
      <c r="L2373" s="335">
        <f t="shared" si="547"/>
        <v>0</v>
      </c>
      <c r="M2373" s="12" t="str">
        <f t="shared" si="533"/>
        <v/>
      </c>
      <c r="N2373" s="13"/>
    </row>
    <row r="2374" spans="1:14" hidden="1">
      <c r="A2374" s="23">
        <v>245</v>
      </c>
      <c r="B2374" s="292"/>
      <c r="C2374" s="318">
        <v>2990</v>
      </c>
      <c r="D2374" s="356" t="s">
        <v>2007</v>
      </c>
      <c r="E2374" s="320">
        <f>F2374+G2374+H2374</f>
        <v>0</v>
      </c>
      <c r="F2374" s="450"/>
      <c r="G2374" s="451"/>
      <c r="H2374" s="1416"/>
      <c r="I2374" s="450"/>
      <c r="J2374" s="451"/>
      <c r="K2374" s="1416"/>
      <c r="L2374" s="320">
        <f>I2374+J2374+K2374</f>
        <v>0</v>
      </c>
      <c r="M2374" s="12" t="str">
        <f t="shared" si="533"/>
        <v/>
      </c>
      <c r="N2374" s="13"/>
    </row>
    <row r="2375" spans="1:14" hidden="1">
      <c r="A2375" s="22">
        <v>250</v>
      </c>
      <c r="B2375" s="292"/>
      <c r="C2375" s="318">
        <v>2991</v>
      </c>
      <c r="D2375" s="356" t="s">
        <v>223</v>
      </c>
      <c r="E2375" s="320">
        <f t="shared" si="546"/>
        <v>0</v>
      </c>
      <c r="F2375" s="450"/>
      <c r="G2375" s="451"/>
      <c r="H2375" s="1416"/>
      <c r="I2375" s="450"/>
      <c r="J2375" s="451"/>
      <c r="K2375" s="1416"/>
      <c r="L2375" s="320">
        <f t="shared" si="547"/>
        <v>0</v>
      </c>
      <c r="M2375" s="12" t="str">
        <f t="shared" si="533"/>
        <v/>
      </c>
      <c r="N2375" s="13"/>
    </row>
    <row r="2376" spans="1:14" hidden="1">
      <c r="A2376" s="23">
        <v>255</v>
      </c>
      <c r="B2376" s="292"/>
      <c r="C2376" s="285">
        <v>2992</v>
      </c>
      <c r="D2376" s="357" t="s">
        <v>224</v>
      </c>
      <c r="E2376" s="287">
        <f t="shared" si="546"/>
        <v>0</v>
      </c>
      <c r="F2376" s="173"/>
      <c r="G2376" s="174"/>
      <c r="H2376" s="1409"/>
      <c r="I2376" s="173"/>
      <c r="J2376" s="174"/>
      <c r="K2376" s="1409"/>
      <c r="L2376" s="287">
        <f t="shared" si="547"/>
        <v>0</v>
      </c>
      <c r="M2376" s="12" t="str">
        <f t="shared" si="533"/>
        <v/>
      </c>
      <c r="N2376" s="13"/>
    </row>
    <row r="2377" spans="1:14" hidden="1">
      <c r="A2377" s="23">
        <v>265</v>
      </c>
      <c r="B2377" s="272">
        <v>3300</v>
      </c>
      <c r="C2377" s="358" t="s">
        <v>2038</v>
      </c>
      <c r="D2377" s="1835"/>
      <c r="E2377" s="310">
        <f t="shared" ref="E2377:L2377" si="548">SUM(E2378:E2382)</f>
        <v>0</v>
      </c>
      <c r="F2377" s="274">
        <f t="shared" si="548"/>
        <v>0</v>
      </c>
      <c r="G2377" s="275">
        <f t="shared" si="548"/>
        <v>0</v>
      </c>
      <c r="H2377" s="276">
        <f t="shared" si="548"/>
        <v>0</v>
      </c>
      <c r="I2377" s="274">
        <f t="shared" si="548"/>
        <v>0</v>
      </c>
      <c r="J2377" s="275">
        <f t="shared" si="548"/>
        <v>0</v>
      </c>
      <c r="K2377" s="276">
        <f t="shared" si="548"/>
        <v>0</v>
      </c>
      <c r="L2377" s="310">
        <f t="shared" si="548"/>
        <v>0</v>
      </c>
      <c r="M2377" s="12" t="str">
        <f t="shared" ref="M2377:M2430" si="549">(IF($E2377&lt;&gt;0,$M$2,IF($L2377&lt;&gt;0,$M$2,"")))</f>
        <v/>
      </c>
      <c r="N2377" s="13"/>
    </row>
    <row r="2378" spans="1:14" hidden="1">
      <c r="A2378" s="22">
        <v>270</v>
      </c>
      <c r="B2378" s="291"/>
      <c r="C2378" s="279">
        <v>3301</v>
      </c>
      <c r="D2378" s="359" t="s">
        <v>225</v>
      </c>
      <c r="E2378" s="281">
        <f t="shared" ref="E2378:E2385" si="550">F2378+G2378+H2378</f>
        <v>0</v>
      </c>
      <c r="F2378" s="482">
        <v>0</v>
      </c>
      <c r="G2378" s="483">
        <v>0</v>
      </c>
      <c r="H2378" s="154">
        <v>0</v>
      </c>
      <c r="I2378" s="482">
        <v>0</v>
      </c>
      <c r="J2378" s="483">
        <v>0</v>
      </c>
      <c r="K2378" s="154">
        <v>0</v>
      </c>
      <c r="L2378" s="281">
        <f t="shared" ref="L2378:L2385" si="551">I2378+J2378+K2378</f>
        <v>0</v>
      </c>
      <c r="M2378" s="12" t="str">
        <f t="shared" si="549"/>
        <v/>
      </c>
      <c r="N2378" s="13"/>
    </row>
    <row r="2379" spans="1:14" hidden="1">
      <c r="A2379" s="22">
        <v>290</v>
      </c>
      <c r="B2379" s="291"/>
      <c r="C2379" s="293">
        <v>3302</v>
      </c>
      <c r="D2379" s="360" t="s">
        <v>702</v>
      </c>
      <c r="E2379" s="295">
        <f t="shared" si="550"/>
        <v>0</v>
      </c>
      <c r="F2379" s="484">
        <v>0</v>
      </c>
      <c r="G2379" s="485">
        <v>0</v>
      </c>
      <c r="H2379" s="160">
        <v>0</v>
      </c>
      <c r="I2379" s="484">
        <v>0</v>
      </c>
      <c r="J2379" s="485">
        <v>0</v>
      </c>
      <c r="K2379" s="160">
        <v>0</v>
      </c>
      <c r="L2379" s="295">
        <f t="shared" si="551"/>
        <v>0</v>
      </c>
      <c r="M2379" s="12" t="str">
        <f t="shared" si="549"/>
        <v/>
      </c>
      <c r="N2379" s="13"/>
    </row>
    <row r="2380" spans="1:14" hidden="1">
      <c r="A2380" s="39">
        <v>320</v>
      </c>
      <c r="B2380" s="291"/>
      <c r="C2380" s="293">
        <v>3304</v>
      </c>
      <c r="D2380" s="360" t="s">
        <v>226</v>
      </c>
      <c r="E2380" s="295">
        <f t="shared" si="550"/>
        <v>0</v>
      </c>
      <c r="F2380" s="484">
        <v>0</v>
      </c>
      <c r="G2380" s="485">
        <v>0</v>
      </c>
      <c r="H2380" s="160">
        <v>0</v>
      </c>
      <c r="I2380" s="484">
        <v>0</v>
      </c>
      <c r="J2380" s="485">
        <v>0</v>
      </c>
      <c r="K2380" s="160">
        <v>0</v>
      </c>
      <c r="L2380" s="295">
        <f t="shared" si="551"/>
        <v>0</v>
      </c>
      <c r="M2380" s="12" t="str">
        <f t="shared" si="549"/>
        <v/>
      </c>
      <c r="N2380" s="13"/>
    </row>
    <row r="2381" spans="1:14" ht="47.25" hidden="1">
      <c r="A2381" s="22">
        <v>330</v>
      </c>
      <c r="B2381" s="291"/>
      <c r="C2381" s="285">
        <v>3306</v>
      </c>
      <c r="D2381" s="361" t="s">
        <v>2172</v>
      </c>
      <c r="E2381" s="295">
        <f t="shared" si="550"/>
        <v>0</v>
      </c>
      <c r="F2381" s="484">
        <v>0</v>
      </c>
      <c r="G2381" s="485">
        <v>0</v>
      </c>
      <c r="H2381" s="160">
        <v>0</v>
      </c>
      <c r="I2381" s="484">
        <v>0</v>
      </c>
      <c r="J2381" s="485">
        <v>0</v>
      </c>
      <c r="K2381" s="160">
        <v>0</v>
      </c>
      <c r="L2381" s="295">
        <f t="shared" si="551"/>
        <v>0</v>
      </c>
      <c r="M2381" s="12" t="str">
        <f t="shared" si="549"/>
        <v/>
      </c>
      <c r="N2381" s="13"/>
    </row>
    <row r="2382" spans="1:14" hidden="1">
      <c r="A2382" s="23">
        <v>225</v>
      </c>
      <c r="B2382" s="291"/>
      <c r="C2382" s="285">
        <v>3307</v>
      </c>
      <c r="D2382" s="361" t="s">
        <v>2049</v>
      </c>
      <c r="E2382" s="287">
        <f t="shared" si="550"/>
        <v>0</v>
      </c>
      <c r="F2382" s="486">
        <v>0</v>
      </c>
      <c r="G2382" s="487">
        <v>0</v>
      </c>
      <c r="H2382" s="175">
        <v>0</v>
      </c>
      <c r="I2382" s="486">
        <v>0</v>
      </c>
      <c r="J2382" s="487">
        <v>0</v>
      </c>
      <c r="K2382" s="175">
        <v>0</v>
      </c>
      <c r="L2382" s="287">
        <f t="shared" si="551"/>
        <v>0</v>
      </c>
      <c r="M2382" s="12" t="str">
        <f t="shared" si="549"/>
        <v/>
      </c>
      <c r="N2382" s="13"/>
    </row>
    <row r="2383" spans="1:14" hidden="1">
      <c r="A2383" s="23">
        <v>230</v>
      </c>
      <c r="B2383" s="272">
        <v>3900</v>
      </c>
      <c r="C2383" s="1917" t="s">
        <v>227</v>
      </c>
      <c r="D2383" s="1918"/>
      <c r="E2383" s="310">
        <f t="shared" si="550"/>
        <v>0</v>
      </c>
      <c r="F2383" s="1458">
        <v>0</v>
      </c>
      <c r="G2383" s="1459">
        <v>0</v>
      </c>
      <c r="H2383" s="1460">
        <v>0</v>
      </c>
      <c r="I2383" s="1458">
        <v>0</v>
      </c>
      <c r="J2383" s="1459">
        <v>0</v>
      </c>
      <c r="K2383" s="1460">
        <v>0</v>
      </c>
      <c r="L2383" s="310">
        <f t="shared" si="551"/>
        <v>0</v>
      </c>
      <c r="M2383" s="12" t="str">
        <f t="shared" si="549"/>
        <v/>
      </c>
      <c r="N2383" s="13"/>
    </row>
    <row r="2384" spans="1:14" hidden="1">
      <c r="A2384" s="23">
        <v>245</v>
      </c>
      <c r="B2384" s="272">
        <v>4000</v>
      </c>
      <c r="C2384" s="1917" t="s">
        <v>228</v>
      </c>
      <c r="D2384" s="1918"/>
      <c r="E2384" s="310">
        <f t="shared" si="550"/>
        <v>0</v>
      </c>
      <c r="F2384" s="1410"/>
      <c r="G2384" s="1411"/>
      <c r="H2384" s="1412"/>
      <c r="I2384" s="1410"/>
      <c r="J2384" s="1411"/>
      <c r="K2384" s="1412"/>
      <c r="L2384" s="310">
        <f t="shared" si="551"/>
        <v>0</v>
      </c>
      <c r="M2384" s="12" t="str">
        <f t="shared" si="549"/>
        <v/>
      </c>
      <c r="N2384" s="13"/>
    </row>
    <row r="2385" spans="1:14" hidden="1">
      <c r="A2385" s="22">
        <v>350</v>
      </c>
      <c r="B2385" s="272">
        <v>4100</v>
      </c>
      <c r="C2385" s="1917" t="s">
        <v>229</v>
      </c>
      <c r="D2385" s="1918"/>
      <c r="E2385" s="310">
        <f t="shared" si="550"/>
        <v>0</v>
      </c>
      <c r="F2385" s="1459">
        <v>0</v>
      </c>
      <c r="G2385" s="1459">
        <v>0</v>
      </c>
      <c r="H2385" s="1460">
        <v>0</v>
      </c>
      <c r="I2385" s="1711">
        <v>0</v>
      </c>
      <c r="J2385" s="1459">
        <v>0</v>
      </c>
      <c r="K2385" s="1459">
        <v>0</v>
      </c>
      <c r="L2385" s="310">
        <f t="shared" si="551"/>
        <v>0</v>
      </c>
      <c r="M2385" s="12" t="str">
        <f t="shared" si="549"/>
        <v/>
      </c>
      <c r="N2385" s="13"/>
    </row>
    <row r="2386" spans="1:14" hidden="1">
      <c r="A2386" s="23">
        <v>355</v>
      </c>
      <c r="B2386" s="272">
        <v>4200</v>
      </c>
      <c r="C2386" s="1917" t="s">
        <v>230</v>
      </c>
      <c r="D2386" s="1918"/>
      <c r="E2386" s="310">
        <f t="shared" ref="E2386:L2386" si="552">SUM(E2387:E2392)</f>
        <v>0</v>
      </c>
      <c r="F2386" s="274">
        <f t="shared" si="552"/>
        <v>0</v>
      </c>
      <c r="G2386" s="275">
        <f t="shared" si="552"/>
        <v>0</v>
      </c>
      <c r="H2386" s="276">
        <f>SUM(H2387:H2392)</f>
        <v>0</v>
      </c>
      <c r="I2386" s="274">
        <f t="shared" si="552"/>
        <v>0</v>
      </c>
      <c r="J2386" s="275">
        <f t="shared" si="552"/>
        <v>0</v>
      </c>
      <c r="K2386" s="276">
        <f t="shared" si="552"/>
        <v>0</v>
      </c>
      <c r="L2386" s="310">
        <f t="shared" si="552"/>
        <v>0</v>
      </c>
      <c r="M2386" s="12" t="str">
        <f t="shared" si="549"/>
        <v/>
      </c>
      <c r="N2386" s="13"/>
    </row>
    <row r="2387" spans="1:14" hidden="1">
      <c r="A2387" s="23">
        <v>355</v>
      </c>
      <c r="B2387" s="362"/>
      <c r="C2387" s="279">
        <v>4201</v>
      </c>
      <c r="D2387" s="280" t="s">
        <v>231</v>
      </c>
      <c r="E2387" s="281">
        <f t="shared" ref="E2387:E2392" si="553">F2387+G2387+H2387</f>
        <v>0</v>
      </c>
      <c r="F2387" s="152"/>
      <c r="G2387" s="153"/>
      <c r="H2387" s="1406"/>
      <c r="I2387" s="152"/>
      <c r="J2387" s="153"/>
      <c r="K2387" s="1406"/>
      <c r="L2387" s="281">
        <f t="shared" ref="L2387:L2392" si="554">I2387+J2387+K2387</f>
        <v>0</v>
      </c>
      <c r="M2387" s="12" t="str">
        <f t="shared" si="549"/>
        <v/>
      </c>
      <c r="N2387" s="13"/>
    </row>
    <row r="2388" spans="1:14" hidden="1">
      <c r="A2388" s="23">
        <v>375</v>
      </c>
      <c r="B2388" s="362"/>
      <c r="C2388" s="293">
        <v>4202</v>
      </c>
      <c r="D2388" s="363" t="s">
        <v>232</v>
      </c>
      <c r="E2388" s="295">
        <f t="shared" si="553"/>
        <v>0</v>
      </c>
      <c r="F2388" s="158"/>
      <c r="G2388" s="159"/>
      <c r="H2388" s="1408"/>
      <c r="I2388" s="158"/>
      <c r="J2388" s="159"/>
      <c r="K2388" s="1408"/>
      <c r="L2388" s="295">
        <f t="shared" si="554"/>
        <v>0</v>
      </c>
      <c r="M2388" s="12" t="str">
        <f t="shared" si="549"/>
        <v/>
      </c>
      <c r="N2388" s="13"/>
    </row>
    <row r="2389" spans="1:14" hidden="1">
      <c r="A2389" s="23">
        <v>380</v>
      </c>
      <c r="B2389" s="362"/>
      <c r="C2389" s="293">
        <v>4214</v>
      </c>
      <c r="D2389" s="363" t="s">
        <v>233</v>
      </c>
      <c r="E2389" s="295">
        <f t="shared" si="553"/>
        <v>0</v>
      </c>
      <c r="F2389" s="158"/>
      <c r="G2389" s="159"/>
      <c r="H2389" s="1408"/>
      <c r="I2389" s="158"/>
      <c r="J2389" s="159"/>
      <c r="K2389" s="1408"/>
      <c r="L2389" s="295">
        <f t="shared" si="554"/>
        <v>0</v>
      </c>
      <c r="M2389" s="12" t="str">
        <f t="shared" si="549"/>
        <v/>
      </c>
      <c r="N2389" s="13"/>
    </row>
    <row r="2390" spans="1:14" hidden="1">
      <c r="A2390" s="23">
        <v>385</v>
      </c>
      <c r="B2390" s="362"/>
      <c r="C2390" s="293">
        <v>4217</v>
      </c>
      <c r="D2390" s="363" t="s">
        <v>234</v>
      </c>
      <c r="E2390" s="295">
        <f t="shared" si="553"/>
        <v>0</v>
      </c>
      <c r="F2390" s="158"/>
      <c r="G2390" s="159"/>
      <c r="H2390" s="1408"/>
      <c r="I2390" s="158"/>
      <c r="J2390" s="159"/>
      <c r="K2390" s="1408"/>
      <c r="L2390" s="295">
        <f t="shared" si="554"/>
        <v>0</v>
      </c>
      <c r="M2390" s="12" t="str">
        <f t="shared" si="549"/>
        <v/>
      </c>
      <c r="N2390" s="13"/>
    </row>
    <row r="2391" spans="1:14" hidden="1">
      <c r="A2391" s="23">
        <v>390</v>
      </c>
      <c r="B2391" s="362"/>
      <c r="C2391" s="293">
        <v>4218</v>
      </c>
      <c r="D2391" s="294" t="s">
        <v>235</v>
      </c>
      <c r="E2391" s="295">
        <f t="shared" si="553"/>
        <v>0</v>
      </c>
      <c r="F2391" s="158"/>
      <c r="G2391" s="159"/>
      <c r="H2391" s="1408"/>
      <c r="I2391" s="158"/>
      <c r="J2391" s="159"/>
      <c r="K2391" s="1408"/>
      <c r="L2391" s="295">
        <f t="shared" si="554"/>
        <v>0</v>
      </c>
      <c r="M2391" s="12" t="str">
        <f t="shared" si="549"/>
        <v/>
      </c>
      <c r="N2391" s="13"/>
    </row>
    <row r="2392" spans="1:14" hidden="1">
      <c r="A2392" s="23">
        <v>390</v>
      </c>
      <c r="B2392" s="362"/>
      <c r="C2392" s="285">
        <v>4219</v>
      </c>
      <c r="D2392" s="343" t="s">
        <v>236</v>
      </c>
      <c r="E2392" s="287">
        <f t="shared" si="553"/>
        <v>0</v>
      </c>
      <c r="F2392" s="173"/>
      <c r="G2392" s="174"/>
      <c r="H2392" s="1409"/>
      <c r="I2392" s="173"/>
      <c r="J2392" s="174"/>
      <c r="K2392" s="1409"/>
      <c r="L2392" s="287">
        <f t="shared" si="554"/>
        <v>0</v>
      </c>
      <c r="M2392" s="12" t="str">
        <f t="shared" si="549"/>
        <v/>
      </c>
      <c r="N2392" s="13"/>
    </row>
    <row r="2393" spans="1:14" hidden="1">
      <c r="A2393" s="23">
        <v>395</v>
      </c>
      <c r="B2393" s="272">
        <v>4300</v>
      </c>
      <c r="C2393" s="1917" t="s">
        <v>1645</v>
      </c>
      <c r="D2393" s="1918"/>
      <c r="E2393" s="310">
        <f t="shared" ref="E2393:L2393" si="555">SUM(E2394:E2396)</f>
        <v>0</v>
      </c>
      <c r="F2393" s="274">
        <f t="shared" si="555"/>
        <v>0</v>
      </c>
      <c r="G2393" s="275">
        <f t="shared" si="555"/>
        <v>0</v>
      </c>
      <c r="H2393" s="276">
        <f>SUM(H2394:H2396)</f>
        <v>0</v>
      </c>
      <c r="I2393" s="274">
        <f t="shared" si="555"/>
        <v>0</v>
      </c>
      <c r="J2393" s="275">
        <f t="shared" si="555"/>
        <v>0</v>
      </c>
      <c r="K2393" s="276">
        <f t="shared" si="555"/>
        <v>0</v>
      </c>
      <c r="L2393" s="310">
        <f t="shared" si="555"/>
        <v>0</v>
      </c>
      <c r="M2393" s="12" t="str">
        <f t="shared" si="549"/>
        <v/>
      </c>
      <c r="N2393" s="13"/>
    </row>
    <row r="2394" spans="1:14" hidden="1">
      <c r="A2394" s="18">
        <v>397</v>
      </c>
      <c r="B2394" s="362"/>
      <c r="C2394" s="279">
        <v>4301</v>
      </c>
      <c r="D2394" s="311" t="s">
        <v>237</v>
      </c>
      <c r="E2394" s="281">
        <f t="shared" ref="E2394:E2399" si="556">F2394+G2394+H2394</f>
        <v>0</v>
      </c>
      <c r="F2394" s="152"/>
      <c r="G2394" s="153"/>
      <c r="H2394" s="1406"/>
      <c r="I2394" s="152"/>
      <c r="J2394" s="153"/>
      <c r="K2394" s="1406"/>
      <c r="L2394" s="281">
        <f t="shared" ref="L2394:L2399" si="557">I2394+J2394+K2394</f>
        <v>0</v>
      </c>
      <c r="M2394" s="12" t="str">
        <f t="shared" si="549"/>
        <v/>
      </c>
      <c r="N2394" s="13"/>
    </row>
    <row r="2395" spans="1:14" hidden="1">
      <c r="A2395" s="14">
        <v>398</v>
      </c>
      <c r="B2395" s="362"/>
      <c r="C2395" s="293">
        <v>4302</v>
      </c>
      <c r="D2395" s="363" t="s">
        <v>238</v>
      </c>
      <c r="E2395" s="295">
        <f t="shared" si="556"/>
        <v>0</v>
      </c>
      <c r="F2395" s="158"/>
      <c r="G2395" s="159"/>
      <c r="H2395" s="1408"/>
      <c r="I2395" s="158"/>
      <c r="J2395" s="159"/>
      <c r="K2395" s="1408"/>
      <c r="L2395" s="295">
        <f t="shared" si="557"/>
        <v>0</v>
      </c>
      <c r="M2395" s="12" t="str">
        <f t="shared" si="549"/>
        <v/>
      </c>
      <c r="N2395" s="13"/>
    </row>
    <row r="2396" spans="1:14" hidden="1">
      <c r="A2396" s="14">
        <v>399</v>
      </c>
      <c r="B2396" s="362"/>
      <c r="C2396" s="285">
        <v>4309</v>
      </c>
      <c r="D2396" s="301" t="s">
        <v>239</v>
      </c>
      <c r="E2396" s="287">
        <f t="shared" si="556"/>
        <v>0</v>
      </c>
      <c r="F2396" s="173"/>
      <c r="G2396" s="174"/>
      <c r="H2396" s="1409"/>
      <c r="I2396" s="173"/>
      <c r="J2396" s="174"/>
      <c r="K2396" s="1409"/>
      <c r="L2396" s="287">
        <f t="shared" si="557"/>
        <v>0</v>
      </c>
      <c r="M2396" s="12" t="str">
        <f t="shared" si="549"/>
        <v/>
      </c>
      <c r="N2396" s="13"/>
    </row>
    <row r="2397" spans="1:14" hidden="1">
      <c r="A2397" s="14">
        <v>400</v>
      </c>
      <c r="B2397" s="272">
        <v>4400</v>
      </c>
      <c r="C2397" s="1917" t="s">
        <v>1642</v>
      </c>
      <c r="D2397" s="1918"/>
      <c r="E2397" s="310">
        <f t="shared" si="556"/>
        <v>0</v>
      </c>
      <c r="F2397" s="1410"/>
      <c r="G2397" s="1411"/>
      <c r="H2397" s="1412"/>
      <c r="I2397" s="1410"/>
      <c r="J2397" s="1411"/>
      <c r="K2397" s="1412"/>
      <c r="L2397" s="310">
        <f t="shared" si="557"/>
        <v>0</v>
      </c>
      <c r="M2397" s="12" t="str">
        <f t="shared" si="549"/>
        <v/>
      </c>
      <c r="N2397" s="13"/>
    </row>
    <row r="2398" spans="1:14" hidden="1">
      <c r="A2398" s="14">
        <v>401</v>
      </c>
      <c r="B2398" s="272">
        <v>4500</v>
      </c>
      <c r="C2398" s="1917" t="s">
        <v>1643</v>
      </c>
      <c r="D2398" s="1918"/>
      <c r="E2398" s="310">
        <f t="shared" si="556"/>
        <v>0</v>
      </c>
      <c r="F2398" s="1410"/>
      <c r="G2398" s="1411"/>
      <c r="H2398" s="1412"/>
      <c r="I2398" s="1410"/>
      <c r="J2398" s="1411"/>
      <c r="K2398" s="1412"/>
      <c r="L2398" s="310">
        <f t="shared" si="557"/>
        <v>0</v>
      </c>
      <c r="M2398" s="12" t="str">
        <f t="shared" si="549"/>
        <v/>
      </c>
      <c r="N2398" s="13"/>
    </row>
    <row r="2399" spans="1:14" hidden="1">
      <c r="A2399" s="40">
        <v>404</v>
      </c>
      <c r="B2399" s="272">
        <v>4600</v>
      </c>
      <c r="C2399" s="1923" t="s">
        <v>240</v>
      </c>
      <c r="D2399" s="1924"/>
      <c r="E2399" s="310">
        <f t="shared" si="556"/>
        <v>0</v>
      </c>
      <c r="F2399" s="1410"/>
      <c r="G2399" s="1411"/>
      <c r="H2399" s="1412"/>
      <c r="I2399" s="1410"/>
      <c r="J2399" s="1411"/>
      <c r="K2399" s="1412"/>
      <c r="L2399" s="310">
        <f t="shared" si="557"/>
        <v>0</v>
      </c>
      <c r="M2399" s="12" t="str">
        <f t="shared" si="549"/>
        <v/>
      </c>
      <c r="N2399" s="13"/>
    </row>
    <row r="2400" spans="1:14" hidden="1">
      <c r="A2400" s="40">
        <v>404</v>
      </c>
      <c r="B2400" s="272">
        <v>4900</v>
      </c>
      <c r="C2400" s="1917" t="s">
        <v>267</v>
      </c>
      <c r="D2400" s="1918"/>
      <c r="E2400" s="310">
        <f t="shared" ref="E2400:L2400" si="558">+E2401+E2402</f>
        <v>0</v>
      </c>
      <c r="F2400" s="274">
        <f t="shared" si="558"/>
        <v>0</v>
      </c>
      <c r="G2400" s="275">
        <f t="shared" si="558"/>
        <v>0</v>
      </c>
      <c r="H2400" s="276">
        <f>+H2401+H2402</f>
        <v>0</v>
      </c>
      <c r="I2400" s="274">
        <f t="shared" si="558"/>
        <v>0</v>
      </c>
      <c r="J2400" s="275">
        <f t="shared" si="558"/>
        <v>0</v>
      </c>
      <c r="K2400" s="276">
        <f t="shared" si="558"/>
        <v>0</v>
      </c>
      <c r="L2400" s="310">
        <f t="shared" si="558"/>
        <v>0</v>
      </c>
      <c r="M2400" s="12" t="str">
        <f t="shared" si="549"/>
        <v/>
      </c>
      <c r="N2400" s="13"/>
    </row>
    <row r="2401" spans="1:14" hidden="1">
      <c r="A2401" s="22">
        <v>440</v>
      </c>
      <c r="B2401" s="362"/>
      <c r="C2401" s="279">
        <v>4901</v>
      </c>
      <c r="D2401" s="364" t="s">
        <v>268</v>
      </c>
      <c r="E2401" s="281">
        <f>F2401+G2401+H2401</f>
        <v>0</v>
      </c>
      <c r="F2401" s="152"/>
      <c r="G2401" s="153"/>
      <c r="H2401" s="1406"/>
      <c r="I2401" s="152"/>
      <c r="J2401" s="153"/>
      <c r="K2401" s="1406"/>
      <c r="L2401" s="281">
        <f>I2401+J2401+K2401</f>
        <v>0</v>
      </c>
      <c r="M2401" s="12" t="str">
        <f t="shared" si="549"/>
        <v/>
      </c>
      <c r="N2401" s="13"/>
    </row>
    <row r="2402" spans="1:14" hidden="1">
      <c r="A2402" s="22">
        <v>450</v>
      </c>
      <c r="B2402" s="362"/>
      <c r="C2402" s="285">
        <v>4902</v>
      </c>
      <c r="D2402" s="301" t="s">
        <v>269</v>
      </c>
      <c r="E2402" s="287">
        <f>F2402+G2402+H2402</f>
        <v>0</v>
      </c>
      <c r="F2402" s="173"/>
      <c r="G2402" s="174"/>
      <c r="H2402" s="1409"/>
      <c r="I2402" s="173"/>
      <c r="J2402" s="174"/>
      <c r="K2402" s="1409"/>
      <c r="L2402" s="287">
        <f>I2402+J2402+K2402</f>
        <v>0</v>
      </c>
      <c r="M2402" s="12" t="str">
        <f t="shared" si="549"/>
        <v/>
      </c>
      <c r="N2402" s="13"/>
    </row>
    <row r="2403" spans="1:14" hidden="1">
      <c r="A2403" s="22">
        <v>495</v>
      </c>
      <c r="B2403" s="365">
        <v>5100</v>
      </c>
      <c r="C2403" s="1925" t="s">
        <v>241</v>
      </c>
      <c r="D2403" s="1926"/>
      <c r="E2403" s="310">
        <f>F2403+G2403+H2403</f>
        <v>0</v>
      </c>
      <c r="F2403" s="1410"/>
      <c r="G2403" s="1411"/>
      <c r="H2403" s="1412"/>
      <c r="I2403" s="1410"/>
      <c r="J2403" s="1411"/>
      <c r="K2403" s="1412"/>
      <c r="L2403" s="310">
        <f>I2403+J2403+K2403</f>
        <v>0</v>
      </c>
      <c r="M2403" s="12" t="str">
        <f t="shared" si="549"/>
        <v/>
      </c>
      <c r="N2403" s="13"/>
    </row>
    <row r="2404" spans="1:14" hidden="1">
      <c r="A2404" s="23">
        <v>500</v>
      </c>
      <c r="B2404" s="365">
        <v>5200</v>
      </c>
      <c r="C2404" s="1925" t="s">
        <v>242</v>
      </c>
      <c r="D2404" s="1926"/>
      <c r="E2404" s="310">
        <f t="shared" ref="E2404:L2404" si="559">SUM(E2405:E2411)</f>
        <v>0</v>
      </c>
      <c r="F2404" s="274">
        <f t="shared" si="559"/>
        <v>0</v>
      </c>
      <c r="G2404" s="275">
        <f t="shared" si="559"/>
        <v>0</v>
      </c>
      <c r="H2404" s="276">
        <f>SUM(H2405:H2411)</f>
        <v>0</v>
      </c>
      <c r="I2404" s="274">
        <f t="shared" si="559"/>
        <v>0</v>
      </c>
      <c r="J2404" s="275">
        <f t="shared" si="559"/>
        <v>0</v>
      </c>
      <c r="K2404" s="276">
        <f t="shared" si="559"/>
        <v>0</v>
      </c>
      <c r="L2404" s="310">
        <f t="shared" si="559"/>
        <v>0</v>
      </c>
      <c r="M2404" s="12" t="str">
        <f t="shared" si="549"/>
        <v/>
      </c>
      <c r="N2404" s="13"/>
    </row>
    <row r="2405" spans="1:14" hidden="1">
      <c r="A2405" s="23">
        <v>505</v>
      </c>
      <c r="B2405" s="366"/>
      <c r="C2405" s="367">
        <v>5201</v>
      </c>
      <c r="D2405" s="368" t="s">
        <v>243</v>
      </c>
      <c r="E2405" s="281">
        <f t="shared" ref="E2405:E2411" si="560">F2405+G2405+H2405</f>
        <v>0</v>
      </c>
      <c r="F2405" s="152"/>
      <c r="G2405" s="153"/>
      <c r="H2405" s="1406"/>
      <c r="I2405" s="152"/>
      <c r="J2405" s="153"/>
      <c r="K2405" s="1406"/>
      <c r="L2405" s="281">
        <f t="shared" ref="L2405:L2411" si="561">I2405+J2405+K2405</f>
        <v>0</v>
      </c>
      <c r="M2405" s="12" t="str">
        <f t="shared" si="549"/>
        <v/>
      </c>
      <c r="N2405" s="13"/>
    </row>
    <row r="2406" spans="1:14" hidden="1">
      <c r="A2406" s="23">
        <v>510</v>
      </c>
      <c r="B2406" s="366"/>
      <c r="C2406" s="369">
        <v>5202</v>
      </c>
      <c r="D2406" s="370" t="s">
        <v>244</v>
      </c>
      <c r="E2406" s="295">
        <f t="shared" si="560"/>
        <v>0</v>
      </c>
      <c r="F2406" s="158"/>
      <c r="G2406" s="159"/>
      <c r="H2406" s="1408"/>
      <c r="I2406" s="158"/>
      <c r="J2406" s="159"/>
      <c r="K2406" s="1408"/>
      <c r="L2406" s="295">
        <f t="shared" si="561"/>
        <v>0</v>
      </c>
      <c r="M2406" s="12" t="str">
        <f t="shared" si="549"/>
        <v/>
      </c>
      <c r="N2406" s="13"/>
    </row>
    <row r="2407" spans="1:14" hidden="1">
      <c r="A2407" s="23">
        <v>515</v>
      </c>
      <c r="B2407" s="366"/>
      <c r="C2407" s="369">
        <v>5203</v>
      </c>
      <c r="D2407" s="370" t="s">
        <v>609</v>
      </c>
      <c r="E2407" s="295">
        <f t="shared" si="560"/>
        <v>0</v>
      </c>
      <c r="F2407" s="158"/>
      <c r="G2407" s="159"/>
      <c r="H2407" s="1408"/>
      <c r="I2407" s="158"/>
      <c r="J2407" s="159"/>
      <c r="K2407" s="1408"/>
      <c r="L2407" s="295">
        <f t="shared" si="561"/>
        <v>0</v>
      </c>
      <c r="M2407" s="12" t="str">
        <f t="shared" si="549"/>
        <v/>
      </c>
      <c r="N2407" s="13"/>
    </row>
    <row r="2408" spans="1:14" hidden="1">
      <c r="A2408" s="23">
        <v>520</v>
      </c>
      <c r="B2408" s="366"/>
      <c r="C2408" s="369">
        <v>5204</v>
      </c>
      <c r="D2408" s="370" t="s">
        <v>610</v>
      </c>
      <c r="E2408" s="295">
        <f t="shared" si="560"/>
        <v>0</v>
      </c>
      <c r="F2408" s="158"/>
      <c r="G2408" s="159"/>
      <c r="H2408" s="1408"/>
      <c r="I2408" s="158"/>
      <c r="J2408" s="159"/>
      <c r="K2408" s="1408"/>
      <c r="L2408" s="295">
        <f t="shared" si="561"/>
        <v>0</v>
      </c>
      <c r="M2408" s="12" t="str">
        <f t="shared" si="549"/>
        <v/>
      </c>
      <c r="N2408" s="13"/>
    </row>
    <row r="2409" spans="1:14" hidden="1">
      <c r="A2409" s="23">
        <v>525</v>
      </c>
      <c r="B2409" s="366"/>
      <c r="C2409" s="369">
        <v>5205</v>
      </c>
      <c r="D2409" s="370" t="s">
        <v>611</v>
      </c>
      <c r="E2409" s="295">
        <f t="shared" si="560"/>
        <v>0</v>
      </c>
      <c r="F2409" s="158"/>
      <c r="G2409" s="159"/>
      <c r="H2409" s="1408"/>
      <c r="I2409" s="158"/>
      <c r="J2409" s="159"/>
      <c r="K2409" s="1408"/>
      <c r="L2409" s="295">
        <f t="shared" si="561"/>
        <v>0</v>
      </c>
      <c r="M2409" s="12" t="str">
        <f t="shared" si="549"/>
        <v/>
      </c>
      <c r="N2409" s="13"/>
    </row>
    <row r="2410" spans="1:14" hidden="1">
      <c r="A2410" s="22">
        <v>635</v>
      </c>
      <c r="B2410" s="366"/>
      <c r="C2410" s="369">
        <v>5206</v>
      </c>
      <c r="D2410" s="370" t="s">
        <v>612</v>
      </c>
      <c r="E2410" s="295">
        <f t="shared" si="560"/>
        <v>0</v>
      </c>
      <c r="F2410" s="158"/>
      <c r="G2410" s="159"/>
      <c r="H2410" s="1408"/>
      <c r="I2410" s="158"/>
      <c r="J2410" s="159"/>
      <c r="K2410" s="1408"/>
      <c r="L2410" s="295">
        <f t="shared" si="561"/>
        <v>0</v>
      </c>
      <c r="M2410" s="12" t="str">
        <f t="shared" si="549"/>
        <v/>
      </c>
      <c r="N2410" s="13"/>
    </row>
    <row r="2411" spans="1:14" hidden="1">
      <c r="A2411" s="23">
        <v>640</v>
      </c>
      <c r="B2411" s="366"/>
      <c r="C2411" s="371">
        <v>5219</v>
      </c>
      <c r="D2411" s="372" t="s">
        <v>613</v>
      </c>
      <c r="E2411" s="287">
        <f t="shared" si="560"/>
        <v>0</v>
      </c>
      <c r="F2411" s="173"/>
      <c r="G2411" s="174"/>
      <c r="H2411" s="1409"/>
      <c r="I2411" s="173"/>
      <c r="J2411" s="174"/>
      <c r="K2411" s="1409"/>
      <c r="L2411" s="287">
        <f t="shared" si="561"/>
        <v>0</v>
      </c>
      <c r="M2411" s="12" t="str">
        <f t="shared" si="549"/>
        <v/>
      </c>
      <c r="N2411" s="13"/>
    </row>
    <row r="2412" spans="1:14" hidden="1">
      <c r="A2412" s="23">
        <v>645</v>
      </c>
      <c r="B2412" s="365">
        <v>5300</v>
      </c>
      <c r="C2412" s="1925" t="s">
        <v>614</v>
      </c>
      <c r="D2412" s="1926"/>
      <c r="E2412" s="310">
        <f t="shared" ref="E2412:L2412" si="562">SUM(E2413:E2414)</f>
        <v>0</v>
      </c>
      <c r="F2412" s="274">
        <f t="shared" si="562"/>
        <v>0</v>
      </c>
      <c r="G2412" s="275">
        <f t="shared" si="562"/>
        <v>0</v>
      </c>
      <c r="H2412" s="276">
        <f>SUM(H2413:H2414)</f>
        <v>0</v>
      </c>
      <c r="I2412" s="274">
        <f t="shared" si="562"/>
        <v>0</v>
      </c>
      <c r="J2412" s="275">
        <f t="shared" si="562"/>
        <v>0</v>
      </c>
      <c r="K2412" s="276">
        <f t="shared" si="562"/>
        <v>0</v>
      </c>
      <c r="L2412" s="310">
        <f t="shared" si="562"/>
        <v>0</v>
      </c>
      <c r="M2412" s="12" t="str">
        <f t="shared" si="549"/>
        <v/>
      </c>
      <c r="N2412" s="13"/>
    </row>
    <row r="2413" spans="1:14" hidden="1">
      <c r="A2413" s="23">
        <v>650</v>
      </c>
      <c r="B2413" s="366"/>
      <c r="C2413" s="367">
        <v>5301</v>
      </c>
      <c r="D2413" s="368" t="s">
        <v>301</v>
      </c>
      <c r="E2413" s="281">
        <f>F2413+G2413+H2413</f>
        <v>0</v>
      </c>
      <c r="F2413" s="152"/>
      <c r="G2413" s="153"/>
      <c r="H2413" s="1406"/>
      <c r="I2413" s="152"/>
      <c r="J2413" s="153"/>
      <c r="K2413" s="1406"/>
      <c r="L2413" s="281">
        <f>I2413+J2413+K2413</f>
        <v>0</v>
      </c>
      <c r="M2413" s="12" t="str">
        <f t="shared" si="549"/>
        <v/>
      </c>
      <c r="N2413" s="13"/>
    </row>
    <row r="2414" spans="1:14" hidden="1">
      <c r="A2414" s="22">
        <v>655</v>
      </c>
      <c r="B2414" s="366"/>
      <c r="C2414" s="371">
        <v>5309</v>
      </c>
      <c r="D2414" s="372" t="s">
        <v>615</v>
      </c>
      <c r="E2414" s="287">
        <f>F2414+G2414+H2414</f>
        <v>0</v>
      </c>
      <c r="F2414" s="173"/>
      <c r="G2414" s="174"/>
      <c r="H2414" s="1409"/>
      <c r="I2414" s="173"/>
      <c r="J2414" s="174"/>
      <c r="K2414" s="1409"/>
      <c r="L2414" s="287">
        <f>I2414+J2414+K2414</f>
        <v>0</v>
      </c>
      <c r="M2414" s="12" t="str">
        <f t="shared" si="549"/>
        <v/>
      </c>
      <c r="N2414" s="13"/>
    </row>
    <row r="2415" spans="1:14" hidden="1">
      <c r="A2415" s="22">
        <v>665</v>
      </c>
      <c r="B2415" s="365">
        <v>5400</v>
      </c>
      <c r="C2415" s="1925" t="s">
        <v>672</v>
      </c>
      <c r="D2415" s="1926"/>
      <c r="E2415" s="310">
        <f>F2415+G2415+H2415</f>
        <v>0</v>
      </c>
      <c r="F2415" s="1410"/>
      <c r="G2415" s="1411"/>
      <c r="H2415" s="1412"/>
      <c r="I2415" s="1410"/>
      <c r="J2415" s="1411"/>
      <c r="K2415" s="1412"/>
      <c r="L2415" s="310">
        <f>I2415+J2415+K2415</f>
        <v>0</v>
      </c>
      <c r="M2415" s="12" t="str">
        <f t="shared" si="549"/>
        <v/>
      </c>
      <c r="N2415" s="13"/>
    </row>
    <row r="2416" spans="1:14" hidden="1">
      <c r="A2416" s="22">
        <v>675</v>
      </c>
      <c r="B2416" s="272">
        <v>5500</v>
      </c>
      <c r="C2416" s="1917" t="s">
        <v>673</v>
      </c>
      <c r="D2416" s="1918"/>
      <c r="E2416" s="310">
        <f t="shared" ref="E2416:L2416" si="563">SUM(E2417:E2420)</f>
        <v>0</v>
      </c>
      <c r="F2416" s="274">
        <f t="shared" si="563"/>
        <v>0</v>
      </c>
      <c r="G2416" s="275">
        <f t="shared" si="563"/>
        <v>0</v>
      </c>
      <c r="H2416" s="276">
        <f>SUM(H2417:H2420)</f>
        <v>0</v>
      </c>
      <c r="I2416" s="274">
        <f t="shared" si="563"/>
        <v>0</v>
      </c>
      <c r="J2416" s="275">
        <f t="shared" si="563"/>
        <v>0</v>
      </c>
      <c r="K2416" s="276">
        <f t="shared" si="563"/>
        <v>0</v>
      </c>
      <c r="L2416" s="310">
        <f t="shared" si="563"/>
        <v>0</v>
      </c>
      <c r="M2416" s="12" t="str">
        <f t="shared" si="549"/>
        <v/>
      </c>
      <c r="N2416" s="13"/>
    </row>
    <row r="2417" spans="1:14" hidden="1">
      <c r="A2417" s="22">
        <v>685</v>
      </c>
      <c r="B2417" s="362"/>
      <c r="C2417" s="279">
        <v>5501</v>
      </c>
      <c r="D2417" s="311" t="s">
        <v>674</v>
      </c>
      <c r="E2417" s="281">
        <f>F2417+G2417+H2417</f>
        <v>0</v>
      </c>
      <c r="F2417" s="152"/>
      <c r="G2417" s="153"/>
      <c r="H2417" s="1406"/>
      <c r="I2417" s="152"/>
      <c r="J2417" s="153"/>
      <c r="K2417" s="1406"/>
      <c r="L2417" s="281">
        <f>I2417+J2417+K2417</f>
        <v>0</v>
      </c>
      <c r="M2417" s="12" t="str">
        <f t="shared" si="549"/>
        <v/>
      </c>
      <c r="N2417" s="13"/>
    </row>
    <row r="2418" spans="1:14" hidden="1">
      <c r="A2418" s="23">
        <v>690</v>
      </c>
      <c r="B2418" s="362"/>
      <c r="C2418" s="293">
        <v>5502</v>
      </c>
      <c r="D2418" s="294" t="s">
        <v>675</v>
      </c>
      <c r="E2418" s="295">
        <f>F2418+G2418+H2418</f>
        <v>0</v>
      </c>
      <c r="F2418" s="158"/>
      <c r="G2418" s="159"/>
      <c r="H2418" s="1408"/>
      <c r="I2418" s="158"/>
      <c r="J2418" s="159"/>
      <c r="K2418" s="1408"/>
      <c r="L2418" s="295">
        <f>I2418+J2418+K2418</f>
        <v>0</v>
      </c>
      <c r="M2418" s="12" t="str">
        <f t="shared" si="549"/>
        <v/>
      </c>
      <c r="N2418" s="13"/>
    </row>
    <row r="2419" spans="1:14" hidden="1">
      <c r="A2419" s="23">
        <v>695</v>
      </c>
      <c r="B2419" s="362"/>
      <c r="C2419" s="293">
        <v>5503</v>
      </c>
      <c r="D2419" s="363" t="s">
        <v>676</v>
      </c>
      <c r="E2419" s="295">
        <f>F2419+G2419+H2419</f>
        <v>0</v>
      </c>
      <c r="F2419" s="158"/>
      <c r="G2419" s="159"/>
      <c r="H2419" s="1408"/>
      <c r="I2419" s="158"/>
      <c r="J2419" s="159"/>
      <c r="K2419" s="1408"/>
      <c r="L2419" s="295">
        <f>I2419+J2419+K2419</f>
        <v>0</v>
      </c>
      <c r="M2419" s="12" t="str">
        <f t="shared" si="549"/>
        <v/>
      </c>
      <c r="N2419" s="13"/>
    </row>
    <row r="2420" spans="1:14" hidden="1">
      <c r="A2420" s="22">
        <v>700</v>
      </c>
      <c r="B2420" s="362"/>
      <c r="C2420" s="285">
        <v>5504</v>
      </c>
      <c r="D2420" s="339" t="s">
        <v>677</v>
      </c>
      <c r="E2420" s="287">
        <f>F2420+G2420+H2420</f>
        <v>0</v>
      </c>
      <c r="F2420" s="173"/>
      <c r="G2420" s="174"/>
      <c r="H2420" s="1409"/>
      <c r="I2420" s="173"/>
      <c r="J2420" s="174"/>
      <c r="K2420" s="1409"/>
      <c r="L2420" s="287">
        <f>I2420+J2420+K2420</f>
        <v>0</v>
      </c>
      <c r="M2420" s="12" t="str">
        <f t="shared" si="549"/>
        <v/>
      </c>
      <c r="N2420" s="13"/>
    </row>
    <row r="2421" spans="1:14" hidden="1">
      <c r="A2421" s="22">
        <v>710</v>
      </c>
      <c r="B2421" s="365">
        <v>5700</v>
      </c>
      <c r="C2421" s="1919" t="s">
        <v>899</v>
      </c>
      <c r="D2421" s="1920"/>
      <c r="E2421" s="310">
        <f>SUM(E2422:E2424)</f>
        <v>0</v>
      </c>
      <c r="F2421" s="1458">
        <v>0</v>
      </c>
      <c r="G2421" s="1458">
        <v>0</v>
      </c>
      <c r="H2421" s="1458">
        <v>0</v>
      </c>
      <c r="I2421" s="1458">
        <v>0</v>
      </c>
      <c r="J2421" s="1458">
        <v>0</v>
      </c>
      <c r="K2421" s="1458">
        <v>0</v>
      </c>
      <c r="L2421" s="310">
        <f>SUM(L2422:L2424)</f>
        <v>0</v>
      </c>
      <c r="M2421" s="12" t="str">
        <f t="shared" si="549"/>
        <v/>
      </c>
      <c r="N2421" s="13"/>
    </row>
    <row r="2422" spans="1:14" hidden="1">
      <c r="A2422" s="23">
        <v>715</v>
      </c>
      <c r="B2422" s="366"/>
      <c r="C2422" s="367">
        <v>5701</v>
      </c>
      <c r="D2422" s="368" t="s">
        <v>678</v>
      </c>
      <c r="E2422" s="281">
        <f>F2422+G2422+H2422</f>
        <v>0</v>
      </c>
      <c r="F2422" s="1459">
        <v>0</v>
      </c>
      <c r="G2422" s="1459">
        <v>0</v>
      </c>
      <c r="H2422" s="1460">
        <v>0</v>
      </c>
      <c r="I2422" s="1711">
        <v>0</v>
      </c>
      <c r="J2422" s="1459">
        <v>0</v>
      </c>
      <c r="K2422" s="1459">
        <v>0</v>
      </c>
      <c r="L2422" s="281">
        <f>I2422+J2422+K2422</f>
        <v>0</v>
      </c>
      <c r="M2422" s="12" t="str">
        <f t="shared" si="549"/>
        <v/>
      </c>
      <c r="N2422" s="13"/>
    </row>
    <row r="2423" spans="1:14" hidden="1">
      <c r="A2423" s="23">
        <v>720</v>
      </c>
      <c r="B2423" s="366"/>
      <c r="C2423" s="373">
        <v>5702</v>
      </c>
      <c r="D2423" s="374" t="s">
        <v>679</v>
      </c>
      <c r="E2423" s="314">
        <f>F2423+G2423+H2423</f>
        <v>0</v>
      </c>
      <c r="F2423" s="1459">
        <v>0</v>
      </c>
      <c r="G2423" s="1459">
        <v>0</v>
      </c>
      <c r="H2423" s="1460">
        <v>0</v>
      </c>
      <c r="I2423" s="1711">
        <v>0</v>
      </c>
      <c r="J2423" s="1459">
        <v>0</v>
      </c>
      <c r="K2423" s="1459">
        <v>0</v>
      </c>
      <c r="L2423" s="314">
        <f>I2423+J2423+K2423</f>
        <v>0</v>
      </c>
      <c r="M2423" s="12" t="str">
        <f t="shared" si="549"/>
        <v/>
      </c>
      <c r="N2423" s="13"/>
    </row>
    <row r="2424" spans="1:14" hidden="1">
      <c r="A2424" s="23">
        <v>725</v>
      </c>
      <c r="B2424" s="292"/>
      <c r="C2424" s="375">
        <v>4071</v>
      </c>
      <c r="D2424" s="376" t="s">
        <v>680</v>
      </c>
      <c r="E2424" s="377">
        <f>F2424+G2424+H2424</f>
        <v>0</v>
      </c>
      <c r="F2424" s="1459">
        <v>0</v>
      </c>
      <c r="G2424" s="1459">
        <v>0</v>
      </c>
      <c r="H2424" s="1460">
        <v>0</v>
      </c>
      <c r="I2424" s="1711">
        <v>0</v>
      </c>
      <c r="J2424" s="1459">
        <v>0</v>
      </c>
      <c r="K2424" s="1459">
        <v>0</v>
      </c>
      <c r="L2424" s="377">
        <f>I2424+J2424+K2424</f>
        <v>0</v>
      </c>
      <c r="M2424" s="12" t="str">
        <f t="shared" si="549"/>
        <v/>
      </c>
      <c r="N2424" s="13"/>
    </row>
    <row r="2425" spans="1:14" hidden="1">
      <c r="A2425" s="23">
        <v>730</v>
      </c>
      <c r="B2425" s="571"/>
      <c r="C2425" s="1921" t="s">
        <v>681</v>
      </c>
      <c r="D2425" s="1922"/>
      <c r="E2425" s="1426"/>
      <c r="F2425" s="1426"/>
      <c r="G2425" s="1426"/>
      <c r="H2425" s="1426"/>
      <c r="I2425" s="1426"/>
      <c r="J2425" s="1426"/>
      <c r="K2425" s="1426"/>
      <c r="L2425" s="1427"/>
      <c r="M2425" s="12" t="str">
        <f t="shared" si="549"/>
        <v/>
      </c>
      <c r="N2425" s="13"/>
    </row>
    <row r="2426" spans="1:14" hidden="1">
      <c r="A2426" s="23">
        <v>735</v>
      </c>
      <c r="B2426" s="381">
        <v>98</v>
      </c>
      <c r="C2426" s="1921" t="s">
        <v>681</v>
      </c>
      <c r="D2426" s="1922"/>
      <c r="E2426" s="382">
        <f>F2426+G2426+H2426</f>
        <v>0</v>
      </c>
      <c r="F2426" s="1417"/>
      <c r="G2426" s="1418"/>
      <c r="H2426" s="1419"/>
      <c r="I2426" s="1448">
        <v>0</v>
      </c>
      <c r="J2426" s="1449">
        <v>0</v>
      </c>
      <c r="K2426" s="1450">
        <v>0</v>
      </c>
      <c r="L2426" s="382">
        <f>I2426+J2426+K2426</f>
        <v>0</v>
      </c>
      <c r="M2426" s="12" t="str">
        <f t="shared" si="549"/>
        <v/>
      </c>
      <c r="N2426" s="13"/>
    </row>
    <row r="2427" spans="1:14" hidden="1">
      <c r="A2427" s="23">
        <v>740</v>
      </c>
      <c r="B2427" s="1421"/>
      <c r="C2427" s="1422"/>
      <c r="D2427" s="1423"/>
      <c r="E2427" s="269"/>
      <c r="F2427" s="269"/>
      <c r="G2427" s="269"/>
      <c r="H2427" s="269"/>
      <c r="I2427" s="269"/>
      <c r="J2427" s="269"/>
      <c r="K2427" s="269"/>
      <c r="L2427" s="270"/>
      <c r="M2427" s="12" t="str">
        <f t="shared" si="549"/>
        <v/>
      </c>
      <c r="N2427" s="73" t="str">
        <f>LEFT(C2309,1)</f>
        <v>4</v>
      </c>
    </row>
    <row r="2428" spans="1:14" hidden="1">
      <c r="A2428" s="23">
        <v>745</v>
      </c>
      <c r="B2428" s="1424"/>
      <c r="C2428" s="111"/>
      <c r="D2428" s="1425"/>
      <c r="E2428" s="218"/>
      <c r="F2428" s="218"/>
      <c r="G2428" s="218"/>
      <c r="H2428" s="218"/>
      <c r="I2428" s="218"/>
      <c r="J2428" s="218"/>
      <c r="K2428" s="218"/>
      <c r="L2428" s="389"/>
      <c r="M2428" s="7" t="str">
        <f t="shared" si="549"/>
        <v/>
      </c>
    </row>
    <row r="2429" spans="1:14" hidden="1">
      <c r="A2429" s="22">
        <v>750</v>
      </c>
      <c r="B2429" s="1424"/>
      <c r="C2429" s="111"/>
      <c r="D2429" s="1425"/>
      <c r="E2429" s="218"/>
      <c r="F2429" s="218"/>
      <c r="G2429" s="218"/>
      <c r="H2429" s="218"/>
      <c r="I2429" s="218"/>
      <c r="J2429" s="218"/>
      <c r="K2429" s="218"/>
      <c r="L2429" s="389"/>
      <c r="M2429" s="7" t="str">
        <f t="shared" si="549"/>
        <v/>
      </c>
    </row>
    <row r="2430" spans="1:14" ht="19.5" thickBot="1">
      <c r="A2430" s="23">
        <v>755</v>
      </c>
      <c r="B2430" s="1451"/>
      <c r="C2430" s="393" t="s">
        <v>727</v>
      </c>
      <c r="D2430" s="1420">
        <f>+B2430</f>
        <v>0</v>
      </c>
      <c r="E2430" s="395">
        <f t="shared" ref="E2430:L2430" si="564">SUM(E2312,E2315,E2321,E2329,E2330,E2348,E2352,E2358,E2361,E2362,E2363,E2364,E2368,E2377,E2383,E2384,E2385,E2386,E2393,E2397,E2398,E2399,E2400,E2403,E2404,E2412,E2415,E2416,E2421)+E2426</f>
        <v>80787</v>
      </c>
      <c r="F2430" s="396">
        <f t="shared" si="564"/>
        <v>80787</v>
      </c>
      <c r="G2430" s="397">
        <f t="shared" si="564"/>
        <v>0</v>
      </c>
      <c r="H2430" s="398">
        <f t="shared" si="564"/>
        <v>0</v>
      </c>
      <c r="I2430" s="396">
        <f t="shared" si="564"/>
        <v>25988</v>
      </c>
      <c r="J2430" s="397">
        <f t="shared" si="564"/>
        <v>0</v>
      </c>
      <c r="K2430" s="398">
        <f t="shared" si="564"/>
        <v>0</v>
      </c>
      <c r="L2430" s="395">
        <f t="shared" si="564"/>
        <v>25988</v>
      </c>
      <c r="M2430" s="1820">
        <f t="shared" si="549"/>
        <v>1</v>
      </c>
      <c r="N2430" s="65"/>
    </row>
    <row r="2431" spans="1:14" ht="19.5" thickTop="1">
      <c r="A2431" s="23">
        <v>760</v>
      </c>
      <c r="B2431" s="79" t="s">
        <v>120</v>
      </c>
      <c r="C2431" s="1"/>
      <c r="L2431" s="6"/>
      <c r="M2431" s="1820">
        <f>(IF($E2430&lt;&gt;0,$M$2,IF($L2430&lt;&gt;0,$M$2,"")))</f>
        <v>1</v>
      </c>
      <c r="N2431" s="65"/>
    </row>
    <row r="2432" spans="1:14" ht="18.75">
      <c r="A2432" s="22">
        <v>765</v>
      </c>
      <c r="B2432" s="1355"/>
      <c r="C2432" s="1355"/>
      <c r="D2432" s="1356"/>
      <c r="E2432" s="1355"/>
      <c r="F2432" s="1355"/>
      <c r="G2432" s="1355"/>
      <c r="H2432" s="1355"/>
      <c r="I2432" s="1355"/>
      <c r="J2432" s="1355"/>
      <c r="K2432" s="1355"/>
      <c r="L2432" s="1357"/>
      <c r="M2432" s="1820">
        <f>(IF($E2430&lt;&gt;0,$M$2,IF($L2430&lt;&gt;0,$M$2,"")))</f>
        <v>1</v>
      </c>
      <c r="N2432" s="65"/>
    </row>
    <row r="2433" spans="1:14" ht="18.75" hidden="1">
      <c r="A2433" s="22">
        <v>775</v>
      </c>
      <c r="B2433" s="65"/>
      <c r="C2433" s="65"/>
      <c r="D2433" s="65"/>
      <c r="E2433" s="65"/>
      <c r="F2433" s="65"/>
      <c r="G2433" s="65"/>
      <c r="H2433" s="65"/>
      <c r="I2433" s="65"/>
      <c r="J2433" s="65"/>
      <c r="K2433" s="65"/>
      <c r="L2433" s="77"/>
      <c r="M2433" s="74">
        <f>(IF(E2430&lt;&gt;0,$G$2,IF(L2430&lt;&gt;0,$G$2,"")))</f>
        <v>0</v>
      </c>
      <c r="N2433" s="65"/>
    </row>
    <row r="2434" spans="1:14">
      <c r="A2434" s="23">
        <v>780</v>
      </c>
      <c r="B2434" s="6"/>
      <c r="C2434" s="6"/>
      <c r="D2434" s="517"/>
      <c r="E2434" s="38"/>
      <c r="F2434" s="38"/>
      <c r="G2434" s="38"/>
      <c r="H2434" s="38"/>
      <c r="I2434" s="38"/>
      <c r="J2434" s="38"/>
      <c r="K2434" s="38"/>
      <c r="L2434" s="38"/>
      <c r="M2434" s="7">
        <f>(IF($E2570&lt;&gt;0,$M$2,IF($L2570&lt;&gt;0,$M$2,"")))</f>
        <v>1</v>
      </c>
    </row>
    <row r="2435" spans="1:14">
      <c r="A2435" s="23">
        <v>785</v>
      </c>
      <c r="B2435" s="6"/>
      <c r="C2435" s="1353"/>
      <c r="D2435" s="1354"/>
      <c r="E2435" s="38"/>
      <c r="F2435" s="38"/>
      <c r="G2435" s="38"/>
      <c r="H2435" s="38"/>
      <c r="I2435" s="38"/>
      <c r="J2435" s="38"/>
      <c r="K2435" s="38"/>
      <c r="L2435" s="38"/>
      <c r="M2435" s="7">
        <f>(IF($E2570&lt;&gt;0,$M$2,IF($L2570&lt;&gt;0,$M$2,"")))</f>
        <v>1</v>
      </c>
    </row>
    <row r="2436" spans="1:14">
      <c r="A2436" s="23">
        <v>790</v>
      </c>
      <c r="B2436" s="1938" t="str">
        <f>$B$7</f>
        <v>ОТЧЕТНИ ДАННИ ПО ЕБК ЗА ИЗПЪЛНЕНИЕТО НА БЮДЖЕТА</v>
      </c>
      <c r="C2436" s="1939"/>
      <c r="D2436" s="1939"/>
      <c r="E2436" s="242"/>
      <c r="F2436" s="242"/>
      <c r="G2436" s="237"/>
      <c r="H2436" s="237"/>
      <c r="I2436" s="237"/>
      <c r="J2436" s="237"/>
      <c r="K2436" s="237"/>
      <c r="L2436" s="237"/>
      <c r="M2436" s="7">
        <f>(IF($E2570&lt;&gt;0,$M$2,IF($L2570&lt;&gt;0,$M$2,"")))</f>
        <v>1</v>
      </c>
    </row>
    <row r="2437" spans="1:14">
      <c r="A2437" s="23">
        <v>795</v>
      </c>
      <c r="B2437" s="228"/>
      <c r="C2437" s="391"/>
      <c r="D2437" s="400"/>
      <c r="E2437" s="406" t="s">
        <v>458</v>
      </c>
      <c r="F2437" s="406" t="s">
        <v>820</v>
      </c>
      <c r="G2437" s="237"/>
      <c r="H2437" s="1350" t="s">
        <v>1235</v>
      </c>
      <c r="I2437" s="1351"/>
      <c r="J2437" s="1352"/>
      <c r="K2437" s="237"/>
      <c r="L2437" s="237"/>
      <c r="M2437" s="7">
        <f>(IF($E2570&lt;&gt;0,$M$2,IF($L2570&lt;&gt;0,$M$2,"")))</f>
        <v>1</v>
      </c>
    </row>
    <row r="2438" spans="1:14" ht="18.75">
      <c r="A2438" s="22">
        <v>805</v>
      </c>
      <c r="B2438" s="1940" t="str">
        <f>$B$9</f>
        <v>Община Правец</v>
      </c>
      <c r="C2438" s="1941"/>
      <c r="D2438" s="1942"/>
      <c r="E2438" s="115">
        <f>$E$9</f>
        <v>45658</v>
      </c>
      <c r="F2438" s="226">
        <f>$F$9</f>
        <v>45900</v>
      </c>
      <c r="G2438" s="237"/>
      <c r="H2438" s="237"/>
      <c r="I2438" s="237"/>
      <c r="J2438" s="237"/>
      <c r="K2438" s="237"/>
      <c r="L2438" s="237"/>
      <c r="M2438" s="7">
        <f>(IF($E2570&lt;&gt;0,$M$2,IF($L2570&lt;&gt;0,$M$2,"")))</f>
        <v>1</v>
      </c>
    </row>
    <row r="2439" spans="1:14">
      <c r="A2439" s="23">
        <v>810</v>
      </c>
      <c r="B2439" s="227" t="str">
        <f>$B$10</f>
        <v>(наименование на разпоредителя с бюджет)</v>
      </c>
      <c r="C2439" s="228"/>
      <c r="D2439" s="229"/>
      <c r="E2439" s="237"/>
      <c r="F2439" s="237"/>
      <c r="G2439" s="237"/>
      <c r="H2439" s="237"/>
      <c r="I2439" s="237"/>
      <c r="J2439" s="237"/>
      <c r="K2439" s="237"/>
      <c r="L2439" s="237"/>
      <c r="M2439" s="7">
        <f>(IF($E2570&lt;&gt;0,$M$2,IF($L2570&lt;&gt;0,$M$2,"")))</f>
        <v>1</v>
      </c>
    </row>
    <row r="2440" spans="1:14">
      <c r="A2440" s="23">
        <v>815</v>
      </c>
      <c r="B2440" s="227"/>
      <c r="C2440" s="228"/>
      <c r="D2440" s="229"/>
      <c r="E2440" s="237"/>
      <c r="F2440" s="237"/>
      <c r="G2440" s="237"/>
      <c r="H2440" s="237"/>
      <c r="I2440" s="237"/>
      <c r="J2440" s="237"/>
      <c r="K2440" s="237"/>
      <c r="L2440" s="237"/>
      <c r="M2440" s="7">
        <f>(IF($E2570&lt;&gt;0,$M$2,IF($L2570&lt;&gt;0,$M$2,"")))</f>
        <v>1</v>
      </c>
    </row>
    <row r="2441" spans="1:14" ht="19.5">
      <c r="A2441" s="28">
        <v>525</v>
      </c>
      <c r="B2441" s="1943" t="str">
        <f>$B$12</f>
        <v>Правец</v>
      </c>
      <c r="C2441" s="1944"/>
      <c r="D2441" s="1945"/>
      <c r="E2441" s="410" t="s">
        <v>875</v>
      </c>
      <c r="F2441" s="1348" t="str">
        <f>$F$12</f>
        <v>7317</v>
      </c>
      <c r="G2441" s="237"/>
      <c r="H2441" s="237"/>
      <c r="I2441" s="237"/>
      <c r="J2441" s="237"/>
      <c r="K2441" s="237"/>
      <c r="L2441" s="237"/>
      <c r="M2441" s="7">
        <f>(IF($E2570&lt;&gt;0,$M$2,IF($L2570&lt;&gt;0,$M$2,"")))</f>
        <v>1</v>
      </c>
    </row>
    <row r="2442" spans="1:14">
      <c r="A2442" s="22">
        <v>820</v>
      </c>
      <c r="B2442" s="233" t="str">
        <f>$B$13</f>
        <v>(наименование на първостепенния разпоредител с бюджет)</v>
      </c>
      <c r="C2442" s="228"/>
      <c r="D2442" s="229"/>
      <c r="E2442" s="1349"/>
      <c r="F2442" s="242"/>
      <c r="G2442" s="237"/>
      <c r="H2442" s="237"/>
      <c r="I2442" s="237"/>
      <c r="J2442" s="237"/>
      <c r="K2442" s="237"/>
      <c r="L2442" s="237"/>
      <c r="M2442" s="7">
        <f>(IF($E2570&lt;&gt;0,$M$2,IF($L2570&lt;&gt;0,$M$2,"")))</f>
        <v>1</v>
      </c>
    </row>
    <row r="2443" spans="1:14" ht="19.5">
      <c r="A2443" s="23">
        <v>821</v>
      </c>
      <c r="B2443" s="236"/>
      <c r="C2443" s="237"/>
      <c r="D2443" s="124" t="s">
        <v>876</v>
      </c>
      <c r="E2443" s="238">
        <f>$E$15</f>
        <v>0</v>
      </c>
      <c r="F2443" s="414" t="str">
        <f>$F$15</f>
        <v>БЮДЖЕТ</v>
      </c>
      <c r="G2443" s="218"/>
      <c r="H2443" s="218"/>
      <c r="I2443" s="218"/>
      <c r="J2443" s="218"/>
      <c r="K2443" s="218"/>
      <c r="L2443" s="218"/>
      <c r="M2443" s="7">
        <f>(IF($E2570&lt;&gt;0,$M$2,IF($L2570&lt;&gt;0,$M$2,"")))</f>
        <v>1</v>
      </c>
    </row>
    <row r="2444" spans="1:14" ht="16.5" thickBot="1">
      <c r="A2444" s="23">
        <v>822</v>
      </c>
      <c r="B2444" s="228"/>
      <c r="C2444" s="391"/>
      <c r="D2444" s="400"/>
      <c r="E2444" s="237"/>
      <c r="F2444" s="409"/>
      <c r="G2444" s="409"/>
      <c r="H2444" s="409"/>
      <c r="I2444" s="409"/>
      <c r="J2444" s="409"/>
      <c r="K2444" s="409"/>
      <c r="L2444" s="1365" t="s">
        <v>459</v>
      </c>
      <c r="M2444" s="7">
        <f>(IF($E2570&lt;&gt;0,$M$2,IF($L2570&lt;&gt;0,$M$2,"")))</f>
        <v>1</v>
      </c>
    </row>
    <row r="2445" spans="1:14" ht="24.95" customHeight="1">
      <c r="A2445" s="23">
        <v>823</v>
      </c>
      <c r="B2445" s="247"/>
      <c r="C2445" s="248"/>
      <c r="D2445" s="249" t="s">
        <v>699</v>
      </c>
      <c r="E2445" s="1946" t="str">
        <f>CONCATENATE("Уточнен план ",$C$3)</f>
        <v>Уточнен план 2025</v>
      </c>
      <c r="F2445" s="1947"/>
      <c r="G2445" s="1947"/>
      <c r="H2445" s="1948"/>
      <c r="I2445" s="1927" t="str">
        <f>CONCATENATE("Отчет ",$C$3)</f>
        <v>Отчет 2025</v>
      </c>
      <c r="J2445" s="1928"/>
      <c r="K2445" s="1928"/>
      <c r="L2445" s="1929"/>
      <c r="M2445" s="7">
        <f>(IF($E2570&lt;&gt;0,$M$2,IF($L2570&lt;&gt;0,$M$2,"")))</f>
        <v>1</v>
      </c>
    </row>
    <row r="2446" spans="1:14" ht="54.95" customHeight="1" thickBot="1">
      <c r="A2446" s="23">
        <v>825</v>
      </c>
      <c r="B2446" s="250" t="s">
        <v>62</v>
      </c>
      <c r="C2446" s="251" t="s">
        <v>460</v>
      </c>
      <c r="D2446" s="252" t="s">
        <v>700</v>
      </c>
      <c r="E2446" s="1391" t="str">
        <f>$E$20</f>
        <v>Уточнен план                Общо</v>
      </c>
      <c r="F2446" s="1395" t="str">
        <f>$F$20</f>
        <v>държавни дейности</v>
      </c>
      <c r="G2446" s="1396" t="str">
        <f>$G$20</f>
        <v>местни дейности</v>
      </c>
      <c r="H2446" s="1397" t="str">
        <f>$H$20</f>
        <v>дофинансиране</v>
      </c>
      <c r="I2446" s="253" t="str">
        <f>$I$20</f>
        <v>държавни дейности -ОТЧЕТ</v>
      </c>
      <c r="J2446" s="254" t="str">
        <f>$J$20</f>
        <v>местни дейности - ОТЧЕТ</v>
      </c>
      <c r="K2446" s="255" t="str">
        <f>$K$20</f>
        <v>дофинансиране - ОТЧЕТ</v>
      </c>
      <c r="L2446" s="1675" t="str">
        <f>$L$20</f>
        <v>ОТЧЕТ                                    ОБЩО</v>
      </c>
      <c r="M2446" s="7">
        <f>(IF($E2570&lt;&gt;0,$M$2,IF($L2570&lt;&gt;0,$M$2,"")))</f>
        <v>1</v>
      </c>
    </row>
    <row r="2447" spans="1:14" ht="18.75">
      <c r="A2447" s="23"/>
      <c r="B2447" s="258"/>
      <c r="C2447" s="259"/>
      <c r="D2447" s="260" t="s">
        <v>729</v>
      </c>
      <c r="E2447" s="1442" t="str">
        <f>$E$21</f>
        <v>(1)</v>
      </c>
      <c r="F2447" s="143" t="str">
        <f>$F$21</f>
        <v>(2)</v>
      </c>
      <c r="G2447" s="144" t="str">
        <f>$G$21</f>
        <v>(3)</v>
      </c>
      <c r="H2447" s="145" t="str">
        <f>$H$21</f>
        <v>(4)</v>
      </c>
      <c r="I2447" s="261" t="str">
        <f>$I$21</f>
        <v>(5)</v>
      </c>
      <c r="J2447" s="262" t="str">
        <f>$J$21</f>
        <v>(6)</v>
      </c>
      <c r="K2447" s="263" t="str">
        <f>$K$21</f>
        <v>(7)</v>
      </c>
      <c r="L2447" s="264" t="str">
        <f>$L$21</f>
        <v>(8)</v>
      </c>
      <c r="M2447" s="7">
        <f>(IF($E2570&lt;&gt;0,$M$2,IF($L2570&lt;&gt;0,$M$2,"")))</f>
        <v>1</v>
      </c>
    </row>
    <row r="2448" spans="1:14">
      <c r="A2448" s="23"/>
      <c r="B2448" s="1439"/>
      <c r="C2448" s="1540" t="e">
        <f>VLOOKUP(D2448,OP_LIST2,2,FALSE)</f>
        <v>#N/A</v>
      </c>
      <c r="D2448" s="1445"/>
      <c r="E2448" s="389"/>
      <c r="F2448" s="1429"/>
      <c r="G2448" s="1430"/>
      <c r="H2448" s="1431"/>
      <c r="I2448" s="1429"/>
      <c r="J2448" s="1430"/>
      <c r="K2448" s="1431"/>
      <c r="L2448" s="1428"/>
      <c r="M2448" s="7">
        <f>(IF($E2570&lt;&gt;0,$M$2,IF($L2570&lt;&gt;0,$M$2,"")))</f>
        <v>1</v>
      </c>
    </row>
    <row r="2449" spans="1:14">
      <c r="A2449" s="23"/>
      <c r="B2449" s="1713" t="s">
        <v>2056</v>
      </c>
      <c r="C2449" s="1446">
        <f>VLOOKUP(D2450,EBK_DEIN2,2,FALSE)</f>
        <v>4437</v>
      </c>
      <c r="D2449" s="1445" t="s">
        <v>778</v>
      </c>
      <c r="E2449" s="389"/>
      <c r="F2449" s="1432"/>
      <c r="G2449" s="1433"/>
      <c r="H2449" s="1434"/>
      <c r="I2449" s="1432"/>
      <c r="J2449" s="1433"/>
      <c r="K2449" s="1434"/>
      <c r="L2449" s="1428"/>
      <c r="M2449" s="7">
        <f>(IF($E2570&lt;&gt;0,$M$2,IF($L2570&lt;&gt;0,$M$2,"")))</f>
        <v>1</v>
      </c>
    </row>
    <row r="2450" spans="1:14">
      <c r="A2450" s="23"/>
      <c r="B2450" s="1438"/>
      <c r="C2450" s="1531">
        <f>+C2449</f>
        <v>4437</v>
      </c>
      <c r="D2450" s="1440" t="s">
        <v>9</v>
      </c>
      <c r="E2450" s="389"/>
      <c r="F2450" s="1432"/>
      <c r="G2450" s="1433"/>
      <c r="H2450" s="1434"/>
      <c r="I2450" s="1432"/>
      <c r="J2450" s="1433"/>
      <c r="K2450" s="1434"/>
      <c r="L2450" s="1428"/>
      <c r="M2450" s="7">
        <f>(IF($E2570&lt;&gt;0,$M$2,IF($L2570&lt;&gt;0,$M$2,"")))</f>
        <v>1</v>
      </c>
    </row>
    <row r="2451" spans="1:14">
      <c r="A2451" s="23"/>
      <c r="B2451" s="1443"/>
      <c r="C2451" s="1441"/>
      <c r="D2451" s="1444" t="s">
        <v>701</v>
      </c>
      <c r="E2451" s="389"/>
      <c r="F2451" s="1435"/>
      <c r="G2451" s="1436"/>
      <c r="H2451" s="1437"/>
      <c r="I2451" s="1435"/>
      <c r="J2451" s="1436"/>
      <c r="K2451" s="1437"/>
      <c r="L2451" s="1428"/>
      <c r="M2451" s="7">
        <f>(IF($E2570&lt;&gt;0,$M$2,IF($L2570&lt;&gt;0,$M$2,"")))</f>
        <v>1</v>
      </c>
    </row>
    <row r="2452" spans="1:14">
      <c r="A2452" s="23"/>
      <c r="B2452" s="272">
        <v>100</v>
      </c>
      <c r="C2452" s="1930" t="s">
        <v>730</v>
      </c>
      <c r="D2452" s="1931"/>
      <c r="E2452" s="273">
        <f t="shared" ref="E2452:L2452" si="565">SUM(E2453:E2454)</f>
        <v>112322</v>
      </c>
      <c r="F2452" s="274">
        <f t="shared" si="565"/>
        <v>112322</v>
      </c>
      <c r="G2452" s="275">
        <f t="shared" si="565"/>
        <v>0</v>
      </c>
      <c r="H2452" s="276">
        <f>SUM(H2453:H2454)</f>
        <v>0</v>
      </c>
      <c r="I2452" s="274">
        <f t="shared" si="565"/>
        <v>62671</v>
      </c>
      <c r="J2452" s="275">
        <f t="shared" si="565"/>
        <v>0</v>
      </c>
      <c r="K2452" s="276">
        <f t="shared" si="565"/>
        <v>0</v>
      </c>
      <c r="L2452" s="273">
        <f t="shared" si="565"/>
        <v>62671</v>
      </c>
      <c r="M2452" s="12">
        <f>(IF($E2452&lt;&gt;0,$M$2,IF($L2452&lt;&gt;0,$M$2,"")))</f>
        <v>1</v>
      </c>
      <c r="N2452" s="13"/>
    </row>
    <row r="2453" spans="1:14">
      <c r="A2453" s="23"/>
      <c r="B2453" s="278"/>
      <c r="C2453" s="279">
        <v>101</v>
      </c>
      <c r="D2453" s="280" t="s">
        <v>731</v>
      </c>
      <c r="E2453" s="281">
        <f>F2453+G2453+H2453</f>
        <v>112322</v>
      </c>
      <c r="F2453" s="152">
        <v>112322</v>
      </c>
      <c r="G2453" s="153">
        <v>0</v>
      </c>
      <c r="H2453" s="1406">
        <v>0</v>
      </c>
      <c r="I2453" s="152">
        <v>62671</v>
      </c>
      <c r="J2453" s="153">
        <v>0</v>
      </c>
      <c r="K2453" s="1406">
        <v>0</v>
      </c>
      <c r="L2453" s="281">
        <f>I2453+J2453+K2453</f>
        <v>62671</v>
      </c>
      <c r="M2453" s="12">
        <f t="shared" ref="M2453:M2516" si="566">(IF($E2453&lt;&gt;0,$M$2,IF($L2453&lt;&gt;0,$M$2,"")))</f>
        <v>1</v>
      </c>
      <c r="N2453" s="13"/>
    </row>
    <row r="2454" spans="1:14" hidden="1">
      <c r="A2454" s="10"/>
      <c r="B2454" s="278"/>
      <c r="C2454" s="285">
        <v>102</v>
      </c>
      <c r="D2454" s="286" t="s">
        <v>732</v>
      </c>
      <c r="E2454" s="287">
        <f>F2454+G2454+H2454</f>
        <v>0</v>
      </c>
      <c r="F2454" s="173"/>
      <c r="G2454" s="174"/>
      <c r="H2454" s="1409"/>
      <c r="I2454" s="173"/>
      <c r="J2454" s="174"/>
      <c r="K2454" s="1409"/>
      <c r="L2454" s="287">
        <f>I2454+J2454+K2454</f>
        <v>0</v>
      </c>
      <c r="M2454" s="12" t="str">
        <f t="shared" si="566"/>
        <v/>
      </c>
      <c r="N2454" s="13"/>
    </row>
    <row r="2455" spans="1:14">
      <c r="A2455" s="10"/>
      <c r="B2455" s="272">
        <v>200</v>
      </c>
      <c r="C2455" s="1932" t="s">
        <v>733</v>
      </c>
      <c r="D2455" s="1933"/>
      <c r="E2455" s="273">
        <f t="shared" ref="E2455:L2455" si="567">SUM(E2456:E2460)</f>
        <v>17794</v>
      </c>
      <c r="F2455" s="274">
        <f t="shared" si="567"/>
        <v>17794</v>
      </c>
      <c r="G2455" s="275">
        <f t="shared" si="567"/>
        <v>0</v>
      </c>
      <c r="H2455" s="276">
        <f>SUM(H2456:H2460)</f>
        <v>0</v>
      </c>
      <c r="I2455" s="274">
        <f t="shared" si="567"/>
        <v>8639</v>
      </c>
      <c r="J2455" s="275">
        <f t="shared" si="567"/>
        <v>0</v>
      </c>
      <c r="K2455" s="276">
        <f t="shared" si="567"/>
        <v>0</v>
      </c>
      <c r="L2455" s="273">
        <f t="shared" si="567"/>
        <v>8639</v>
      </c>
      <c r="M2455" s="12">
        <f t="shared" si="566"/>
        <v>1</v>
      </c>
      <c r="N2455" s="13"/>
    </row>
    <row r="2456" spans="1:14" hidden="1">
      <c r="A2456" s="10"/>
      <c r="B2456" s="291"/>
      <c r="C2456" s="279">
        <v>201</v>
      </c>
      <c r="D2456" s="280" t="s">
        <v>734</v>
      </c>
      <c r="E2456" s="281">
        <f>F2456+G2456+H2456</f>
        <v>0</v>
      </c>
      <c r="F2456" s="152"/>
      <c r="G2456" s="153"/>
      <c r="H2456" s="1406"/>
      <c r="I2456" s="152"/>
      <c r="J2456" s="153"/>
      <c r="K2456" s="1406"/>
      <c r="L2456" s="281">
        <f>I2456+J2456+K2456</f>
        <v>0</v>
      </c>
      <c r="M2456" s="12" t="str">
        <f t="shared" si="566"/>
        <v/>
      </c>
      <c r="N2456" s="13"/>
    </row>
    <row r="2457" spans="1:14">
      <c r="A2457" s="10"/>
      <c r="B2457" s="292"/>
      <c r="C2457" s="293">
        <v>202</v>
      </c>
      <c r="D2457" s="294" t="s">
        <v>735</v>
      </c>
      <c r="E2457" s="295">
        <f>F2457+G2457+H2457</f>
        <v>12924</v>
      </c>
      <c r="F2457" s="158">
        <v>12924</v>
      </c>
      <c r="G2457" s="159">
        <v>0</v>
      </c>
      <c r="H2457" s="1408">
        <v>0</v>
      </c>
      <c r="I2457" s="158">
        <v>6750</v>
      </c>
      <c r="J2457" s="159">
        <v>0</v>
      </c>
      <c r="K2457" s="1408">
        <v>0</v>
      </c>
      <c r="L2457" s="295">
        <f>I2457+J2457+K2457</f>
        <v>6750</v>
      </c>
      <c r="M2457" s="12">
        <f t="shared" si="566"/>
        <v>1</v>
      </c>
      <c r="N2457" s="13"/>
    </row>
    <row r="2458" spans="1:14" ht="31.5">
      <c r="A2458" s="10"/>
      <c r="B2458" s="299"/>
      <c r="C2458" s="293">
        <v>205</v>
      </c>
      <c r="D2458" s="294" t="s">
        <v>586</v>
      </c>
      <c r="E2458" s="295">
        <f>F2458+G2458+H2458</f>
        <v>3370</v>
      </c>
      <c r="F2458" s="158">
        <v>3370</v>
      </c>
      <c r="G2458" s="159">
        <v>0</v>
      </c>
      <c r="H2458" s="1408">
        <v>0</v>
      </c>
      <c r="I2458" s="158">
        <v>852</v>
      </c>
      <c r="J2458" s="159">
        <v>0</v>
      </c>
      <c r="K2458" s="1408">
        <v>0</v>
      </c>
      <c r="L2458" s="295">
        <f>I2458+J2458+K2458</f>
        <v>852</v>
      </c>
      <c r="M2458" s="12">
        <f t="shared" si="566"/>
        <v>1</v>
      </c>
      <c r="N2458" s="13"/>
    </row>
    <row r="2459" spans="1:14">
      <c r="A2459" s="10"/>
      <c r="B2459" s="299"/>
      <c r="C2459" s="293">
        <v>208</v>
      </c>
      <c r="D2459" s="300" t="s">
        <v>587</v>
      </c>
      <c r="E2459" s="295">
        <f>F2459+G2459+H2459</f>
        <v>0</v>
      </c>
      <c r="F2459" s="158"/>
      <c r="G2459" s="159"/>
      <c r="H2459" s="1408"/>
      <c r="I2459" s="158">
        <v>648</v>
      </c>
      <c r="J2459" s="159">
        <v>0</v>
      </c>
      <c r="K2459" s="1408">
        <v>0</v>
      </c>
      <c r="L2459" s="295">
        <f>I2459+J2459+K2459</f>
        <v>648</v>
      </c>
      <c r="M2459" s="12">
        <f t="shared" si="566"/>
        <v>1</v>
      </c>
      <c r="N2459" s="13"/>
    </row>
    <row r="2460" spans="1:14">
      <c r="A2460" s="10"/>
      <c r="B2460" s="291"/>
      <c r="C2460" s="285">
        <v>209</v>
      </c>
      <c r="D2460" s="301" t="s">
        <v>588</v>
      </c>
      <c r="E2460" s="287">
        <f>F2460+G2460+H2460</f>
        <v>1500</v>
      </c>
      <c r="F2460" s="173">
        <v>1500</v>
      </c>
      <c r="G2460" s="174">
        <v>0</v>
      </c>
      <c r="H2460" s="1409">
        <v>0</v>
      </c>
      <c r="I2460" s="173">
        <v>389</v>
      </c>
      <c r="J2460" s="174">
        <v>0</v>
      </c>
      <c r="K2460" s="1409">
        <v>0</v>
      </c>
      <c r="L2460" s="287">
        <f>I2460+J2460+K2460</f>
        <v>389</v>
      </c>
      <c r="M2460" s="12">
        <f t="shared" si="566"/>
        <v>1</v>
      </c>
      <c r="N2460" s="13"/>
    </row>
    <row r="2461" spans="1:14">
      <c r="A2461" s="10"/>
      <c r="B2461" s="272">
        <v>500</v>
      </c>
      <c r="C2461" s="1934" t="s">
        <v>188</v>
      </c>
      <c r="D2461" s="1935"/>
      <c r="E2461" s="273">
        <f t="shared" ref="E2461:L2461" si="568">SUM(E2462:E2468)</f>
        <v>22126</v>
      </c>
      <c r="F2461" s="274">
        <f t="shared" si="568"/>
        <v>22126</v>
      </c>
      <c r="G2461" s="275">
        <f t="shared" si="568"/>
        <v>0</v>
      </c>
      <c r="H2461" s="276">
        <f>SUM(H2462:H2468)</f>
        <v>0</v>
      </c>
      <c r="I2461" s="274">
        <f t="shared" si="568"/>
        <v>12503</v>
      </c>
      <c r="J2461" s="275">
        <f t="shared" si="568"/>
        <v>0</v>
      </c>
      <c r="K2461" s="276">
        <f t="shared" si="568"/>
        <v>0</v>
      </c>
      <c r="L2461" s="273">
        <f t="shared" si="568"/>
        <v>12503</v>
      </c>
      <c r="M2461" s="12">
        <f t="shared" si="566"/>
        <v>1</v>
      </c>
      <c r="N2461" s="13"/>
    </row>
    <row r="2462" spans="1:14" ht="18" customHeight="1">
      <c r="A2462" s="10"/>
      <c r="B2462" s="291"/>
      <c r="C2462" s="302">
        <v>551</v>
      </c>
      <c r="D2462" s="303" t="s">
        <v>189</v>
      </c>
      <c r="E2462" s="281">
        <f t="shared" ref="E2462:E2469" si="569">F2462+G2462+H2462</f>
        <v>14601</v>
      </c>
      <c r="F2462" s="152">
        <v>14601</v>
      </c>
      <c r="G2462" s="153">
        <v>0</v>
      </c>
      <c r="H2462" s="1406">
        <v>0</v>
      </c>
      <c r="I2462" s="152">
        <v>7961</v>
      </c>
      <c r="J2462" s="153">
        <v>0</v>
      </c>
      <c r="K2462" s="1406">
        <v>0</v>
      </c>
      <c r="L2462" s="281">
        <f t="shared" ref="L2462:L2469" si="570">I2462+J2462+K2462</f>
        <v>7961</v>
      </c>
      <c r="M2462" s="12">
        <f t="shared" si="566"/>
        <v>1</v>
      </c>
      <c r="N2462" s="13"/>
    </row>
    <row r="2463" spans="1:14" hidden="1">
      <c r="A2463" s="10"/>
      <c r="B2463" s="291"/>
      <c r="C2463" s="304">
        <v>552</v>
      </c>
      <c r="D2463" s="305" t="s">
        <v>894</v>
      </c>
      <c r="E2463" s="295">
        <f t="shared" si="569"/>
        <v>0</v>
      </c>
      <c r="F2463" s="158"/>
      <c r="G2463" s="159"/>
      <c r="H2463" s="1408"/>
      <c r="I2463" s="158"/>
      <c r="J2463" s="159"/>
      <c r="K2463" s="1408"/>
      <c r="L2463" s="295">
        <f t="shared" si="570"/>
        <v>0</v>
      </c>
      <c r="M2463" s="12" t="str">
        <f t="shared" si="566"/>
        <v/>
      </c>
      <c r="N2463" s="13"/>
    </row>
    <row r="2464" spans="1:14" hidden="1">
      <c r="A2464" s="10"/>
      <c r="B2464" s="306"/>
      <c r="C2464" s="304">
        <v>558</v>
      </c>
      <c r="D2464" s="307" t="s">
        <v>856</v>
      </c>
      <c r="E2464" s="295">
        <f>F2464+G2464+H2464</f>
        <v>0</v>
      </c>
      <c r="F2464" s="484">
        <v>0</v>
      </c>
      <c r="G2464" s="485">
        <v>0</v>
      </c>
      <c r="H2464" s="160">
        <v>0</v>
      </c>
      <c r="I2464" s="484">
        <v>0</v>
      </c>
      <c r="J2464" s="485">
        <v>0</v>
      </c>
      <c r="K2464" s="160">
        <v>0</v>
      </c>
      <c r="L2464" s="295">
        <f>I2464+J2464+K2464</f>
        <v>0</v>
      </c>
      <c r="M2464" s="12" t="str">
        <f t="shared" si="566"/>
        <v/>
      </c>
      <c r="N2464" s="13"/>
    </row>
    <row r="2465" spans="1:14">
      <c r="A2465" s="10"/>
      <c r="B2465" s="306"/>
      <c r="C2465" s="304">
        <v>560</v>
      </c>
      <c r="D2465" s="307" t="s">
        <v>190</v>
      </c>
      <c r="E2465" s="295">
        <f t="shared" si="569"/>
        <v>5391</v>
      </c>
      <c r="F2465" s="158">
        <v>5391</v>
      </c>
      <c r="G2465" s="159">
        <v>0</v>
      </c>
      <c r="H2465" s="1408">
        <v>0</v>
      </c>
      <c r="I2465" s="158">
        <v>3407</v>
      </c>
      <c r="J2465" s="159">
        <v>0</v>
      </c>
      <c r="K2465" s="1408">
        <v>0</v>
      </c>
      <c r="L2465" s="295">
        <f t="shared" si="570"/>
        <v>3407</v>
      </c>
      <c r="M2465" s="12">
        <f t="shared" si="566"/>
        <v>1</v>
      </c>
      <c r="N2465" s="13"/>
    </row>
    <row r="2466" spans="1:14">
      <c r="A2466" s="10"/>
      <c r="B2466" s="306"/>
      <c r="C2466" s="304">
        <v>580</v>
      </c>
      <c r="D2466" s="305" t="s">
        <v>191</v>
      </c>
      <c r="E2466" s="295">
        <f t="shared" si="569"/>
        <v>2134</v>
      </c>
      <c r="F2466" s="158">
        <v>2134</v>
      </c>
      <c r="G2466" s="159">
        <v>0</v>
      </c>
      <c r="H2466" s="1408">
        <v>0</v>
      </c>
      <c r="I2466" s="158">
        <v>1135</v>
      </c>
      <c r="J2466" s="159">
        <v>0</v>
      </c>
      <c r="K2466" s="1408">
        <v>0</v>
      </c>
      <c r="L2466" s="295">
        <f t="shared" si="570"/>
        <v>1135</v>
      </c>
      <c r="M2466" s="12">
        <f t="shared" si="566"/>
        <v>1</v>
      </c>
      <c r="N2466" s="13"/>
    </row>
    <row r="2467" spans="1:14" hidden="1">
      <c r="A2467" s="10"/>
      <c r="B2467" s="291"/>
      <c r="C2467" s="304">
        <v>588</v>
      </c>
      <c r="D2467" s="305" t="s">
        <v>858</v>
      </c>
      <c r="E2467" s="295">
        <f>F2467+G2467+H2467</f>
        <v>0</v>
      </c>
      <c r="F2467" s="484">
        <v>0</v>
      </c>
      <c r="G2467" s="485">
        <v>0</v>
      </c>
      <c r="H2467" s="160">
        <v>0</v>
      </c>
      <c r="I2467" s="484">
        <v>0</v>
      </c>
      <c r="J2467" s="485">
        <v>0</v>
      </c>
      <c r="K2467" s="160">
        <v>0</v>
      </c>
      <c r="L2467" s="295">
        <f>I2467+J2467+K2467</f>
        <v>0</v>
      </c>
      <c r="M2467" s="12" t="str">
        <f t="shared" si="566"/>
        <v/>
      </c>
      <c r="N2467" s="13"/>
    </row>
    <row r="2468" spans="1:14" ht="31.5" hidden="1">
      <c r="A2468" s="10"/>
      <c r="B2468" s="291"/>
      <c r="C2468" s="308">
        <v>590</v>
      </c>
      <c r="D2468" s="309" t="s">
        <v>192</v>
      </c>
      <c r="E2468" s="287">
        <f t="shared" si="569"/>
        <v>0</v>
      </c>
      <c r="F2468" s="173"/>
      <c r="G2468" s="174"/>
      <c r="H2468" s="1409"/>
      <c r="I2468" s="173"/>
      <c r="J2468" s="174"/>
      <c r="K2468" s="1409"/>
      <c r="L2468" s="287">
        <f t="shared" si="570"/>
        <v>0</v>
      </c>
      <c r="M2468" s="12" t="str">
        <f t="shared" si="566"/>
        <v/>
      </c>
      <c r="N2468" s="13"/>
    </row>
    <row r="2469" spans="1:14" hidden="1">
      <c r="A2469" s="22">
        <v>5</v>
      </c>
      <c r="B2469" s="272">
        <v>800</v>
      </c>
      <c r="C2469" s="1936" t="s">
        <v>193</v>
      </c>
      <c r="D2469" s="1937"/>
      <c r="E2469" s="310">
        <f t="shared" si="569"/>
        <v>0</v>
      </c>
      <c r="F2469" s="1410"/>
      <c r="G2469" s="1411"/>
      <c r="H2469" s="1412"/>
      <c r="I2469" s="1410"/>
      <c r="J2469" s="1411"/>
      <c r="K2469" s="1412"/>
      <c r="L2469" s="310">
        <f t="shared" si="570"/>
        <v>0</v>
      </c>
      <c r="M2469" s="12" t="str">
        <f t="shared" si="566"/>
        <v/>
      </c>
      <c r="N2469" s="13"/>
    </row>
    <row r="2470" spans="1:14">
      <c r="A2470" s="23">
        <v>10</v>
      </c>
      <c r="B2470" s="272">
        <v>1000</v>
      </c>
      <c r="C2470" s="1932" t="s">
        <v>194</v>
      </c>
      <c r="D2470" s="1933"/>
      <c r="E2470" s="310">
        <f t="shared" ref="E2470:L2470" si="571">SUM(E2471:E2487)</f>
        <v>33547</v>
      </c>
      <c r="F2470" s="274">
        <f t="shared" si="571"/>
        <v>33547</v>
      </c>
      <c r="G2470" s="275">
        <f t="shared" si="571"/>
        <v>0</v>
      </c>
      <c r="H2470" s="276">
        <f>SUM(H2471:H2487)</f>
        <v>0</v>
      </c>
      <c r="I2470" s="274">
        <f t="shared" si="571"/>
        <v>1701</v>
      </c>
      <c r="J2470" s="275">
        <f t="shared" si="571"/>
        <v>0</v>
      </c>
      <c r="K2470" s="276">
        <f t="shared" si="571"/>
        <v>0</v>
      </c>
      <c r="L2470" s="310">
        <f t="shared" si="571"/>
        <v>1701</v>
      </c>
      <c r="M2470" s="12">
        <f t="shared" si="566"/>
        <v>1</v>
      </c>
      <c r="N2470" s="13"/>
    </row>
    <row r="2471" spans="1:14" hidden="1">
      <c r="A2471" s="23">
        <v>15</v>
      </c>
      <c r="B2471" s="292"/>
      <c r="C2471" s="279">
        <v>1011</v>
      </c>
      <c r="D2471" s="311" t="s">
        <v>195</v>
      </c>
      <c r="E2471" s="281">
        <f t="shared" ref="E2471:E2487" si="572">F2471+G2471+H2471</f>
        <v>0</v>
      </c>
      <c r="F2471" s="152"/>
      <c r="G2471" s="153"/>
      <c r="H2471" s="1406"/>
      <c r="I2471" s="152"/>
      <c r="J2471" s="153"/>
      <c r="K2471" s="1406"/>
      <c r="L2471" s="281">
        <f t="shared" ref="L2471:L2487" si="573">I2471+J2471+K2471</f>
        <v>0</v>
      </c>
      <c r="M2471" s="12" t="str">
        <f t="shared" si="566"/>
        <v/>
      </c>
      <c r="N2471" s="13"/>
    </row>
    <row r="2472" spans="1:14">
      <c r="A2472" s="22">
        <v>35</v>
      </c>
      <c r="B2472" s="292"/>
      <c r="C2472" s="293">
        <v>1012</v>
      </c>
      <c r="D2472" s="294" t="s">
        <v>196</v>
      </c>
      <c r="E2472" s="295">
        <f t="shared" si="572"/>
        <v>3500</v>
      </c>
      <c r="F2472" s="158">
        <v>3500</v>
      </c>
      <c r="G2472" s="159">
        <v>0</v>
      </c>
      <c r="H2472" s="1408">
        <v>0</v>
      </c>
      <c r="I2472" s="158">
        <v>155</v>
      </c>
      <c r="J2472" s="159">
        <v>0</v>
      </c>
      <c r="K2472" s="1408">
        <v>0</v>
      </c>
      <c r="L2472" s="295">
        <f t="shared" si="573"/>
        <v>155</v>
      </c>
      <c r="M2472" s="12">
        <f t="shared" si="566"/>
        <v>1</v>
      </c>
      <c r="N2472" s="13"/>
    </row>
    <row r="2473" spans="1:14">
      <c r="A2473" s="23">
        <v>40</v>
      </c>
      <c r="B2473" s="292"/>
      <c r="C2473" s="293">
        <v>1013</v>
      </c>
      <c r="D2473" s="294" t="s">
        <v>197</v>
      </c>
      <c r="E2473" s="295">
        <f t="shared" si="572"/>
        <v>3500</v>
      </c>
      <c r="F2473" s="158">
        <v>3500</v>
      </c>
      <c r="G2473" s="159">
        <v>0</v>
      </c>
      <c r="H2473" s="1408">
        <v>0</v>
      </c>
      <c r="I2473" s="158">
        <v>159</v>
      </c>
      <c r="J2473" s="159">
        <v>0</v>
      </c>
      <c r="K2473" s="1408">
        <v>0</v>
      </c>
      <c r="L2473" s="295">
        <f t="shared" si="573"/>
        <v>159</v>
      </c>
      <c r="M2473" s="12">
        <f t="shared" si="566"/>
        <v>1</v>
      </c>
      <c r="N2473" s="13"/>
    </row>
    <row r="2474" spans="1:14" hidden="1">
      <c r="A2474" s="23">
        <v>45</v>
      </c>
      <c r="B2474" s="292"/>
      <c r="C2474" s="293">
        <v>1014</v>
      </c>
      <c r="D2474" s="294" t="s">
        <v>198</v>
      </c>
      <c r="E2474" s="295">
        <f t="shared" si="572"/>
        <v>0</v>
      </c>
      <c r="F2474" s="158"/>
      <c r="G2474" s="159"/>
      <c r="H2474" s="1408"/>
      <c r="I2474" s="158"/>
      <c r="J2474" s="159"/>
      <c r="K2474" s="1408"/>
      <c r="L2474" s="295">
        <f t="shared" si="573"/>
        <v>0</v>
      </c>
      <c r="M2474" s="12" t="str">
        <f t="shared" si="566"/>
        <v/>
      </c>
      <c r="N2474" s="13"/>
    </row>
    <row r="2475" spans="1:14">
      <c r="A2475" s="23">
        <v>50</v>
      </c>
      <c r="B2475" s="292"/>
      <c r="C2475" s="293">
        <v>1015</v>
      </c>
      <c r="D2475" s="294" t="s">
        <v>199</v>
      </c>
      <c r="E2475" s="295">
        <f t="shared" si="572"/>
        <v>3000</v>
      </c>
      <c r="F2475" s="158">
        <v>3000</v>
      </c>
      <c r="G2475" s="159">
        <v>0</v>
      </c>
      <c r="H2475" s="1408">
        <v>0</v>
      </c>
      <c r="I2475" s="158">
        <v>921</v>
      </c>
      <c r="J2475" s="159">
        <v>0</v>
      </c>
      <c r="K2475" s="1408">
        <v>0</v>
      </c>
      <c r="L2475" s="295">
        <f t="shared" si="573"/>
        <v>921</v>
      </c>
      <c r="M2475" s="12">
        <f t="shared" si="566"/>
        <v>1</v>
      </c>
      <c r="N2475" s="13"/>
    </row>
    <row r="2476" spans="1:14">
      <c r="A2476" s="23">
        <v>55</v>
      </c>
      <c r="B2476" s="292"/>
      <c r="C2476" s="312">
        <v>1016</v>
      </c>
      <c r="D2476" s="313" t="s">
        <v>200</v>
      </c>
      <c r="E2476" s="314">
        <f t="shared" si="572"/>
        <v>2000</v>
      </c>
      <c r="F2476" s="164">
        <v>2000</v>
      </c>
      <c r="G2476" s="165">
        <v>0</v>
      </c>
      <c r="H2476" s="1407">
        <v>0</v>
      </c>
      <c r="I2476" s="164"/>
      <c r="J2476" s="165"/>
      <c r="K2476" s="1407"/>
      <c r="L2476" s="314">
        <f t="shared" si="573"/>
        <v>0</v>
      </c>
      <c r="M2476" s="12">
        <f t="shared" si="566"/>
        <v>1</v>
      </c>
      <c r="N2476" s="13"/>
    </row>
    <row r="2477" spans="1:14">
      <c r="A2477" s="23">
        <v>60</v>
      </c>
      <c r="B2477" s="278"/>
      <c r="C2477" s="318">
        <v>1020</v>
      </c>
      <c r="D2477" s="319" t="s">
        <v>201</v>
      </c>
      <c r="E2477" s="320">
        <f t="shared" si="572"/>
        <v>0</v>
      </c>
      <c r="F2477" s="450"/>
      <c r="G2477" s="451"/>
      <c r="H2477" s="1416"/>
      <c r="I2477" s="450">
        <v>400</v>
      </c>
      <c r="J2477" s="451">
        <v>0</v>
      </c>
      <c r="K2477" s="1416">
        <v>0</v>
      </c>
      <c r="L2477" s="320">
        <f t="shared" si="573"/>
        <v>400</v>
      </c>
      <c r="M2477" s="12">
        <f t="shared" si="566"/>
        <v>1</v>
      </c>
      <c r="N2477" s="13"/>
    </row>
    <row r="2478" spans="1:14">
      <c r="A2478" s="22">
        <v>65</v>
      </c>
      <c r="B2478" s="292"/>
      <c r="C2478" s="324">
        <v>1030</v>
      </c>
      <c r="D2478" s="325" t="s">
        <v>202</v>
      </c>
      <c r="E2478" s="326">
        <f t="shared" si="572"/>
        <v>21547</v>
      </c>
      <c r="F2478" s="445">
        <v>21547</v>
      </c>
      <c r="G2478" s="446">
        <v>0</v>
      </c>
      <c r="H2478" s="1413">
        <v>0</v>
      </c>
      <c r="I2478" s="445"/>
      <c r="J2478" s="446"/>
      <c r="K2478" s="1413"/>
      <c r="L2478" s="326">
        <f t="shared" si="573"/>
        <v>0</v>
      </c>
      <c r="M2478" s="12">
        <f t="shared" si="566"/>
        <v>1</v>
      </c>
      <c r="N2478" s="13"/>
    </row>
    <row r="2479" spans="1:14">
      <c r="A2479" s="23">
        <v>70</v>
      </c>
      <c r="B2479" s="292"/>
      <c r="C2479" s="318">
        <v>1051</v>
      </c>
      <c r="D2479" s="331" t="s">
        <v>203</v>
      </c>
      <c r="E2479" s="320">
        <f t="shared" si="572"/>
        <v>0</v>
      </c>
      <c r="F2479" s="450"/>
      <c r="G2479" s="451"/>
      <c r="H2479" s="1416"/>
      <c r="I2479" s="450">
        <v>66</v>
      </c>
      <c r="J2479" s="451">
        <v>0</v>
      </c>
      <c r="K2479" s="1416">
        <v>0</v>
      </c>
      <c r="L2479" s="320">
        <f t="shared" si="573"/>
        <v>66</v>
      </c>
      <c r="M2479" s="12">
        <f t="shared" si="566"/>
        <v>1</v>
      </c>
      <c r="N2479" s="13"/>
    </row>
    <row r="2480" spans="1:14" hidden="1">
      <c r="A2480" s="23">
        <v>75</v>
      </c>
      <c r="B2480" s="292"/>
      <c r="C2480" s="293">
        <v>1052</v>
      </c>
      <c r="D2480" s="294" t="s">
        <v>204</v>
      </c>
      <c r="E2480" s="295">
        <f t="shared" si="572"/>
        <v>0</v>
      </c>
      <c r="F2480" s="158"/>
      <c r="G2480" s="159"/>
      <c r="H2480" s="1408"/>
      <c r="I2480" s="158"/>
      <c r="J2480" s="159"/>
      <c r="K2480" s="1408"/>
      <c r="L2480" s="295">
        <f t="shared" si="573"/>
        <v>0</v>
      </c>
      <c r="M2480" s="12" t="str">
        <f t="shared" si="566"/>
        <v/>
      </c>
      <c r="N2480" s="13"/>
    </row>
    <row r="2481" spans="1:14" hidden="1">
      <c r="A2481" s="23">
        <v>80</v>
      </c>
      <c r="B2481" s="292"/>
      <c r="C2481" s="324">
        <v>1053</v>
      </c>
      <c r="D2481" s="325" t="s">
        <v>859</v>
      </c>
      <c r="E2481" s="326">
        <f t="shared" si="572"/>
        <v>0</v>
      </c>
      <c r="F2481" s="445"/>
      <c r="G2481" s="446"/>
      <c r="H2481" s="1413"/>
      <c r="I2481" s="445"/>
      <c r="J2481" s="446"/>
      <c r="K2481" s="1413"/>
      <c r="L2481" s="326">
        <f t="shared" si="573"/>
        <v>0</v>
      </c>
      <c r="M2481" s="12" t="str">
        <f t="shared" si="566"/>
        <v/>
      </c>
      <c r="N2481" s="13"/>
    </row>
    <row r="2482" spans="1:14" hidden="1">
      <c r="A2482" s="23">
        <v>80</v>
      </c>
      <c r="B2482" s="292"/>
      <c r="C2482" s="318">
        <v>1062</v>
      </c>
      <c r="D2482" s="319" t="s">
        <v>205</v>
      </c>
      <c r="E2482" s="320">
        <f t="shared" si="572"/>
        <v>0</v>
      </c>
      <c r="F2482" s="450"/>
      <c r="G2482" s="451"/>
      <c r="H2482" s="1416"/>
      <c r="I2482" s="450"/>
      <c r="J2482" s="451"/>
      <c r="K2482" s="1416"/>
      <c r="L2482" s="320">
        <f t="shared" si="573"/>
        <v>0</v>
      </c>
      <c r="M2482" s="12" t="str">
        <f t="shared" si="566"/>
        <v/>
      </c>
      <c r="N2482" s="13"/>
    </row>
    <row r="2483" spans="1:14" hidden="1">
      <c r="A2483" s="23">
        <v>85</v>
      </c>
      <c r="B2483" s="292"/>
      <c r="C2483" s="324">
        <v>1063</v>
      </c>
      <c r="D2483" s="332" t="s">
        <v>787</v>
      </c>
      <c r="E2483" s="326">
        <f t="shared" si="572"/>
        <v>0</v>
      </c>
      <c r="F2483" s="445"/>
      <c r="G2483" s="446"/>
      <c r="H2483" s="1413"/>
      <c r="I2483" s="445"/>
      <c r="J2483" s="446"/>
      <c r="K2483" s="1413"/>
      <c r="L2483" s="326">
        <f t="shared" si="573"/>
        <v>0</v>
      </c>
      <c r="M2483" s="12" t="str">
        <f t="shared" si="566"/>
        <v/>
      </c>
      <c r="N2483" s="13"/>
    </row>
    <row r="2484" spans="1:14" hidden="1">
      <c r="A2484" s="23">
        <v>90</v>
      </c>
      <c r="B2484" s="292"/>
      <c r="C2484" s="333">
        <v>1069</v>
      </c>
      <c r="D2484" s="334" t="s">
        <v>206</v>
      </c>
      <c r="E2484" s="335">
        <f t="shared" si="572"/>
        <v>0</v>
      </c>
      <c r="F2484" s="589"/>
      <c r="G2484" s="590"/>
      <c r="H2484" s="1415"/>
      <c r="I2484" s="589"/>
      <c r="J2484" s="590"/>
      <c r="K2484" s="1415"/>
      <c r="L2484" s="335">
        <f t="shared" si="573"/>
        <v>0</v>
      </c>
      <c r="M2484" s="12" t="str">
        <f t="shared" si="566"/>
        <v/>
      </c>
      <c r="N2484" s="13"/>
    </row>
    <row r="2485" spans="1:14" hidden="1">
      <c r="A2485" s="23">
        <v>90</v>
      </c>
      <c r="B2485" s="278"/>
      <c r="C2485" s="318">
        <v>1091</v>
      </c>
      <c r="D2485" s="331" t="s">
        <v>895</v>
      </c>
      <c r="E2485" s="320">
        <f t="shared" si="572"/>
        <v>0</v>
      </c>
      <c r="F2485" s="450"/>
      <c r="G2485" s="451"/>
      <c r="H2485" s="1416"/>
      <c r="I2485" s="450"/>
      <c r="J2485" s="451"/>
      <c r="K2485" s="1416"/>
      <c r="L2485" s="320">
        <f t="shared" si="573"/>
        <v>0</v>
      </c>
      <c r="M2485" s="12" t="str">
        <f t="shared" si="566"/>
        <v/>
      </c>
      <c r="N2485" s="13"/>
    </row>
    <row r="2486" spans="1:14" hidden="1">
      <c r="A2486" s="22">
        <v>115</v>
      </c>
      <c r="B2486" s="292"/>
      <c r="C2486" s="293">
        <v>1092</v>
      </c>
      <c r="D2486" s="294" t="s">
        <v>299</v>
      </c>
      <c r="E2486" s="295">
        <f t="shared" si="572"/>
        <v>0</v>
      </c>
      <c r="F2486" s="158"/>
      <c r="G2486" s="159"/>
      <c r="H2486" s="1408"/>
      <c r="I2486" s="158"/>
      <c r="J2486" s="159"/>
      <c r="K2486" s="1408"/>
      <c r="L2486" s="295">
        <f t="shared" si="573"/>
        <v>0</v>
      </c>
      <c r="M2486" s="12" t="str">
        <f t="shared" si="566"/>
        <v/>
      </c>
      <c r="N2486" s="13"/>
    </row>
    <row r="2487" spans="1:14" hidden="1">
      <c r="A2487" s="22">
        <v>125</v>
      </c>
      <c r="B2487" s="292"/>
      <c r="C2487" s="285">
        <v>1098</v>
      </c>
      <c r="D2487" s="339" t="s">
        <v>207</v>
      </c>
      <c r="E2487" s="287">
        <f t="shared" si="572"/>
        <v>0</v>
      </c>
      <c r="F2487" s="173"/>
      <c r="G2487" s="174"/>
      <c r="H2487" s="1409"/>
      <c r="I2487" s="173"/>
      <c r="J2487" s="174"/>
      <c r="K2487" s="1409"/>
      <c r="L2487" s="287">
        <f t="shared" si="573"/>
        <v>0</v>
      </c>
      <c r="M2487" s="12" t="str">
        <f t="shared" si="566"/>
        <v/>
      </c>
      <c r="N2487" s="13"/>
    </row>
    <row r="2488" spans="1:14" hidden="1">
      <c r="A2488" s="23">
        <v>130</v>
      </c>
      <c r="B2488" s="272">
        <v>1900</v>
      </c>
      <c r="C2488" s="1917" t="s">
        <v>266</v>
      </c>
      <c r="D2488" s="1918"/>
      <c r="E2488" s="310">
        <f t="shared" ref="E2488:L2488" si="574">SUM(E2489:E2491)</f>
        <v>0</v>
      </c>
      <c r="F2488" s="274">
        <f t="shared" si="574"/>
        <v>0</v>
      </c>
      <c r="G2488" s="275">
        <f t="shared" si="574"/>
        <v>0</v>
      </c>
      <c r="H2488" s="276">
        <f>SUM(H2489:H2491)</f>
        <v>0</v>
      </c>
      <c r="I2488" s="274">
        <f t="shared" si="574"/>
        <v>0</v>
      </c>
      <c r="J2488" s="275">
        <f t="shared" si="574"/>
        <v>0</v>
      </c>
      <c r="K2488" s="276">
        <f t="shared" si="574"/>
        <v>0</v>
      </c>
      <c r="L2488" s="310">
        <f t="shared" si="574"/>
        <v>0</v>
      </c>
      <c r="M2488" s="12" t="str">
        <f t="shared" si="566"/>
        <v/>
      </c>
      <c r="N2488" s="13"/>
    </row>
    <row r="2489" spans="1:14" hidden="1">
      <c r="A2489" s="23">
        <v>135</v>
      </c>
      <c r="B2489" s="292"/>
      <c r="C2489" s="279">
        <v>1901</v>
      </c>
      <c r="D2489" s="340" t="s">
        <v>896</v>
      </c>
      <c r="E2489" s="281">
        <f>F2489+G2489+H2489</f>
        <v>0</v>
      </c>
      <c r="F2489" s="152"/>
      <c r="G2489" s="153"/>
      <c r="H2489" s="1406"/>
      <c r="I2489" s="152"/>
      <c r="J2489" s="153"/>
      <c r="K2489" s="1406"/>
      <c r="L2489" s="281">
        <f>I2489+J2489+K2489</f>
        <v>0</v>
      </c>
      <c r="M2489" s="12" t="str">
        <f t="shared" si="566"/>
        <v/>
      </c>
      <c r="N2489" s="13"/>
    </row>
    <row r="2490" spans="1:14" hidden="1">
      <c r="A2490" s="23">
        <v>140</v>
      </c>
      <c r="B2490" s="341"/>
      <c r="C2490" s="293">
        <v>1981</v>
      </c>
      <c r="D2490" s="342" t="s">
        <v>897</v>
      </c>
      <c r="E2490" s="295">
        <f>F2490+G2490+H2490</f>
        <v>0</v>
      </c>
      <c r="F2490" s="158"/>
      <c r="G2490" s="159"/>
      <c r="H2490" s="1408"/>
      <c r="I2490" s="158"/>
      <c r="J2490" s="159"/>
      <c r="K2490" s="1408"/>
      <c r="L2490" s="295">
        <f>I2490+J2490+K2490</f>
        <v>0</v>
      </c>
      <c r="M2490" s="12" t="str">
        <f t="shared" si="566"/>
        <v/>
      </c>
      <c r="N2490" s="13"/>
    </row>
    <row r="2491" spans="1:14" hidden="1">
      <c r="A2491" s="23">
        <v>145</v>
      </c>
      <c r="B2491" s="292"/>
      <c r="C2491" s="285">
        <v>1991</v>
      </c>
      <c r="D2491" s="343" t="s">
        <v>898</v>
      </c>
      <c r="E2491" s="287">
        <f>F2491+G2491+H2491</f>
        <v>0</v>
      </c>
      <c r="F2491" s="173"/>
      <c r="G2491" s="174"/>
      <c r="H2491" s="1409"/>
      <c r="I2491" s="173"/>
      <c r="J2491" s="174"/>
      <c r="K2491" s="1409"/>
      <c r="L2491" s="287">
        <f>I2491+J2491+K2491</f>
        <v>0</v>
      </c>
      <c r="M2491" s="12" t="str">
        <f t="shared" si="566"/>
        <v/>
      </c>
      <c r="N2491" s="13"/>
    </row>
    <row r="2492" spans="1:14" hidden="1">
      <c r="A2492" s="23">
        <v>150</v>
      </c>
      <c r="B2492" s="272">
        <v>2100</v>
      </c>
      <c r="C2492" s="1917" t="s">
        <v>708</v>
      </c>
      <c r="D2492" s="1918"/>
      <c r="E2492" s="310">
        <f t="shared" ref="E2492:L2492" si="575">SUM(E2493:E2497)</f>
        <v>0</v>
      </c>
      <c r="F2492" s="274">
        <f t="shared" si="575"/>
        <v>0</v>
      </c>
      <c r="G2492" s="275">
        <f t="shared" si="575"/>
        <v>0</v>
      </c>
      <c r="H2492" s="276">
        <f>SUM(H2493:H2497)</f>
        <v>0</v>
      </c>
      <c r="I2492" s="274">
        <f t="shared" si="575"/>
        <v>0</v>
      </c>
      <c r="J2492" s="275">
        <f t="shared" si="575"/>
        <v>0</v>
      </c>
      <c r="K2492" s="276">
        <f t="shared" si="575"/>
        <v>0</v>
      </c>
      <c r="L2492" s="310">
        <f t="shared" si="575"/>
        <v>0</v>
      </c>
      <c r="M2492" s="12" t="str">
        <f t="shared" si="566"/>
        <v/>
      </c>
      <c r="N2492" s="13"/>
    </row>
    <row r="2493" spans="1:14" hidden="1">
      <c r="A2493" s="23">
        <v>155</v>
      </c>
      <c r="B2493" s="292"/>
      <c r="C2493" s="279">
        <v>2110</v>
      </c>
      <c r="D2493" s="344" t="s">
        <v>208</v>
      </c>
      <c r="E2493" s="281">
        <f>F2493+G2493+H2493</f>
        <v>0</v>
      </c>
      <c r="F2493" s="152"/>
      <c r="G2493" s="153"/>
      <c r="H2493" s="1406"/>
      <c r="I2493" s="152"/>
      <c r="J2493" s="153"/>
      <c r="K2493" s="1406"/>
      <c r="L2493" s="281">
        <f>I2493+J2493+K2493</f>
        <v>0</v>
      </c>
      <c r="M2493" s="12" t="str">
        <f t="shared" si="566"/>
        <v/>
      </c>
      <c r="N2493" s="13"/>
    </row>
    <row r="2494" spans="1:14" hidden="1">
      <c r="A2494" s="23">
        <v>160</v>
      </c>
      <c r="B2494" s="341"/>
      <c r="C2494" s="293">
        <v>2120</v>
      </c>
      <c r="D2494" s="300" t="s">
        <v>209</v>
      </c>
      <c r="E2494" s="295">
        <f>F2494+G2494+H2494</f>
        <v>0</v>
      </c>
      <c r="F2494" s="158"/>
      <c r="G2494" s="159"/>
      <c r="H2494" s="1408"/>
      <c r="I2494" s="158"/>
      <c r="J2494" s="159"/>
      <c r="K2494" s="1408"/>
      <c r="L2494" s="295">
        <f>I2494+J2494+K2494</f>
        <v>0</v>
      </c>
      <c r="M2494" s="12" t="str">
        <f t="shared" si="566"/>
        <v/>
      </c>
      <c r="N2494" s="13"/>
    </row>
    <row r="2495" spans="1:14" hidden="1">
      <c r="A2495" s="23">
        <v>165</v>
      </c>
      <c r="B2495" s="341"/>
      <c r="C2495" s="293">
        <v>2125</v>
      </c>
      <c r="D2495" s="300" t="s">
        <v>210</v>
      </c>
      <c r="E2495" s="295">
        <f>F2495+G2495+H2495</f>
        <v>0</v>
      </c>
      <c r="F2495" s="484">
        <v>0</v>
      </c>
      <c r="G2495" s="485">
        <v>0</v>
      </c>
      <c r="H2495" s="160">
        <v>0</v>
      </c>
      <c r="I2495" s="484">
        <v>0</v>
      </c>
      <c r="J2495" s="485">
        <v>0</v>
      </c>
      <c r="K2495" s="160">
        <v>0</v>
      </c>
      <c r="L2495" s="295">
        <f>I2495+J2495+K2495</f>
        <v>0</v>
      </c>
      <c r="M2495" s="12" t="str">
        <f t="shared" si="566"/>
        <v/>
      </c>
      <c r="N2495" s="13"/>
    </row>
    <row r="2496" spans="1:14" hidden="1">
      <c r="A2496" s="23">
        <v>175</v>
      </c>
      <c r="B2496" s="291"/>
      <c r="C2496" s="293">
        <v>2140</v>
      </c>
      <c r="D2496" s="300" t="s">
        <v>211</v>
      </c>
      <c r="E2496" s="295">
        <f>F2496+G2496+H2496</f>
        <v>0</v>
      </c>
      <c r="F2496" s="484">
        <v>0</v>
      </c>
      <c r="G2496" s="485">
        <v>0</v>
      </c>
      <c r="H2496" s="160">
        <v>0</v>
      </c>
      <c r="I2496" s="484">
        <v>0</v>
      </c>
      <c r="J2496" s="485">
        <v>0</v>
      </c>
      <c r="K2496" s="160">
        <v>0</v>
      </c>
      <c r="L2496" s="295">
        <f>I2496+J2496+K2496</f>
        <v>0</v>
      </c>
      <c r="M2496" s="12" t="str">
        <f t="shared" si="566"/>
        <v/>
      </c>
      <c r="N2496" s="13"/>
    </row>
    <row r="2497" spans="1:14" hidden="1">
      <c r="A2497" s="23">
        <v>180</v>
      </c>
      <c r="B2497" s="292"/>
      <c r="C2497" s="285">
        <v>2190</v>
      </c>
      <c r="D2497" s="345" t="s">
        <v>212</v>
      </c>
      <c r="E2497" s="287">
        <f>F2497+G2497+H2497</f>
        <v>0</v>
      </c>
      <c r="F2497" s="173"/>
      <c r="G2497" s="174"/>
      <c r="H2497" s="1409"/>
      <c r="I2497" s="173"/>
      <c r="J2497" s="174"/>
      <c r="K2497" s="1409"/>
      <c r="L2497" s="287">
        <f>I2497+J2497+K2497</f>
        <v>0</v>
      </c>
      <c r="M2497" s="12" t="str">
        <f t="shared" si="566"/>
        <v/>
      </c>
      <c r="N2497" s="13"/>
    </row>
    <row r="2498" spans="1:14" hidden="1">
      <c r="A2498" s="23">
        <v>185</v>
      </c>
      <c r="B2498" s="272">
        <v>2200</v>
      </c>
      <c r="C2498" s="1917" t="s">
        <v>213</v>
      </c>
      <c r="D2498" s="1918"/>
      <c r="E2498" s="310">
        <f t="shared" ref="E2498:L2498" si="576">SUM(E2499:E2500)</f>
        <v>0</v>
      </c>
      <c r="F2498" s="274">
        <f t="shared" si="576"/>
        <v>0</v>
      </c>
      <c r="G2498" s="275">
        <f t="shared" si="576"/>
        <v>0</v>
      </c>
      <c r="H2498" s="276">
        <f>SUM(H2499:H2500)</f>
        <v>0</v>
      </c>
      <c r="I2498" s="274">
        <f t="shared" si="576"/>
        <v>0</v>
      </c>
      <c r="J2498" s="275">
        <f t="shared" si="576"/>
        <v>0</v>
      </c>
      <c r="K2498" s="276">
        <f t="shared" si="576"/>
        <v>0</v>
      </c>
      <c r="L2498" s="310">
        <f t="shared" si="576"/>
        <v>0</v>
      </c>
      <c r="M2498" s="12" t="str">
        <f t="shared" si="566"/>
        <v/>
      </c>
      <c r="N2498" s="13"/>
    </row>
    <row r="2499" spans="1:14" hidden="1">
      <c r="A2499" s="23">
        <v>190</v>
      </c>
      <c r="B2499" s="292"/>
      <c r="C2499" s="279">
        <v>2221</v>
      </c>
      <c r="D2499" s="280" t="s">
        <v>300</v>
      </c>
      <c r="E2499" s="281">
        <f>F2499+G2499+H2499</f>
        <v>0</v>
      </c>
      <c r="F2499" s="152"/>
      <c r="G2499" s="153"/>
      <c r="H2499" s="1406"/>
      <c r="I2499" s="152"/>
      <c r="J2499" s="153"/>
      <c r="K2499" s="1406"/>
      <c r="L2499" s="281">
        <f>I2499+J2499+K2499</f>
        <v>0</v>
      </c>
      <c r="M2499" s="12" t="str">
        <f t="shared" si="566"/>
        <v/>
      </c>
      <c r="N2499" s="13"/>
    </row>
    <row r="2500" spans="1:14" hidden="1">
      <c r="A2500" s="23">
        <v>200</v>
      </c>
      <c r="B2500" s="292"/>
      <c r="C2500" s="285">
        <v>2224</v>
      </c>
      <c r="D2500" s="286" t="s">
        <v>214</v>
      </c>
      <c r="E2500" s="287">
        <f>F2500+G2500+H2500</f>
        <v>0</v>
      </c>
      <c r="F2500" s="173"/>
      <c r="G2500" s="174"/>
      <c r="H2500" s="1409"/>
      <c r="I2500" s="173"/>
      <c r="J2500" s="174"/>
      <c r="K2500" s="1409"/>
      <c r="L2500" s="287">
        <f>I2500+J2500+K2500</f>
        <v>0</v>
      </c>
      <c r="M2500" s="12" t="str">
        <f t="shared" si="566"/>
        <v/>
      </c>
      <c r="N2500" s="13"/>
    </row>
    <row r="2501" spans="1:14" hidden="1">
      <c r="A2501" s="23">
        <v>200</v>
      </c>
      <c r="B2501" s="272">
        <v>2500</v>
      </c>
      <c r="C2501" s="1917" t="s">
        <v>215</v>
      </c>
      <c r="D2501" s="1918"/>
      <c r="E2501" s="310">
        <f>F2501+G2501+H2501</f>
        <v>0</v>
      </c>
      <c r="F2501" s="1410"/>
      <c r="G2501" s="1411"/>
      <c r="H2501" s="1412"/>
      <c r="I2501" s="1410"/>
      <c r="J2501" s="1411"/>
      <c r="K2501" s="1412"/>
      <c r="L2501" s="310">
        <f>I2501+J2501+K2501</f>
        <v>0</v>
      </c>
      <c r="M2501" s="12" t="str">
        <f t="shared" si="566"/>
        <v/>
      </c>
      <c r="N2501" s="13"/>
    </row>
    <row r="2502" spans="1:14" hidden="1">
      <c r="A2502" s="23">
        <v>205</v>
      </c>
      <c r="B2502" s="272">
        <v>2600</v>
      </c>
      <c r="C2502" s="1923" t="s">
        <v>216</v>
      </c>
      <c r="D2502" s="1924"/>
      <c r="E2502" s="310">
        <f>F2502+G2502+H2502</f>
        <v>0</v>
      </c>
      <c r="F2502" s="1410"/>
      <c r="G2502" s="1411"/>
      <c r="H2502" s="1412"/>
      <c r="I2502" s="1410"/>
      <c r="J2502" s="1411"/>
      <c r="K2502" s="1412"/>
      <c r="L2502" s="310">
        <f>I2502+J2502+K2502</f>
        <v>0</v>
      </c>
      <c r="M2502" s="12" t="str">
        <f t="shared" si="566"/>
        <v/>
      </c>
      <c r="N2502" s="13"/>
    </row>
    <row r="2503" spans="1:14" hidden="1">
      <c r="A2503" s="23">
        <v>210</v>
      </c>
      <c r="B2503" s="272">
        <v>2700</v>
      </c>
      <c r="C2503" s="1923" t="s">
        <v>217</v>
      </c>
      <c r="D2503" s="1924"/>
      <c r="E2503" s="310">
        <f>F2503+G2503+H2503</f>
        <v>0</v>
      </c>
      <c r="F2503" s="1410"/>
      <c r="G2503" s="1411"/>
      <c r="H2503" s="1412"/>
      <c r="I2503" s="1410"/>
      <c r="J2503" s="1411"/>
      <c r="K2503" s="1412"/>
      <c r="L2503" s="310">
        <f>I2503+J2503+K2503</f>
        <v>0</v>
      </c>
      <c r="M2503" s="12" t="str">
        <f t="shared" si="566"/>
        <v/>
      </c>
      <c r="N2503" s="13"/>
    </row>
    <row r="2504" spans="1:14" ht="36" hidden="1" customHeight="1">
      <c r="A2504" s="23">
        <v>215</v>
      </c>
      <c r="B2504" s="272">
        <v>2800</v>
      </c>
      <c r="C2504" s="1923" t="s">
        <v>1644</v>
      </c>
      <c r="D2504" s="1924"/>
      <c r="E2504" s="310">
        <f t="shared" ref="E2504:L2504" si="577">SUM(E2505:E2507)</f>
        <v>0</v>
      </c>
      <c r="F2504" s="274">
        <f t="shared" si="577"/>
        <v>0</v>
      </c>
      <c r="G2504" s="275">
        <f t="shared" si="577"/>
        <v>0</v>
      </c>
      <c r="H2504" s="276">
        <f>SUM(H2505:H2507)</f>
        <v>0</v>
      </c>
      <c r="I2504" s="274">
        <f t="shared" si="577"/>
        <v>0</v>
      </c>
      <c r="J2504" s="275">
        <f t="shared" si="577"/>
        <v>0</v>
      </c>
      <c r="K2504" s="276">
        <f t="shared" si="577"/>
        <v>0</v>
      </c>
      <c r="L2504" s="310">
        <f t="shared" si="577"/>
        <v>0</v>
      </c>
      <c r="M2504" s="12" t="str">
        <f t="shared" si="566"/>
        <v/>
      </c>
      <c r="N2504" s="13"/>
    </row>
    <row r="2505" spans="1:14" hidden="1">
      <c r="A2505" s="22">
        <v>220</v>
      </c>
      <c r="B2505" s="292"/>
      <c r="C2505" s="279">
        <v>2810</v>
      </c>
      <c r="D2505" s="340" t="s">
        <v>2169</v>
      </c>
      <c r="E2505" s="281">
        <f>F2505+G2505+H2505</f>
        <v>0</v>
      </c>
      <c r="F2505" s="152"/>
      <c r="G2505" s="153"/>
      <c r="H2505" s="1406"/>
      <c r="I2505" s="152"/>
      <c r="J2505" s="153"/>
      <c r="K2505" s="1406"/>
      <c r="L2505" s="281">
        <f>I2505+J2505+K2505</f>
        <v>0</v>
      </c>
      <c r="M2505" s="12" t="str">
        <f t="shared" si="566"/>
        <v/>
      </c>
      <c r="N2505" s="13"/>
    </row>
    <row r="2506" spans="1:14" hidden="1">
      <c r="A2506" s="23">
        <v>225</v>
      </c>
      <c r="B2506" s="341"/>
      <c r="C2506" s="293">
        <v>2820</v>
      </c>
      <c r="D2506" s="342" t="s">
        <v>2170</v>
      </c>
      <c r="E2506" s="295">
        <f>F2506+G2506+H2506</f>
        <v>0</v>
      </c>
      <c r="F2506" s="158"/>
      <c r="G2506" s="159"/>
      <c r="H2506" s="1408"/>
      <c r="I2506" s="158"/>
      <c r="J2506" s="159"/>
      <c r="K2506" s="1408"/>
      <c r="L2506" s="295">
        <f>I2506+J2506+K2506</f>
        <v>0</v>
      </c>
      <c r="M2506" s="12" t="str">
        <f t="shared" si="566"/>
        <v/>
      </c>
      <c r="N2506" s="13"/>
    </row>
    <row r="2507" spans="1:14" ht="31.5" hidden="1">
      <c r="A2507" s="23">
        <v>230</v>
      </c>
      <c r="B2507" s="292"/>
      <c r="C2507" s="285">
        <v>2890</v>
      </c>
      <c r="D2507" s="343" t="s">
        <v>2171</v>
      </c>
      <c r="E2507" s="287">
        <f>F2507+G2507+H2507</f>
        <v>0</v>
      </c>
      <c r="F2507" s="173"/>
      <c r="G2507" s="174"/>
      <c r="H2507" s="1409"/>
      <c r="I2507" s="173"/>
      <c r="J2507" s="174"/>
      <c r="K2507" s="1409"/>
      <c r="L2507" s="287">
        <f>I2507+J2507+K2507</f>
        <v>0</v>
      </c>
      <c r="M2507" s="12" t="str">
        <f t="shared" si="566"/>
        <v/>
      </c>
      <c r="N2507" s="13"/>
    </row>
    <row r="2508" spans="1:14" hidden="1">
      <c r="A2508" s="23">
        <v>245</v>
      </c>
      <c r="B2508" s="272">
        <v>2900</v>
      </c>
      <c r="C2508" s="1917" t="s">
        <v>218</v>
      </c>
      <c r="D2508" s="1918"/>
      <c r="E2508" s="310">
        <f>SUM(E2509:E2516)</f>
        <v>0</v>
      </c>
      <c r="F2508" s="274">
        <f>SUM(F2509:F2516)</f>
        <v>0</v>
      </c>
      <c r="G2508" s="274">
        <f t="shared" ref="G2508:L2508" si="578">SUM(G2509:G2516)</f>
        <v>0</v>
      </c>
      <c r="H2508" s="274">
        <f t="shared" si="578"/>
        <v>0</v>
      </c>
      <c r="I2508" s="274">
        <f t="shared" si="578"/>
        <v>0</v>
      </c>
      <c r="J2508" s="274">
        <f t="shared" si="578"/>
        <v>0</v>
      </c>
      <c r="K2508" s="274">
        <f t="shared" si="578"/>
        <v>0</v>
      </c>
      <c r="L2508" s="274">
        <f t="shared" si="578"/>
        <v>0</v>
      </c>
      <c r="M2508" s="12" t="str">
        <f t="shared" si="566"/>
        <v/>
      </c>
      <c r="N2508" s="13"/>
    </row>
    <row r="2509" spans="1:14" hidden="1">
      <c r="A2509" s="22">
        <v>220</v>
      </c>
      <c r="B2509" s="346"/>
      <c r="C2509" s="279">
        <v>2910</v>
      </c>
      <c r="D2509" s="347" t="s">
        <v>1988</v>
      </c>
      <c r="E2509" s="281">
        <f>F2509+G2509+H2509</f>
        <v>0</v>
      </c>
      <c r="F2509" s="152"/>
      <c r="G2509" s="153"/>
      <c r="H2509" s="1406"/>
      <c r="I2509" s="152"/>
      <c r="J2509" s="153"/>
      <c r="K2509" s="1406"/>
      <c r="L2509" s="281">
        <f>I2509+J2509+K2509</f>
        <v>0</v>
      </c>
      <c r="M2509" s="12" t="str">
        <f t="shared" si="566"/>
        <v/>
      </c>
      <c r="N2509" s="13"/>
    </row>
    <row r="2510" spans="1:14" hidden="1">
      <c r="A2510" s="23">
        <v>225</v>
      </c>
      <c r="B2510" s="346"/>
      <c r="C2510" s="279">
        <v>2920</v>
      </c>
      <c r="D2510" s="347" t="s">
        <v>219</v>
      </c>
      <c r="E2510" s="281">
        <f t="shared" ref="E2510:E2516" si="579">F2510+G2510+H2510</f>
        <v>0</v>
      </c>
      <c r="F2510" s="152"/>
      <c r="G2510" s="153"/>
      <c r="H2510" s="1406"/>
      <c r="I2510" s="152"/>
      <c r="J2510" s="153"/>
      <c r="K2510" s="1406"/>
      <c r="L2510" s="281">
        <f t="shared" ref="L2510:L2516" si="580">I2510+J2510+K2510</f>
        <v>0</v>
      </c>
      <c r="M2510" s="12" t="str">
        <f t="shared" si="566"/>
        <v/>
      </c>
      <c r="N2510" s="13"/>
    </row>
    <row r="2511" spans="1:14" ht="31.5" hidden="1">
      <c r="A2511" s="23">
        <v>230</v>
      </c>
      <c r="B2511" s="346"/>
      <c r="C2511" s="324">
        <v>2969</v>
      </c>
      <c r="D2511" s="348" t="s">
        <v>220</v>
      </c>
      <c r="E2511" s="326">
        <f t="shared" si="579"/>
        <v>0</v>
      </c>
      <c r="F2511" s="445"/>
      <c r="G2511" s="446"/>
      <c r="H2511" s="1413"/>
      <c r="I2511" s="445"/>
      <c r="J2511" s="446"/>
      <c r="K2511" s="1413"/>
      <c r="L2511" s="326">
        <f t="shared" si="580"/>
        <v>0</v>
      </c>
      <c r="M2511" s="12" t="str">
        <f t="shared" si="566"/>
        <v/>
      </c>
      <c r="N2511" s="13"/>
    </row>
    <row r="2512" spans="1:14" ht="31.5" hidden="1">
      <c r="A2512" s="23">
        <v>235</v>
      </c>
      <c r="B2512" s="346"/>
      <c r="C2512" s="349">
        <v>2970</v>
      </c>
      <c r="D2512" s="350" t="s">
        <v>221</v>
      </c>
      <c r="E2512" s="351">
        <f t="shared" si="579"/>
        <v>0</v>
      </c>
      <c r="F2512" s="624"/>
      <c r="G2512" s="625"/>
      <c r="H2512" s="1414"/>
      <c r="I2512" s="624"/>
      <c r="J2512" s="625"/>
      <c r="K2512" s="1414"/>
      <c r="L2512" s="351">
        <f t="shared" si="580"/>
        <v>0</v>
      </c>
      <c r="M2512" s="12" t="str">
        <f t="shared" si="566"/>
        <v/>
      </c>
      <c r="N2512" s="13"/>
    </row>
    <row r="2513" spans="1:14" hidden="1">
      <c r="A2513" s="23">
        <v>240</v>
      </c>
      <c r="B2513" s="346"/>
      <c r="C2513" s="333">
        <v>2989</v>
      </c>
      <c r="D2513" s="355" t="s">
        <v>222</v>
      </c>
      <c r="E2513" s="335">
        <f t="shared" si="579"/>
        <v>0</v>
      </c>
      <c r="F2513" s="589"/>
      <c r="G2513" s="590"/>
      <c r="H2513" s="1415"/>
      <c r="I2513" s="589"/>
      <c r="J2513" s="590"/>
      <c r="K2513" s="1415"/>
      <c r="L2513" s="335">
        <f t="shared" si="580"/>
        <v>0</v>
      </c>
      <c r="M2513" s="12" t="str">
        <f t="shared" si="566"/>
        <v/>
      </c>
      <c r="N2513" s="13"/>
    </row>
    <row r="2514" spans="1:14" hidden="1">
      <c r="A2514" s="23">
        <v>245</v>
      </c>
      <c r="B2514" s="292"/>
      <c r="C2514" s="318">
        <v>2990</v>
      </c>
      <c r="D2514" s="356" t="s">
        <v>2007</v>
      </c>
      <c r="E2514" s="320">
        <f>F2514+G2514+H2514</f>
        <v>0</v>
      </c>
      <c r="F2514" s="450"/>
      <c r="G2514" s="451"/>
      <c r="H2514" s="1416"/>
      <c r="I2514" s="450"/>
      <c r="J2514" s="451"/>
      <c r="K2514" s="1416"/>
      <c r="L2514" s="320">
        <f>I2514+J2514+K2514</f>
        <v>0</v>
      </c>
      <c r="M2514" s="12" t="str">
        <f t="shared" si="566"/>
        <v/>
      </c>
      <c r="N2514" s="13"/>
    </row>
    <row r="2515" spans="1:14" hidden="1">
      <c r="A2515" s="22">
        <v>250</v>
      </c>
      <c r="B2515" s="292"/>
      <c r="C2515" s="318">
        <v>2991</v>
      </c>
      <c r="D2515" s="356" t="s">
        <v>223</v>
      </c>
      <c r="E2515" s="320">
        <f t="shared" si="579"/>
        <v>0</v>
      </c>
      <c r="F2515" s="450"/>
      <c r="G2515" s="451"/>
      <c r="H2515" s="1416"/>
      <c r="I2515" s="450"/>
      <c r="J2515" s="451"/>
      <c r="K2515" s="1416"/>
      <c r="L2515" s="320">
        <f t="shared" si="580"/>
        <v>0</v>
      </c>
      <c r="M2515" s="12" t="str">
        <f t="shared" si="566"/>
        <v/>
      </c>
      <c r="N2515" s="13"/>
    </row>
    <row r="2516" spans="1:14" hidden="1">
      <c r="A2516" s="23">
        <v>255</v>
      </c>
      <c r="B2516" s="292"/>
      <c r="C2516" s="285">
        <v>2992</v>
      </c>
      <c r="D2516" s="357" t="s">
        <v>224</v>
      </c>
      <c r="E2516" s="287">
        <f t="shared" si="579"/>
        <v>0</v>
      </c>
      <c r="F2516" s="173"/>
      <c r="G2516" s="174"/>
      <c r="H2516" s="1409"/>
      <c r="I2516" s="173"/>
      <c r="J2516" s="174"/>
      <c r="K2516" s="1409"/>
      <c r="L2516" s="287">
        <f t="shared" si="580"/>
        <v>0</v>
      </c>
      <c r="M2516" s="12" t="str">
        <f t="shared" si="566"/>
        <v/>
      </c>
      <c r="N2516" s="13"/>
    </row>
    <row r="2517" spans="1:14" hidden="1">
      <c r="A2517" s="23">
        <v>265</v>
      </c>
      <c r="B2517" s="272">
        <v>3300</v>
      </c>
      <c r="C2517" s="358" t="s">
        <v>2038</v>
      </c>
      <c r="D2517" s="1835"/>
      <c r="E2517" s="310">
        <f t="shared" ref="E2517:L2517" si="581">SUM(E2518:E2522)</f>
        <v>0</v>
      </c>
      <c r="F2517" s="274">
        <f t="shared" si="581"/>
        <v>0</v>
      </c>
      <c r="G2517" s="275">
        <f t="shared" si="581"/>
        <v>0</v>
      </c>
      <c r="H2517" s="276">
        <f t="shared" si="581"/>
        <v>0</v>
      </c>
      <c r="I2517" s="274">
        <f t="shared" si="581"/>
        <v>0</v>
      </c>
      <c r="J2517" s="275">
        <f t="shared" si="581"/>
        <v>0</v>
      </c>
      <c r="K2517" s="276">
        <f t="shared" si="581"/>
        <v>0</v>
      </c>
      <c r="L2517" s="310">
        <f t="shared" si="581"/>
        <v>0</v>
      </c>
      <c r="M2517" s="12" t="str">
        <f t="shared" ref="M2517:M2570" si="582">(IF($E2517&lt;&gt;0,$M$2,IF($L2517&lt;&gt;0,$M$2,"")))</f>
        <v/>
      </c>
      <c r="N2517" s="13"/>
    </row>
    <row r="2518" spans="1:14" hidden="1">
      <c r="A2518" s="22">
        <v>270</v>
      </c>
      <c r="B2518" s="291"/>
      <c r="C2518" s="279">
        <v>3301</v>
      </c>
      <c r="D2518" s="359" t="s">
        <v>225</v>
      </c>
      <c r="E2518" s="281">
        <f t="shared" ref="E2518:E2525" si="583">F2518+G2518+H2518</f>
        <v>0</v>
      </c>
      <c r="F2518" s="482">
        <v>0</v>
      </c>
      <c r="G2518" s="483">
        <v>0</v>
      </c>
      <c r="H2518" s="154">
        <v>0</v>
      </c>
      <c r="I2518" s="482">
        <v>0</v>
      </c>
      <c r="J2518" s="483">
        <v>0</v>
      </c>
      <c r="K2518" s="154">
        <v>0</v>
      </c>
      <c r="L2518" s="281">
        <f t="shared" ref="L2518:L2525" si="584">I2518+J2518+K2518</f>
        <v>0</v>
      </c>
      <c r="M2518" s="12" t="str">
        <f t="shared" si="582"/>
        <v/>
      </c>
      <c r="N2518" s="13"/>
    </row>
    <row r="2519" spans="1:14" hidden="1">
      <c r="A2519" s="22">
        <v>290</v>
      </c>
      <c r="B2519" s="291"/>
      <c r="C2519" s="293">
        <v>3302</v>
      </c>
      <c r="D2519" s="360" t="s">
        <v>702</v>
      </c>
      <c r="E2519" s="295">
        <f t="shared" si="583"/>
        <v>0</v>
      </c>
      <c r="F2519" s="484">
        <v>0</v>
      </c>
      <c r="G2519" s="485">
        <v>0</v>
      </c>
      <c r="H2519" s="160">
        <v>0</v>
      </c>
      <c r="I2519" s="484">
        <v>0</v>
      </c>
      <c r="J2519" s="485">
        <v>0</v>
      </c>
      <c r="K2519" s="160">
        <v>0</v>
      </c>
      <c r="L2519" s="295">
        <f t="shared" si="584"/>
        <v>0</v>
      </c>
      <c r="M2519" s="12" t="str">
        <f t="shared" si="582"/>
        <v/>
      </c>
      <c r="N2519" s="13"/>
    </row>
    <row r="2520" spans="1:14" hidden="1">
      <c r="A2520" s="39">
        <v>320</v>
      </c>
      <c r="B2520" s="291"/>
      <c r="C2520" s="293">
        <v>3304</v>
      </c>
      <c r="D2520" s="360" t="s">
        <v>226</v>
      </c>
      <c r="E2520" s="295">
        <f t="shared" si="583"/>
        <v>0</v>
      </c>
      <c r="F2520" s="484">
        <v>0</v>
      </c>
      <c r="G2520" s="485">
        <v>0</v>
      </c>
      <c r="H2520" s="160">
        <v>0</v>
      </c>
      <c r="I2520" s="484">
        <v>0</v>
      </c>
      <c r="J2520" s="485">
        <v>0</v>
      </c>
      <c r="K2520" s="160">
        <v>0</v>
      </c>
      <c r="L2520" s="295">
        <f t="shared" si="584"/>
        <v>0</v>
      </c>
      <c r="M2520" s="12" t="str">
        <f t="shared" si="582"/>
        <v/>
      </c>
      <c r="N2520" s="13"/>
    </row>
    <row r="2521" spans="1:14" ht="47.25" hidden="1">
      <c r="A2521" s="22">
        <v>330</v>
      </c>
      <c r="B2521" s="291"/>
      <c r="C2521" s="285">
        <v>3306</v>
      </c>
      <c r="D2521" s="361" t="s">
        <v>2172</v>
      </c>
      <c r="E2521" s="295">
        <f t="shared" si="583"/>
        <v>0</v>
      </c>
      <c r="F2521" s="484">
        <v>0</v>
      </c>
      <c r="G2521" s="485">
        <v>0</v>
      </c>
      <c r="H2521" s="160">
        <v>0</v>
      </c>
      <c r="I2521" s="484">
        <v>0</v>
      </c>
      <c r="J2521" s="485">
        <v>0</v>
      </c>
      <c r="K2521" s="160">
        <v>0</v>
      </c>
      <c r="L2521" s="295">
        <f t="shared" si="584"/>
        <v>0</v>
      </c>
      <c r="M2521" s="12" t="str">
        <f t="shared" si="582"/>
        <v/>
      </c>
      <c r="N2521" s="13"/>
    </row>
    <row r="2522" spans="1:14" hidden="1">
      <c r="A2522" s="23">
        <v>225</v>
      </c>
      <c r="B2522" s="291"/>
      <c r="C2522" s="285">
        <v>3307</v>
      </c>
      <c r="D2522" s="361" t="s">
        <v>2049</v>
      </c>
      <c r="E2522" s="287">
        <f t="shared" si="583"/>
        <v>0</v>
      </c>
      <c r="F2522" s="486">
        <v>0</v>
      </c>
      <c r="G2522" s="487">
        <v>0</v>
      </c>
      <c r="H2522" s="175">
        <v>0</v>
      </c>
      <c r="I2522" s="486">
        <v>0</v>
      </c>
      <c r="J2522" s="487">
        <v>0</v>
      </c>
      <c r="K2522" s="175">
        <v>0</v>
      </c>
      <c r="L2522" s="287">
        <f t="shared" si="584"/>
        <v>0</v>
      </c>
      <c r="M2522" s="12" t="str">
        <f t="shared" si="582"/>
        <v/>
      </c>
      <c r="N2522" s="13"/>
    </row>
    <row r="2523" spans="1:14" hidden="1">
      <c r="A2523" s="23">
        <v>230</v>
      </c>
      <c r="B2523" s="272">
        <v>3900</v>
      </c>
      <c r="C2523" s="1917" t="s">
        <v>227</v>
      </c>
      <c r="D2523" s="1918"/>
      <c r="E2523" s="310">
        <f t="shared" si="583"/>
        <v>0</v>
      </c>
      <c r="F2523" s="1458">
        <v>0</v>
      </c>
      <c r="G2523" s="1459">
        <v>0</v>
      </c>
      <c r="H2523" s="1460">
        <v>0</v>
      </c>
      <c r="I2523" s="1458">
        <v>0</v>
      </c>
      <c r="J2523" s="1459">
        <v>0</v>
      </c>
      <c r="K2523" s="1460">
        <v>0</v>
      </c>
      <c r="L2523" s="310">
        <f t="shared" si="584"/>
        <v>0</v>
      </c>
      <c r="M2523" s="12" t="str">
        <f t="shared" si="582"/>
        <v/>
      </c>
      <c r="N2523" s="13"/>
    </row>
    <row r="2524" spans="1:14" hidden="1">
      <c r="A2524" s="23">
        <v>245</v>
      </c>
      <c r="B2524" s="272">
        <v>4000</v>
      </c>
      <c r="C2524" s="1917" t="s">
        <v>228</v>
      </c>
      <c r="D2524" s="1918"/>
      <c r="E2524" s="310">
        <f t="shared" si="583"/>
        <v>0</v>
      </c>
      <c r="F2524" s="1410"/>
      <c r="G2524" s="1411"/>
      <c r="H2524" s="1412"/>
      <c r="I2524" s="1410"/>
      <c r="J2524" s="1411"/>
      <c r="K2524" s="1412"/>
      <c r="L2524" s="310">
        <f t="shared" si="584"/>
        <v>0</v>
      </c>
      <c r="M2524" s="12" t="str">
        <f t="shared" si="582"/>
        <v/>
      </c>
      <c r="N2524" s="13"/>
    </row>
    <row r="2525" spans="1:14" hidden="1">
      <c r="A2525" s="22">
        <v>350</v>
      </c>
      <c r="B2525" s="272">
        <v>4100</v>
      </c>
      <c r="C2525" s="1917" t="s">
        <v>229</v>
      </c>
      <c r="D2525" s="1918"/>
      <c r="E2525" s="310">
        <f t="shared" si="583"/>
        <v>0</v>
      </c>
      <c r="F2525" s="1459">
        <v>0</v>
      </c>
      <c r="G2525" s="1459">
        <v>0</v>
      </c>
      <c r="H2525" s="1460">
        <v>0</v>
      </c>
      <c r="I2525" s="1711">
        <v>0</v>
      </c>
      <c r="J2525" s="1459">
        <v>0</v>
      </c>
      <c r="K2525" s="1459">
        <v>0</v>
      </c>
      <c r="L2525" s="310">
        <f t="shared" si="584"/>
        <v>0</v>
      </c>
      <c r="M2525" s="12" t="str">
        <f t="shared" si="582"/>
        <v/>
      </c>
      <c r="N2525" s="13"/>
    </row>
    <row r="2526" spans="1:14" hidden="1">
      <c r="A2526" s="23">
        <v>355</v>
      </c>
      <c r="B2526" s="272">
        <v>4200</v>
      </c>
      <c r="C2526" s="1917" t="s">
        <v>230</v>
      </c>
      <c r="D2526" s="1918"/>
      <c r="E2526" s="310">
        <f t="shared" ref="E2526:L2526" si="585">SUM(E2527:E2532)</f>
        <v>0</v>
      </c>
      <c r="F2526" s="274">
        <f t="shared" si="585"/>
        <v>0</v>
      </c>
      <c r="G2526" s="275">
        <f t="shared" si="585"/>
        <v>0</v>
      </c>
      <c r="H2526" s="276">
        <f>SUM(H2527:H2532)</f>
        <v>0</v>
      </c>
      <c r="I2526" s="274">
        <f t="shared" si="585"/>
        <v>0</v>
      </c>
      <c r="J2526" s="275">
        <f t="shared" si="585"/>
        <v>0</v>
      </c>
      <c r="K2526" s="276">
        <f t="shared" si="585"/>
        <v>0</v>
      </c>
      <c r="L2526" s="310">
        <f t="shared" si="585"/>
        <v>0</v>
      </c>
      <c r="M2526" s="12" t="str">
        <f t="shared" si="582"/>
        <v/>
      </c>
      <c r="N2526" s="13"/>
    </row>
    <row r="2527" spans="1:14" hidden="1">
      <c r="A2527" s="23">
        <v>355</v>
      </c>
      <c r="B2527" s="362"/>
      <c r="C2527" s="279">
        <v>4201</v>
      </c>
      <c r="D2527" s="280" t="s">
        <v>231</v>
      </c>
      <c r="E2527" s="281">
        <f t="shared" ref="E2527:E2532" si="586">F2527+G2527+H2527</f>
        <v>0</v>
      </c>
      <c r="F2527" s="152"/>
      <c r="G2527" s="153"/>
      <c r="H2527" s="1406"/>
      <c r="I2527" s="152"/>
      <c r="J2527" s="153"/>
      <c r="K2527" s="1406"/>
      <c r="L2527" s="281">
        <f t="shared" ref="L2527:L2532" si="587">I2527+J2527+K2527</f>
        <v>0</v>
      </c>
      <c r="M2527" s="12" t="str">
        <f t="shared" si="582"/>
        <v/>
      </c>
      <c r="N2527" s="13"/>
    </row>
    <row r="2528" spans="1:14" hidden="1">
      <c r="A2528" s="23">
        <v>375</v>
      </c>
      <c r="B2528" s="362"/>
      <c r="C2528" s="293">
        <v>4202</v>
      </c>
      <c r="D2528" s="363" t="s">
        <v>232</v>
      </c>
      <c r="E2528" s="295">
        <f t="shared" si="586"/>
        <v>0</v>
      </c>
      <c r="F2528" s="158"/>
      <c r="G2528" s="159"/>
      <c r="H2528" s="1408"/>
      <c r="I2528" s="158"/>
      <c r="J2528" s="159"/>
      <c r="K2528" s="1408"/>
      <c r="L2528" s="295">
        <f t="shared" si="587"/>
        <v>0</v>
      </c>
      <c r="M2528" s="12" t="str">
        <f t="shared" si="582"/>
        <v/>
      </c>
      <c r="N2528" s="13"/>
    </row>
    <row r="2529" spans="1:14" hidden="1">
      <c r="A2529" s="23">
        <v>380</v>
      </c>
      <c r="B2529" s="362"/>
      <c r="C2529" s="293">
        <v>4214</v>
      </c>
      <c r="D2529" s="363" t="s">
        <v>233</v>
      </c>
      <c r="E2529" s="295">
        <f t="shared" si="586"/>
        <v>0</v>
      </c>
      <c r="F2529" s="158"/>
      <c r="G2529" s="159"/>
      <c r="H2529" s="1408"/>
      <c r="I2529" s="158"/>
      <c r="J2529" s="159"/>
      <c r="K2529" s="1408"/>
      <c r="L2529" s="295">
        <f t="shared" si="587"/>
        <v>0</v>
      </c>
      <c r="M2529" s="12" t="str">
        <f t="shared" si="582"/>
        <v/>
      </c>
      <c r="N2529" s="13"/>
    </row>
    <row r="2530" spans="1:14" hidden="1">
      <c r="A2530" s="23">
        <v>385</v>
      </c>
      <c r="B2530" s="362"/>
      <c r="C2530" s="293">
        <v>4217</v>
      </c>
      <c r="D2530" s="363" t="s">
        <v>234</v>
      </c>
      <c r="E2530" s="295">
        <f t="shared" si="586"/>
        <v>0</v>
      </c>
      <c r="F2530" s="158"/>
      <c r="G2530" s="159"/>
      <c r="H2530" s="1408"/>
      <c r="I2530" s="158"/>
      <c r="J2530" s="159"/>
      <c r="K2530" s="1408"/>
      <c r="L2530" s="295">
        <f t="shared" si="587"/>
        <v>0</v>
      </c>
      <c r="M2530" s="12" t="str">
        <f t="shared" si="582"/>
        <v/>
      </c>
      <c r="N2530" s="13"/>
    </row>
    <row r="2531" spans="1:14" hidden="1">
      <c r="A2531" s="23">
        <v>390</v>
      </c>
      <c r="B2531" s="362"/>
      <c r="C2531" s="293">
        <v>4218</v>
      </c>
      <c r="D2531" s="294" t="s">
        <v>235</v>
      </c>
      <c r="E2531" s="295">
        <f t="shared" si="586"/>
        <v>0</v>
      </c>
      <c r="F2531" s="158"/>
      <c r="G2531" s="159"/>
      <c r="H2531" s="1408"/>
      <c r="I2531" s="158"/>
      <c r="J2531" s="159"/>
      <c r="K2531" s="1408"/>
      <c r="L2531" s="295">
        <f t="shared" si="587"/>
        <v>0</v>
      </c>
      <c r="M2531" s="12" t="str">
        <f t="shared" si="582"/>
        <v/>
      </c>
      <c r="N2531" s="13"/>
    </row>
    <row r="2532" spans="1:14" hidden="1">
      <c r="A2532" s="23">
        <v>390</v>
      </c>
      <c r="B2532" s="362"/>
      <c r="C2532" s="285">
        <v>4219</v>
      </c>
      <c r="D2532" s="343" t="s">
        <v>236</v>
      </c>
      <c r="E2532" s="287">
        <f t="shared" si="586"/>
        <v>0</v>
      </c>
      <c r="F2532" s="173"/>
      <c r="G2532" s="174"/>
      <c r="H2532" s="1409"/>
      <c r="I2532" s="173"/>
      <c r="J2532" s="174"/>
      <c r="K2532" s="1409"/>
      <c r="L2532" s="287">
        <f t="shared" si="587"/>
        <v>0</v>
      </c>
      <c r="M2532" s="12" t="str">
        <f t="shared" si="582"/>
        <v/>
      </c>
      <c r="N2532" s="13"/>
    </row>
    <row r="2533" spans="1:14" hidden="1">
      <c r="A2533" s="23">
        <v>395</v>
      </c>
      <c r="B2533" s="272">
        <v>4300</v>
      </c>
      <c r="C2533" s="1917" t="s">
        <v>1645</v>
      </c>
      <c r="D2533" s="1918"/>
      <c r="E2533" s="310">
        <f t="shared" ref="E2533:L2533" si="588">SUM(E2534:E2536)</f>
        <v>0</v>
      </c>
      <c r="F2533" s="274">
        <f t="shared" si="588"/>
        <v>0</v>
      </c>
      <c r="G2533" s="275">
        <f t="shared" si="588"/>
        <v>0</v>
      </c>
      <c r="H2533" s="276">
        <f>SUM(H2534:H2536)</f>
        <v>0</v>
      </c>
      <c r="I2533" s="274">
        <f t="shared" si="588"/>
        <v>0</v>
      </c>
      <c r="J2533" s="275">
        <f t="shared" si="588"/>
        <v>0</v>
      </c>
      <c r="K2533" s="276">
        <f t="shared" si="588"/>
        <v>0</v>
      </c>
      <c r="L2533" s="310">
        <f t="shared" si="588"/>
        <v>0</v>
      </c>
      <c r="M2533" s="12" t="str">
        <f t="shared" si="582"/>
        <v/>
      </c>
      <c r="N2533" s="13"/>
    </row>
    <row r="2534" spans="1:14" hidden="1">
      <c r="A2534" s="18">
        <v>397</v>
      </c>
      <c r="B2534" s="362"/>
      <c r="C2534" s="279">
        <v>4301</v>
      </c>
      <c r="D2534" s="311" t="s">
        <v>237</v>
      </c>
      <c r="E2534" s="281">
        <f t="shared" ref="E2534:E2539" si="589">F2534+G2534+H2534</f>
        <v>0</v>
      </c>
      <c r="F2534" s="152"/>
      <c r="G2534" s="153"/>
      <c r="H2534" s="1406"/>
      <c r="I2534" s="152"/>
      <c r="J2534" s="153"/>
      <c r="K2534" s="1406"/>
      <c r="L2534" s="281">
        <f t="shared" ref="L2534:L2539" si="590">I2534+J2534+K2534</f>
        <v>0</v>
      </c>
      <c r="M2534" s="12" t="str">
        <f t="shared" si="582"/>
        <v/>
      </c>
      <c r="N2534" s="13"/>
    </row>
    <row r="2535" spans="1:14" hidden="1">
      <c r="A2535" s="14">
        <v>398</v>
      </c>
      <c r="B2535" s="362"/>
      <c r="C2535" s="293">
        <v>4302</v>
      </c>
      <c r="D2535" s="363" t="s">
        <v>238</v>
      </c>
      <c r="E2535" s="295">
        <f t="shared" si="589"/>
        <v>0</v>
      </c>
      <c r="F2535" s="158"/>
      <c r="G2535" s="159"/>
      <c r="H2535" s="1408"/>
      <c r="I2535" s="158"/>
      <c r="J2535" s="159"/>
      <c r="K2535" s="1408"/>
      <c r="L2535" s="295">
        <f t="shared" si="590"/>
        <v>0</v>
      </c>
      <c r="M2535" s="12" t="str">
        <f t="shared" si="582"/>
        <v/>
      </c>
      <c r="N2535" s="13"/>
    </row>
    <row r="2536" spans="1:14" hidden="1">
      <c r="A2536" s="14">
        <v>399</v>
      </c>
      <c r="B2536" s="362"/>
      <c r="C2536" s="285">
        <v>4309</v>
      </c>
      <c r="D2536" s="301" t="s">
        <v>239</v>
      </c>
      <c r="E2536" s="287">
        <f t="shared" si="589"/>
        <v>0</v>
      </c>
      <c r="F2536" s="173"/>
      <c r="G2536" s="174"/>
      <c r="H2536" s="1409"/>
      <c r="I2536" s="173"/>
      <c r="J2536" s="174"/>
      <c r="K2536" s="1409"/>
      <c r="L2536" s="287">
        <f t="shared" si="590"/>
        <v>0</v>
      </c>
      <c r="M2536" s="12" t="str">
        <f t="shared" si="582"/>
        <v/>
      </c>
      <c r="N2536" s="13"/>
    </row>
    <row r="2537" spans="1:14" hidden="1">
      <c r="A2537" s="14">
        <v>400</v>
      </c>
      <c r="B2537" s="272">
        <v>4400</v>
      </c>
      <c r="C2537" s="1917" t="s">
        <v>1642</v>
      </c>
      <c r="D2537" s="1918"/>
      <c r="E2537" s="310">
        <f t="shared" si="589"/>
        <v>0</v>
      </c>
      <c r="F2537" s="1410"/>
      <c r="G2537" s="1411"/>
      <c r="H2537" s="1412"/>
      <c r="I2537" s="1410"/>
      <c r="J2537" s="1411"/>
      <c r="K2537" s="1412"/>
      <c r="L2537" s="310">
        <f t="shared" si="590"/>
        <v>0</v>
      </c>
      <c r="M2537" s="12" t="str">
        <f t="shared" si="582"/>
        <v/>
      </c>
      <c r="N2537" s="13"/>
    </row>
    <row r="2538" spans="1:14" hidden="1">
      <c r="A2538" s="14">
        <v>401</v>
      </c>
      <c r="B2538" s="272">
        <v>4500</v>
      </c>
      <c r="C2538" s="1917" t="s">
        <v>1643</v>
      </c>
      <c r="D2538" s="1918"/>
      <c r="E2538" s="310">
        <f t="shared" si="589"/>
        <v>0</v>
      </c>
      <c r="F2538" s="1410"/>
      <c r="G2538" s="1411"/>
      <c r="H2538" s="1412"/>
      <c r="I2538" s="1410"/>
      <c r="J2538" s="1411"/>
      <c r="K2538" s="1412"/>
      <c r="L2538" s="310">
        <f t="shared" si="590"/>
        <v>0</v>
      </c>
      <c r="M2538" s="12" t="str">
        <f t="shared" si="582"/>
        <v/>
      </c>
      <c r="N2538" s="13"/>
    </row>
    <row r="2539" spans="1:14" hidden="1">
      <c r="A2539" s="40">
        <v>404</v>
      </c>
      <c r="B2539" s="272">
        <v>4600</v>
      </c>
      <c r="C2539" s="1923" t="s">
        <v>240</v>
      </c>
      <c r="D2539" s="1924"/>
      <c r="E2539" s="310">
        <f t="shared" si="589"/>
        <v>0</v>
      </c>
      <c r="F2539" s="1410"/>
      <c r="G2539" s="1411"/>
      <c r="H2539" s="1412"/>
      <c r="I2539" s="1410"/>
      <c r="J2539" s="1411"/>
      <c r="K2539" s="1412"/>
      <c r="L2539" s="310">
        <f t="shared" si="590"/>
        <v>0</v>
      </c>
      <c r="M2539" s="12" t="str">
        <f t="shared" si="582"/>
        <v/>
      </c>
      <c r="N2539" s="13"/>
    </row>
    <row r="2540" spans="1:14" hidden="1">
      <c r="A2540" s="40">
        <v>404</v>
      </c>
      <c r="B2540" s="272">
        <v>4900</v>
      </c>
      <c r="C2540" s="1917" t="s">
        <v>267</v>
      </c>
      <c r="D2540" s="1918"/>
      <c r="E2540" s="310">
        <f t="shared" ref="E2540:L2540" si="591">+E2541+E2542</f>
        <v>0</v>
      </c>
      <c r="F2540" s="274">
        <f t="shared" si="591"/>
        <v>0</v>
      </c>
      <c r="G2540" s="275">
        <f t="shared" si="591"/>
        <v>0</v>
      </c>
      <c r="H2540" s="276">
        <f>+H2541+H2542</f>
        <v>0</v>
      </c>
      <c r="I2540" s="274">
        <f t="shared" si="591"/>
        <v>0</v>
      </c>
      <c r="J2540" s="275">
        <f t="shared" si="591"/>
        <v>0</v>
      </c>
      <c r="K2540" s="276">
        <f t="shared" si="591"/>
        <v>0</v>
      </c>
      <c r="L2540" s="310">
        <f t="shared" si="591"/>
        <v>0</v>
      </c>
      <c r="M2540" s="12" t="str">
        <f t="shared" si="582"/>
        <v/>
      </c>
      <c r="N2540" s="13"/>
    </row>
    <row r="2541" spans="1:14" hidden="1">
      <c r="A2541" s="22">
        <v>440</v>
      </c>
      <c r="B2541" s="362"/>
      <c r="C2541" s="279">
        <v>4901</v>
      </c>
      <c r="D2541" s="364" t="s">
        <v>268</v>
      </c>
      <c r="E2541" s="281">
        <f>F2541+G2541+H2541</f>
        <v>0</v>
      </c>
      <c r="F2541" s="152"/>
      <c r="G2541" s="153"/>
      <c r="H2541" s="1406"/>
      <c r="I2541" s="152"/>
      <c r="J2541" s="153"/>
      <c r="K2541" s="1406"/>
      <c r="L2541" s="281">
        <f>I2541+J2541+K2541</f>
        <v>0</v>
      </c>
      <c r="M2541" s="12" t="str">
        <f t="shared" si="582"/>
        <v/>
      </c>
      <c r="N2541" s="13"/>
    </row>
    <row r="2542" spans="1:14" hidden="1">
      <c r="A2542" s="22">
        <v>450</v>
      </c>
      <c r="B2542" s="362"/>
      <c r="C2542" s="285">
        <v>4902</v>
      </c>
      <c r="D2542" s="301" t="s">
        <v>269</v>
      </c>
      <c r="E2542" s="287">
        <f>F2542+G2542+H2542</f>
        <v>0</v>
      </c>
      <c r="F2542" s="173"/>
      <c r="G2542" s="174"/>
      <c r="H2542" s="1409"/>
      <c r="I2542" s="173"/>
      <c r="J2542" s="174"/>
      <c r="K2542" s="1409"/>
      <c r="L2542" s="287">
        <f>I2542+J2542+K2542</f>
        <v>0</v>
      </c>
      <c r="M2542" s="12" t="str">
        <f t="shared" si="582"/>
        <v/>
      </c>
      <c r="N2542" s="13"/>
    </row>
    <row r="2543" spans="1:14" hidden="1">
      <c r="A2543" s="22">
        <v>495</v>
      </c>
      <c r="B2543" s="365">
        <v>5100</v>
      </c>
      <c r="C2543" s="1925" t="s">
        <v>241</v>
      </c>
      <c r="D2543" s="1926"/>
      <c r="E2543" s="310">
        <f>F2543+G2543+H2543</f>
        <v>0</v>
      </c>
      <c r="F2543" s="1410"/>
      <c r="G2543" s="1411"/>
      <c r="H2543" s="1412"/>
      <c r="I2543" s="1410"/>
      <c r="J2543" s="1411"/>
      <c r="K2543" s="1412"/>
      <c r="L2543" s="310">
        <f>I2543+J2543+K2543</f>
        <v>0</v>
      </c>
      <c r="M2543" s="12" t="str">
        <f t="shared" si="582"/>
        <v/>
      </c>
      <c r="N2543" s="13"/>
    </row>
    <row r="2544" spans="1:14">
      <c r="A2544" s="23">
        <v>500</v>
      </c>
      <c r="B2544" s="365">
        <v>5200</v>
      </c>
      <c r="C2544" s="1925" t="s">
        <v>242</v>
      </c>
      <c r="D2544" s="1926"/>
      <c r="E2544" s="310">
        <f t="shared" ref="E2544:L2544" si="592">SUM(E2545:E2551)</f>
        <v>15000</v>
      </c>
      <c r="F2544" s="274">
        <f t="shared" si="592"/>
        <v>15000</v>
      </c>
      <c r="G2544" s="275">
        <f t="shared" si="592"/>
        <v>0</v>
      </c>
      <c r="H2544" s="276">
        <f>SUM(H2545:H2551)</f>
        <v>0</v>
      </c>
      <c r="I2544" s="274">
        <f t="shared" si="592"/>
        <v>0</v>
      </c>
      <c r="J2544" s="275">
        <f t="shared" si="592"/>
        <v>0</v>
      </c>
      <c r="K2544" s="276">
        <f t="shared" si="592"/>
        <v>0</v>
      </c>
      <c r="L2544" s="310">
        <f t="shared" si="592"/>
        <v>0</v>
      </c>
      <c r="M2544" s="12">
        <f t="shared" si="582"/>
        <v>1</v>
      </c>
      <c r="N2544" s="13"/>
    </row>
    <row r="2545" spans="1:14">
      <c r="A2545" s="23">
        <v>505</v>
      </c>
      <c r="B2545" s="366"/>
      <c r="C2545" s="367">
        <v>5201</v>
      </c>
      <c r="D2545" s="368" t="s">
        <v>243</v>
      </c>
      <c r="E2545" s="281">
        <f t="shared" ref="E2545:E2551" si="593">F2545+G2545+H2545</f>
        <v>5000</v>
      </c>
      <c r="F2545" s="152">
        <v>5000</v>
      </c>
      <c r="G2545" s="153">
        <v>0</v>
      </c>
      <c r="H2545" s="1406">
        <v>0</v>
      </c>
      <c r="I2545" s="152"/>
      <c r="J2545" s="153"/>
      <c r="K2545" s="1406"/>
      <c r="L2545" s="281">
        <f t="shared" ref="L2545:L2551" si="594">I2545+J2545+K2545</f>
        <v>0</v>
      </c>
      <c r="M2545" s="12">
        <f t="shared" si="582"/>
        <v>1</v>
      </c>
      <c r="N2545" s="13"/>
    </row>
    <row r="2546" spans="1:14" hidden="1">
      <c r="A2546" s="23">
        <v>510</v>
      </c>
      <c r="B2546" s="366"/>
      <c r="C2546" s="369">
        <v>5202</v>
      </c>
      <c r="D2546" s="370" t="s">
        <v>244</v>
      </c>
      <c r="E2546" s="295">
        <f t="shared" si="593"/>
        <v>0</v>
      </c>
      <c r="F2546" s="158"/>
      <c r="G2546" s="159"/>
      <c r="H2546" s="1408"/>
      <c r="I2546" s="158"/>
      <c r="J2546" s="159"/>
      <c r="K2546" s="1408"/>
      <c r="L2546" s="295">
        <f t="shared" si="594"/>
        <v>0</v>
      </c>
      <c r="M2546" s="12" t="str">
        <f t="shared" si="582"/>
        <v/>
      </c>
      <c r="N2546" s="13"/>
    </row>
    <row r="2547" spans="1:14">
      <c r="A2547" s="23">
        <v>515</v>
      </c>
      <c r="B2547" s="366"/>
      <c r="C2547" s="369">
        <v>5203</v>
      </c>
      <c r="D2547" s="370" t="s">
        <v>609</v>
      </c>
      <c r="E2547" s="295">
        <f t="shared" si="593"/>
        <v>10000</v>
      </c>
      <c r="F2547" s="158">
        <v>10000</v>
      </c>
      <c r="G2547" s="159">
        <v>0</v>
      </c>
      <c r="H2547" s="1408">
        <v>0</v>
      </c>
      <c r="I2547" s="158"/>
      <c r="J2547" s="159"/>
      <c r="K2547" s="1408"/>
      <c r="L2547" s="295">
        <f t="shared" si="594"/>
        <v>0</v>
      </c>
      <c r="M2547" s="12">
        <f t="shared" si="582"/>
        <v>1</v>
      </c>
      <c r="N2547" s="13"/>
    </row>
    <row r="2548" spans="1:14" hidden="1">
      <c r="A2548" s="23">
        <v>520</v>
      </c>
      <c r="B2548" s="366"/>
      <c r="C2548" s="369">
        <v>5204</v>
      </c>
      <c r="D2548" s="370" t="s">
        <v>610</v>
      </c>
      <c r="E2548" s="295">
        <f t="shared" si="593"/>
        <v>0</v>
      </c>
      <c r="F2548" s="158"/>
      <c r="G2548" s="159"/>
      <c r="H2548" s="1408"/>
      <c r="I2548" s="158"/>
      <c r="J2548" s="159"/>
      <c r="K2548" s="1408"/>
      <c r="L2548" s="295">
        <f t="shared" si="594"/>
        <v>0</v>
      </c>
      <c r="M2548" s="12" t="str">
        <f t="shared" si="582"/>
        <v/>
      </c>
      <c r="N2548" s="13"/>
    </row>
    <row r="2549" spans="1:14" hidden="1">
      <c r="A2549" s="23">
        <v>525</v>
      </c>
      <c r="B2549" s="366"/>
      <c r="C2549" s="369">
        <v>5205</v>
      </c>
      <c r="D2549" s="370" t="s">
        <v>611</v>
      </c>
      <c r="E2549" s="295">
        <f t="shared" si="593"/>
        <v>0</v>
      </c>
      <c r="F2549" s="158"/>
      <c r="G2549" s="159"/>
      <c r="H2549" s="1408"/>
      <c r="I2549" s="158"/>
      <c r="J2549" s="159"/>
      <c r="K2549" s="1408"/>
      <c r="L2549" s="295">
        <f t="shared" si="594"/>
        <v>0</v>
      </c>
      <c r="M2549" s="12" t="str">
        <f t="shared" si="582"/>
        <v/>
      </c>
      <c r="N2549" s="13"/>
    </row>
    <row r="2550" spans="1:14" hidden="1">
      <c r="A2550" s="22">
        <v>635</v>
      </c>
      <c r="B2550" s="366"/>
      <c r="C2550" s="369">
        <v>5206</v>
      </c>
      <c r="D2550" s="370" t="s">
        <v>612</v>
      </c>
      <c r="E2550" s="295">
        <f t="shared" si="593"/>
        <v>0</v>
      </c>
      <c r="F2550" s="158"/>
      <c r="G2550" s="159"/>
      <c r="H2550" s="1408"/>
      <c r="I2550" s="158"/>
      <c r="J2550" s="159"/>
      <c r="K2550" s="1408"/>
      <c r="L2550" s="295">
        <f t="shared" si="594"/>
        <v>0</v>
      </c>
      <c r="M2550" s="12" t="str">
        <f t="shared" si="582"/>
        <v/>
      </c>
      <c r="N2550" s="13"/>
    </row>
    <row r="2551" spans="1:14" hidden="1">
      <c r="A2551" s="23">
        <v>640</v>
      </c>
      <c r="B2551" s="366"/>
      <c r="C2551" s="371">
        <v>5219</v>
      </c>
      <c r="D2551" s="372" t="s">
        <v>613</v>
      </c>
      <c r="E2551" s="287">
        <f t="shared" si="593"/>
        <v>0</v>
      </c>
      <c r="F2551" s="173"/>
      <c r="G2551" s="174"/>
      <c r="H2551" s="1409"/>
      <c r="I2551" s="173"/>
      <c r="J2551" s="174"/>
      <c r="K2551" s="1409"/>
      <c r="L2551" s="287">
        <f t="shared" si="594"/>
        <v>0</v>
      </c>
      <c r="M2551" s="12" t="str">
        <f t="shared" si="582"/>
        <v/>
      </c>
      <c r="N2551" s="13"/>
    </row>
    <row r="2552" spans="1:14" hidden="1">
      <c r="A2552" s="23">
        <v>645</v>
      </c>
      <c r="B2552" s="365">
        <v>5300</v>
      </c>
      <c r="C2552" s="1925" t="s">
        <v>614</v>
      </c>
      <c r="D2552" s="1926"/>
      <c r="E2552" s="310">
        <f t="shared" ref="E2552:L2552" si="595">SUM(E2553:E2554)</f>
        <v>0</v>
      </c>
      <c r="F2552" s="274">
        <f t="shared" si="595"/>
        <v>0</v>
      </c>
      <c r="G2552" s="275">
        <f t="shared" si="595"/>
        <v>0</v>
      </c>
      <c r="H2552" s="276">
        <f>SUM(H2553:H2554)</f>
        <v>0</v>
      </c>
      <c r="I2552" s="274">
        <f t="shared" si="595"/>
        <v>0</v>
      </c>
      <c r="J2552" s="275">
        <f t="shared" si="595"/>
        <v>0</v>
      </c>
      <c r="K2552" s="276">
        <f t="shared" si="595"/>
        <v>0</v>
      </c>
      <c r="L2552" s="310">
        <f t="shared" si="595"/>
        <v>0</v>
      </c>
      <c r="M2552" s="12" t="str">
        <f t="shared" si="582"/>
        <v/>
      </c>
      <c r="N2552" s="13"/>
    </row>
    <row r="2553" spans="1:14" hidden="1">
      <c r="A2553" s="23">
        <v>650</v>
      </c>
      <c r="B2553" s="366"/>
      <c r="C2553" s="367">
        <v>5301</v>
      </c>
      <c r="D2553" s="368" t="s">
        <v>301</v>
      </c>
      <c r="E2553" s="281">
        <f>F2553+G2553+H2553</f>
        <v>0</v>
      </c>
      <c r="F2553" s="152"/>
      <c r="G2553" s="153"/>
      <c r="H2553" s="1406"/>
      <c r="I2553" s="152"/>
      <c r="J2553" s="153"/>
      <c r="K2553" s="1406"/>
      <c r="L2553" s="281">
        <f>I2553+J2553+K2553</f>
        <v>0</v>
      </c>
      <c r="M2553" s="12" t="str">
        <f t="shared" si="582"/>
        <v/>
      </c>
      <c r="N2553" s="13"/>
    </row>
    <row r="2554" spans="1:14" hidden="1">
      <c r="A2554" s="22">
        <v>655</v>
      </c>
      <c r="B2554" s="366"/>
      <c r="C2554" s="371">
        <v>5309</v>
      </c>
      <c r="D2554" s="372" t="s">
        <v>615</v>
      </c>
      <c r="E2554" s="287">
        <f>F2554+G2554+H2554</f>
        <v>0</v>
      </c>
      <c r="F2554" s="173"/>
      <c r="G2554" s="174"/>
      <c r="H2554" s="1409"/>
      <c r="I2554" s="173"/>
      <c r="J2554" s="174"/>
      <c r="K2554" s="1409"/>
      <c r="L2554" s="287">
        <f>I2554+J2554+K2554</f>
        <v>0</v>
      </c>
      <c r="M2554" s="12" t="str">
        <f t="shared" si="582"/>
        <v/>
      </c>
      <c r="N2554" s="13"/>
    </row>
    <row r="2555" spans="1:14" hidden="1">
      <c r="A2555" s="22">
        <v>665</v>
      </c>
      <c r="B2555" s="365">
        <v>5400</v>
      </c>
      <c r="C2555" s="1925" t="s">
        <v>672</v>
      </c>
      <c r="D2555" s="1926"/>
      <c r="E2555" s="310">
        <f>F2555+G2555+H2555</f>
        <v>0</v>
      </c>
      <c r="F2555" s="1410"/>
      <c r="G2555" s="1411"/>
      <c r="H2555" s="1412"/>
      <c r="I2555" s="1410"/>
      <c r="J2555" s="1411"/>
      <c r="K2555" s="1412"/>
      <c r="L2555" s="310">
        <f>I2555+J2555+K2555</f>
        <v>0</v>
      </c>
      <c r="M2555" s="12" t="str">
        <f t="shared" si="582"/>
        <v/>
      </c>
      <c r="N2555" s="13"/>
    </row>
    <row r="2556" spans="1:14" hidden="1">
      <c r="A2556" s="22">
        <v>675</v>
      </c>
      <c r="B2556" s="272">
        <v>5500</v>
      </c>
      <c r="C2556" s="1917" t="s">
        <v>673</v>
      </c>
      <c r="D2556" s="1918"/>
      <c r="E2556" s="310">
        <f t="shared" ref="E2556:L2556" si="596">SUM(E2557:E2560)</f>
        <v>0</v>
      </c>
      <c r="F2556" s="274">
        <f t="shared" si="596"/>
        <v>0</v>
      </c>
      <c r="G2556" s="275">
        <f t="shared" si="596"/>
        <v>0</v>
      </c>
      <c r="H2556" s="276">
        <f>SUM(H2557:H2560)</f>
        <v>0</v>
      </c>
      <c r="I2556" s="274">
        <f t="shared" si="596"/>
        <v>0</v>
      </c>
      <c r="J2556" s="275">
        <f t="shared" si="596"/>
        <v>0</v>
      </c>
      <c r="K2556" s="276">
        <f t="shared" si="596"/>
        <v>0</v>
      </c>
      <c r="L2556" s="310">
        <f t="shared" si="596"/>
        <v>0</v>
      </c>
      <c r="M2556" s="12" t="str">
        <f t="shared" si="582"/>
        <v/>
      </c>
      <c r="N2556" s="13"/>
    </row>
    <row r="2557" spans="1:14" hidden="1">
      <c r="A2557" s="22">
        <v>685</v>
      </c>
      <c r="B2557" s="362"/>
      <c r="C2557" s="279">
        <v>5501</v>
      </c>
      <c r="D2557" s="311" t="s">
        <v>674</v>
      </c>
      <c r="E2557" s="281">
        <f>F2557+G2557+H2557</f>
        <v>0</v>
      </c>
      <c r="F2557" s="152"/>
      <c r="G2557" s="153"/>
      <c r="H2557" s="1406"/>
      <c r="I2557" s="152"/>
      <c r="J2557" s="153"/>
      <c r="K2557" s="1406"/>
      <c r="L2557" s="281">
        <f>I2557+J2557+K2557</f>
        <v>0</v>
      </c>
      <c r="M2557" s="12" t="str">
        <f t="shared" si="582"/>
        <v/>
      </c>
      <c r="N2557" s="13"/>
    </row>
    <row r="2558" spans="1:14" hidden="1">
      <c r="A2558" s="23">
        <v>690</v>
      </c>
      <c r="B2558" s="362"/>
      <c r="C2558" s="293">
        <v>5502</v>
      </c>
      <c r="D2558" s="294" t="s">
        <v>675</v>
      </c>
      <c r="E2558" s="295">
        <f>F2558+G2558+H2558</f>
        <v>0</v>
      </c>
      <c r="F2558" s="158"/>
      <c r="G2558" s="159"/>
      <c r="H2558" s="1408"/>
      <c r="I2558" s="158"/>
      <c r="J2558" s="159"/>
      <c r="K2558" s="1408"/>
      <c r="L2558" s="295">
        <f>I2558+J2558+K2558</f>
        <v>0</v>
      </c>
      <c r="M2558" s="12" t="str">
        <f t="shared" si="582"/>
        <v/>
      </c>
      <c r="N2558" s="13"/>
    </row>
    <row r="2559" spans="1:14" hidden="1">
      <c r="A2559" s="23">
        <v>695</v>
      </c>
      <c r="B2559" s="362"/>
      <c r="C2559" s="293">
        <v>5503</v>
      </c>
      <c r="D2559" s="363" t="s">
        <v>676</v>
      </c>
      <c r="E2559" s="295">
        <f>F2559+G2559+H2559</f>
        <v>0</v>
      </c>
      <c r="F2559" s="158"/>
      <c r="G2559" s="159"/>
      <c r="H2559" s="1408"/>
      <c r="I2559" s="158"/>
      <c r="J2559" s="159"/>
      <c r="K2559" s="1408"/>
      <c r="L2559" s="295">
        <f>I2559+J2559+K2559</f>
        <v>0</v>
      </c>
      <c r="M2559" s="12" t="str">
        <f t="shared" si="582"/>
        <v/>
      </c>
      <c r="N2559" s="13"/>
    </row>
    <row r="2560" spans="1:14" hidden="1">
      <c r="A2560" s="22">
        <v>700</v>
      </c>
      <c r="B2560" s="362"/>
      <c r="C2560" s="285">
        <v>5504</v>
      </c>
      <c r="D2560" s="339" t="s">
        <v>677</v>
      </c>
      <c r="E2560" s="287">
        <f>F2560+G2560+H2560</f>
        <v>0</v>
      </c>
      <c r="F2560" s="173"/>
      <c r="G2560" s="174"/>
      <c r="H2560" s="1409"/>
      <c r="I2560" s="173"/>
      <c r="J2560" s="174"/>
      <c r="K2560" s="1409"/>
      <c r="L2560" s="287">
        <f>I2560+J2560+K2560</f>
        <v>0</v>
      </c>
      <c r="M2560" s="12" t="str">
        <f t="shared" si="582"/>
        <v/>
      </c>
      <c r="N2560" s="13"/>
    </row>
    <row r="2561" spans="1:14" hidden="1">
      <c r="A2561" s="22">
        <v>710</v>
      </c>
      <c r="B2561" s="365">
        <v>5700</v>
      </c>
      <c r="C2561" s="1919" t="s">
        <v>899</v>
      </c>
      <c r="D2561" s="1920"/>
      <c r="E2561" s="310">
        <f>SUM(E2562:E2564)</f>
        <v>0</v>
      </c>
      <c r="F2561" s="1458">
        <v>0</v>
      </c>
      <c r="G2561" s="1458">
        <v>0</v>
      </c>
      <c r="H2561" s="1458">
        <v>0</v>
      </c>
      <c r="I2561" s="1458">
        <v>0</v>
      </c>
      <c r="J2561" s="1458">
        <v>0</v>
      </c>
      <c r="K2561" s="1458">
        <v>0</v>
      </c>
      <c r="L2561" s="310">
        <f>SUM(L2562:L2564)</f>
        <v>0</v>
      </c>
      <c r="M2561" s="12" t="str">
        <f t="shared" si="582"/>
        <v/>
      </c>
      <c r="N2561" s="13"/>
    </row>
    <row r="2562" spans="1:14" hidden="1">
      <c r="A2562" s="23">
        <v>715</v>
      </c>
      <c r="B2562" s="366"/>
      <c r="C2562" s="367">
        <v>5701</v>
      </c>
      <c r="D2562" s="368" t="s">
        <v>678</v>
      </c>
      <c r="E2562" s="281">
        <f>F2562+G2562+H2562</f>
        <v>0</v>
      </c>
      <c r="F2562" s="1459">
        <v>0</v>
      </c>
      <c r="G2562" s="1459">
        <v>0</v>
      </c>
      <c r="H2562" s="1460">
        <v>0</v>
      </c>
      <c r="I2562" s="1711">
        <v>0</v>
      </c>
      <c r="J2562" s="1459">
        <v>0</v>
      </c>
      <c r="K2562" s="1459">
        <v>0</v>
      </c>
      <c r="L2562" s="281">
        <f>I2562+J2562+K2562</f>
        <v>0</v>
      </c>
      <c r="M2562" s="12" t="str">
        <f t="shared" si="582"/>
        <v/>
      </c>
      <c r="N2562" s="13"/>
    </row>
    <row r="2563" spans="1:14" hidden="1">
      <c r="A2563" s="23">
        <v>720</v>
      </c>
      <c r="B2563" s="366"/>
      <c r="C2563" s="373">
        <v>5702</v>
      </c>
      <c r="D2563" s="374" t="s">
        <v>679</v>
      </c>
      <c r="E2563" s="314">
        <f>F2563+G2563+H2563</f>
        <v>0</v>
      </c>
      <c r="F2563" s="1459">
        <v>0</v>
      </c>
      <c r="G2563" s="1459">
        <v>0</v>
      </c>
      <c r="H2563" s="1460">
        <v>0</v>
      </c>
      <c r="I2563" s="1711">
        <v>0</v>
      </c>
      <c r="J2563" s="1459">
        <v>0</v>
      </c>
      <c r="K2563" s="1459">
        <v>0</v>
      </c>
      <c r="L2563" s="314">
        <f>I2563+J2563+K2563</f>
        <v>0</v>
      </c>
      <c r="M2563" s="12" t="str">
        <f t="shared" si="582"/>
        <v/>
      </c>
      <c r="N2563" s="13"/>
    </row>
    <row r="2564" spans="1:14" hidden="1">
      <c r="A2564" s="23">
        <v>725</v>
      </c>
      <c r="B2564" s="292"/>
      <c r="C2564" s="375">
        <v>4071</v>
      </c>
      <c r="D2564" s="376" t="s">
        <v>680</v>
      </c>
      <c r="E2564" s="377">
        <f>F2564+G2564+H2564</f>
        <v>0</v>
      </c>
      <c r="F2564" s="1459">
        <v>0</v>
      </c>
      <c r="G2564" s="1459">
        <v>0</v>
      </c>
      <c r="H2564" s="1460">
        <v>0</v>
      </c>
      <c r="I2564" s="1711">
        <v>0</v>
      </c>
      <c r="J2564" s="1459">
        <v>0</v>
      </c>
      <c r="K2564" s="1459">
        <v>0</v>
      </c>
      <c r="L2564" s="377">
        <f>I2564+J2564+K2564</f>
        <v>0</v>
      </c>
      <c r="M2564" s="12" t="str">
        <f t="shared" si="582"/>
        <v/>
      </c>
      <c r="N2564" s="13"/>
    </row>
    <row r="2565" spans="1:14" hidden="1">
      <c r="A2565" s="23">
        <v>730</v>
      </c>
      <c r="B2565" s="571"/>
      <c r="C2565" s="1921" t="s">
        <v>681</v>
      </c>
      <c r="D2565" s="1922"/>
      <c r="E2565" s="1426"/>
      <c r="F2565" s="1426"/>
      <c r="G2565" s="1426"/>
      <c r="H2565" s="1426"/>
      <c r="I2565" s="1426"/>
      <c r="J2565" s="1426"/>
      <c r="K2565" s="1426"/>
      <c r="L2565" s="1427"/>
      <c r="M2565" s="12" t="str">
        <f t="shared" si="582"/>
        <v/>
      </c>
      <c r="N2565" s="13"/>
    </row>
    <row r="2566" spans="1:14" hidden="1">
      <c r="A2566" s="23">
        <v>735</v>
      </c>
      <c r="B2566" s="381">
        <v>98</v>
      </c>
      <c r="C2566" s="1921" t="s">
        <v>681</v>
      </c>
      <c r="D2566" s="1922"/>
      <c r="E2566" s="382">
        <f>F2566+G2566+H2566</f>
        <v>0</v>
      </c>
      <c r="F2566" s="1417"/>
      <c r="G2566" s="1418"/>
      <c r="H2566" s="1419"/>
      <c r="I2566" s="1448">
        <v>0</v>
      </c>
      <c r="J2566" s="1449">
        <v>0</v>
      </c>
      <c r="K2566" s="1450">
        <v>0</v>
      </c>
      <c r="L2566" s="382">
        <f>I2566+J2566+K2566</f>
        <v>0</v>
      </c>
      <c r="M2566" s="12" t="str">
        <f t="shared" si="582"/>
        <v/>
      </c>
      <c r="N2566" s="13"/>
    </row>
    <row r="2567" spans="1:14" hidden="1">
      <c r="A2567" s="23">
        <v>740</v>
      </c>
      <c r="B2567" s="1421"/>
      <c r="C2567" s="1422"/>
      <c r="D2567" s="1423"/>
      <c r="E2567" s="269"/>
      <c r="F2567" s="269"/>
      <c r="G2567" s="269"/>
      <c r="H2567" s="269"/>
      <c r="I2567" s="269"/>
      <c r="J2567" s="269"/>
      <c r="K2567" s="269"/>
      <c r="L2567" s="270"/>
      <c r="M2567" s="12" t="str">
        <f t="shared" si="582"/>
        <v/>
      </c>
      <c r="N2567" s="73" t="str">
        <f>LEFT(C2449,1)</f>
        <v>4</v>
      </c>
    </row>
    <row r="2568" spans="1:14" hidden="1">
      <c r="A2568" s="23">
        <v>745</v>
      </c>
      <c r="B2568" s="1424"/>
      <c r="C2568" s="111"/>
      <c r="D2568" s="1425"/>
      <c r="E2568" s="218"/>
      <c r="F2568" s="218"/>
      <c r="G2568" s="218"/>
      <c r="H2568" s="218"/>
      <c r="I2568" s="218"/>
      <c r="J2568" s="218"/>
      <c r="K2568" s="218"/>
      <c r="L2568" s="389"/>
      <c r="M2568" s="7" t="str">
        <f t="shared" si="582"/>
        <v/>
      </c>
    </row>
    <row r="2569" spans="1:14" hidden="1">
      <c r="A2569" s="22">
        <v>750</v>
      </c>
      <c r="B2569" s="1424"/>
      <c r="C2569" s="111"/>
      <c r="D2569" s="1425"/>
      <c r="E2569" s="218"/>
      <c r="F2569" s="218"/>
      <c r="G2569" s="218"/>
      <c r="H2569" s="218"/>
      <c r="I2569" s="218"/>
      <c r="J2569" s="218"/>
      <c r="K2569" s="218"/>
      <c r="L2569" s="389"/>
      <c r="M2569" s="7" t="str">
        <f t="shared" si="582"/>
        <v/>
      </c>
    </row>
    <row r="2570" spans="1:14" ht="19.5" thickBot="1">
      <c r="A2570" s="23">
        <v>755</v>
      </c>
      <c r="B2570" s="1451"/>
      <c r="C2570" s="393" t="s">
        <v>727</v>
      </c>
      <c r="D2570" s="1420">
        <f>+B2570</f>
        <v>0</v>
      </c>
      <c r="E2570" s="395">
        <f t="shared" ref="E2570:L2570" si="597">SUM(E2452,E2455,E2461,E2469,E2470,E2488,E2492,E2498,E2501,E2502,E2503,E2504,E2508,E2517,E2523,E2524,E2525,E2526,E2533,E2537,E2538,E2539,E2540,E2543,E2544,E2552,E2555,E2556,E2561)+E2566</f>
        <v>200789</v>
      </c>
      <c r="F2570" s="396">
        <f t="shared" si="597"/>
        <v>200789</v>
      </c>
      <c r="G2570" s="397">
        <f t="shared" si="597"/>
        <v>0</v>
      </c>
      <c r="H2570" s="398">
        <f t="shared" si="597"/>
        <v>0</v>
      </c>
      <c r="I2570" s="396">
        <f t="shared" si="597"/>
        <v>85514</v>
      </c>
      <c r="J2570" s="397">
        <f t="shared" si="597"/>
        <v>0</v>
      </c>
      <c r="K2570" s="398">
        <f t="shared" si="597"/>
        <v>0</v>
      </c>
      <c r="L2570" s="395">
        <f t="shared" si="597"/>
        <v>85514</v>
      </c>
      <c r="M2570" s="1820">
        <f t="shared" si="582"/>
        <v>1</v>
      </c>
      <c r="N2570" s="65"/>
    </row>
    <row r="2571" spans="1:14" ht="19.5" thickTop="1">
      <c r="A2571" s="23">
        <v>760</v>
      </c>
      <c r="B2571" s="79" t="s">
        <v>120</v>
      </c>
      <c r="C2571" s="1"/>
      <c r="L2571" s="6"/>
      <c r="M2571" s="1820">
        <f>(IF($E2570&lt;&gt;0,$M$2,IF($L2570&lt;&gt;0,$M$2,"")))</f>
        <v>1</v>
      </c>
      <c r="N2571" s="65"/>
    </row>
    <row r="2572" spans="1:14" ht="18.75">
      <c r="A2572" s="22">
        <v>765</v>
      </c>
      <c r="B2572" s="1355"/>
      <c r="C2572" s="1355"/>
      <c r="D2572" s="1356"/>
      <c r="E2572" s="1355"/>
      <c r="F2572" s="1355"/>
      <c r="G2572" s="1355"/>
      <c r="H2572" s="1355"/>
      <c r="I2572" s="1355"/>
      <c r="J2572" s="1355"/>
      <c r="K2572" s="1355"/>
      <c r="L2572" s="1357"/>
      <c r="M2572" s="1820">
        <f>(IF($E2570&lt;&gt;0,$M$2,IF($L2570&lt;&gt;0,$M$2,"")))</f>
        <v>1</v>
      </c>
      <c r="N2572" s="65"/>
    </row>
    <row r="2573" spans="1:14" ht="18.75" hidden="1">
      <c r="A2573" s="22">
        <v>775</v>
      </c>
      <c r="B2573" s="65"/>
      <c r="C2573" s="65"/>
      <c r="D2573" s="65"/>
      <c r="E2573" s="65"/>
      <c r="F2573" s="65"/>
      <c r="G2573" s="65"/>
      <c r="H2573" s="65"/>
      <c r="I2573" s="65"/>
      <c r="J2573" s="65"/>
      <c r="K2573" s="65"/>
      <c r="L2573" s="77"/>
      <c r="M2573" s="74">
        <f>(IF(E2570&lt;&gt;0,$G$2,IF(L2570&lt;&gt;0,$G$2,"")))</f>
        <v>0</v>
      </c>
      <c r="N2573" s="65"/>
    </row>
    <row r="2574" spans="1:14">
      <c r="A2574" s="23">
        <v>780</v>
      </c>
      <c r="B2574" s="6"/>
      <c r="C2574" s="6"/>
      <c r="D2574" s="517"/>
      <c r="E2574" s="38"/>
      <c r="F2574" s="38"/>
      <c r="G2574" s="38"/>
      <c r="H2574" s="38"/>
      <c r="I2574" s="38"/>
      <c r="J2574" s="38"/>
      <c r="K2574" s="38"/>
      <c r="L2574" s="38"/>
      <c r="M2574" s="7">
        <f>(IF($E2710&lt;&gt;0,$M$2,IF($L2710&lt;&gt;0,$M$2,"")))</f>
        <v>1</v>
      </c>
    </row>
    <row r="2575" spans="1:14">
      <c r="A2575" s="23">
        <v>785</v>
      </c>
      <c r="B2575" s="6"/>
      <c r="C2575" s="1353"/>
      <c r="D2575" s="1354"/>
      <c r="E2575" s="38"/>
      <c r="F2575" s="38"/>
      <c r="G2575" s="38"/>
      <c r="H2575" s="38"/>
      <c r="I2575" s="38"/>
      <c r="J2575" s="38"/>
      <c r="K2575" s="38"/>
      <c r="L2575" s="38"/>
      <c r="M2575" s="7">
        <f>(IF($E2710&lt;&gt;0,$M$2,IF($L2710&lt;&gt;0,$M$2,"")))</f>
        <v>1</v>
      </c>
    </row>
    <row r="2576" spans="1:14">
      <c r="A2576" s="23">
        <v>790</v>
      </c>
      <c r="B2576" s="1938" t="str">
        <f>$B$7</f>
        <v>ОТЧЕТНИ ДАННИ ПО ЕБК ЗА ИЗПЪЛНЕНИЕТО НА БЮДЖЕТА</v>
      </c>
      <c r="C2576" s="1939"/>
      <c r="D2576" s="1939"/>
      <c r="E2576" s="242"/>
      <c r="F2576" s="242"/>
      <c r="G2576" s="237"/>
      <c r="H2576" s="237"/>
      <c r="I2576" s="237"/>
      <c r="J2576" s="237"/>
      <c r="K2576" s="237"/>
      <c r="L2576" s="237"/>
      <c r="M2576" s="7">
        <f>(IF($E2710&lt;&gt;0,$M$2,IF($L2710&lt;&gt;0,$M$2,"")))</f>
        <v>1</v>
      </c>
    </row>
    <row r="2577" spans="1:14">
      <c r="A2577" s="23">
        <v>795</v>
      </c>
      <c r="B2577" s="228"/>
      <c r="C2577" s="391"/>
      <c r="D2577" s="400"/>
      <c r="E2577" s="406" t="s">
        <v>458</v>
      </c>
      <c r="F2577" s="406" t="s">
        <v>820</v>
      </c>
      <c r="G2577" s="237"/>
      <c r="H2577" s="1350" t="s">
        <v>1235</v>
      </c>
      <c r="I2577" s="1351"/>
      <c r="J2577" s="1352"/>
      <c r="K2577" s="237"/>
      <c r="L2577" s="237"/>
      <c r="M2577" s="7">
        <f>(IF($E2710&lt;&gt;0,$M$2,IF($L2710&lt;&gt;0,$M$2,"")))</f>
        <v>1</v>
      </c>
    </row>
    <row r="2578" spans="1:14" ht="18.75">
      <c r="A2578" s="22">
        <v>805</v>
      </c>
      <c r="B2578" s="1940" t="str">
        <f>$B$9</f>
        <v>Община Правец</v>
      </c>
      <c r="C2578" s="1941"/>
      <c r="D2578" s="1942"/>
      <c r="E2578" s="115">
        <f>$E$9</f>
        <v>45658</v>
      </c>
      <c r="F2578" s="226">
        <f>$F$9</f>
        <v>45900</v>
      </c>
      <c r="G2578" s="237"/>
      <c r="H2578" s="237"/>
      <c r="I2578" s="237"/>
      <c r="J2578" s="237"/>
      <c r="K2578" s="237"/>
      <c r="L2578" s="237"/>
      <c r="M2578" s="7">
        <f>(IF($E2710&lt;&gt;0,$M$2,IF($L2710&lt;&gt;0,$M$2,"")))</f>
        <v>1</v>
      </c>
    </row>
    <row r="2579" spans="1:14">
      <c r="A2579" s="23">
        <v>810</v>
      </c>
      <c r="B2579" s="227" t="str">
        <f>$B$10</f>
        <v>(наименование на разпоредителя с бюджет)</v>
      </c>
      <c r="C2579" s="228"/>
      <c r="D2579" s="229"/>
      <c r="E2579" s="237"/>
      <c r="F2579" s="237"/>
      <c r="G2579" s="237"/>
      <c r="H2579" s="237"/>
      <c r="I2579" s="237"/>
      <c r="J2579" s="237"/>
      <c r="K2579" s="237"/>
      <c r="L2579" s="237"/>
      <c r="M2579" s="7">
        <f>(IF($E2710&lt;&gt;0,$M$2,IF($L2710&lt;&gt;0,$M$2,"")))</f>
        <v>1</v>
      </c>
    </row>
    <row r="2580" spans="1:14">
      <c r="A2580" s="23">
        <v>815</v>
      </c>
      <c r="B2580" s="227"/>
      <c r="C2580" s="228"/>
      <c r="D2580" s="229"/>
      <c r="E2580" s="237"/>
      <c r="F2580" s="237"/>
      <c r="G2580" s="237"/>
      <c r="H2580" s="237"/>
      <c r="I2580" s="237"/>
      <c r="J2580" s="237"/>
      <c r="K2580" s="237"/>
      <c r="L2580" s="237"/>
      <c r="M2580" s="7">
        <f>(IF($E2710&lt;&gt;0,$M$2,IF($L2710&lt;&gt;0,$M$2,"")))</f>
        <v>1</v>
      </c>
    </row>
    <row r="2581" spans="1:14" ht="19.5">
      <c r="A2581" s="28">
        <v>525</v>
      </c>
      <c r="B2581" s="1943" t="str">
        <f>$B$12</f>
        <v>Правец</v>
      </c>
      <c r="C2581" s="1944"/>
      <c r="D2581" s="1945"/>
      <c r="E2581" s="410" t="s">
        <v>875</v>
      </c>
      <c r="F2581" s="1348" t="str">
        <f>$F$12</f>
        <v>7317</v>
      </c>
      <c r="G2581" s="237"/>
      <c r="H2581" s="237"/>
      <c r="I2581" s="237"/>
      <c r="J2581" s="237"/>
      <c r="K2581" s="237"/>
      <c r="L2581" s="237"/>
      <c r="M2581" s="7">
        <f>(IF($E2710&lt;&gt;0,$M$2,IF($L2710&lt;&gt;0,$M$2,"")))</f>
        <v>1</v>
      </c>
    </row>
    <row r="2582" spans="1:14">
      <c r="A2582" s="22">
        <v>820</v>
      </c>
      <c r="B2582" s="233" t="str">
        <f>$B$13</f>
        <v>(наименование на първостепенния разпоредител с бюджет)</v>
      </c>
      <c r="C2582" s="228"/>
      <c r="D2582" s="229"/>
      <c r="E2582" s="1349"/>
      <c r="F2582" s="242"/>
      <c r="G2582" s="237"/>
      <c r="H2582" s="237"/>
      <c r="I2582" s="237"/>
      <c r="J2582" s="237"/>
      <c r="K2582" s="237"/>
      <c r="L2582" s="237"/>
      <c r="M2582" s="7">
        <f>(IF($E2710&lt;&gt;0,$M$2,IF($L2710&lt;&gt;0,$M$2,"")))</f>
        <v>1</v>
      </c>
    </row>
    <row r="2583" spans="1:14" ht="19.5">
      <c r="A2583" s="23">
        <v>821</v>
      </c>
      <c r="B2583" s="236"/>
      <c r="C2583" s="237"/>
      <c r="D2583" s="124" t="s">
        <v>876</v>
      </c>
      <c r="E2583" s="238">
        <f>$E$15</f>
        <v>0</v>
      </c>
      <c r="F2583" s="414" t="str">
        <f>$F$15</f>
        <v>БЮДЖЕТ</v>
      </c>
      <c r="G2583" s="218"/>
      <c r="H2583" s="218"/>
      <c r="I2583" s="218"/>
      <c r="J2583" s="218"/>
      <c r="K2583" s="218"/>
      <c r="L2583" s="218"/>
      <c r="M2583" s="7">
        <f>(IF($E2710&lt;&gt;0,$M$2,IF($L2710&lt;&gt;0,$M$2,"")))</f>
        <v>1</v>
      </c>
    </row>
    <row r="2584" spans="1:14" ht="16.5" thickBot="1">
      <c r="A2584" s="23">
        <v>822</v>
      </c>
      <c r="B2584" s="228"/>
      <c r="C2584" s="391"/>
      <c r="D2584" s="400"/>
      <c r="E2584" s="237"/>
      <c r="F2584" s="409"/>
      <c r="G2584" s="409"/>
      <c r="H2584" s="409"/>
      <c r="I2584" s="409"/>
      <c r="J2584" s="409"/>
      <c r="K2584" s="409"/>
      <c r="L2584" s="1365" t="s">
        <v>459</v>
      </c>
      <c r="M2584" s="7">
        <f>(IF($E2710&lt;&gt;0,$M$2,IF($L2710&lt;&gt;0,$M$2,"")))</f>
        <v>1</v>
      </c>
    </row>
    <row r="2585" spans="1:14" ht="24.95" customHeight="1">
      <c r="A2585" s="23">
        <v>823</v>
      </c>
      <c r="B2585" s="247"/>
      <c r="C2585" s="248"/>
      <c r="D2585" s="249" t="s">
        <v>699</v>
      </c>
      <c r="E2585" s="1946" t="str">
        <f>CONCATENATE("Уточнен план ",$C$3)</f>
        <v>Уточнен план 2025</v>
      </c>
      <c r="F2585" s="1947"/>
      <c r="G2585" s="1947"/>
      <c r="H2585" s="1948"/>
      <c r="I2585" s="1927" t="str">
        <f>CONCATENATE("Отчет ",$C$3)</f>
        <v>Отчет 2025</v>
      </c>
      <c r="J2585" s="1928"/>
      <c r="K2585" s="1928"/>
      <c r="L2585" s="1929"/>
      <c r="M2585" s="7">
        <f>(IF($E2710&lt;&gt;0,$M$2,IF($L2710&lt;&gt;0,$M$2,"")))</f>
        <v>1</v>
      </c>
    </row>
    <row r="2586" spans="1:14" ht="54.95" customHeight="1" thickBot="1">
      <c r="A2586" s="23">
        <v>825</v>
      </c>
      <c r="B2586" s="250" t="s">
        <v>62</v>
      </c>
      <c r="C2586" s="251" t="s">
        <v>460</v>
      </c>
      <c r="D2586" s="252" t="s">
        <v>700</v>
      </c>
      <c r="E2586" s="1391" t="str">
        <f>$E$20</f>
        <v>Уточнен план                Общо</v>
      </c>
      <c r="F2586" s="1395" t="str">
        <f>$F$20</f>
        <v>държавни дейности</v>
      </c>
      <c r="G2586" s="1396" t="str">
        <f>$G$20</f>
        <v>местни дейности</v>
      </c>
      <c r="H2586" s="1397" t="str">
        <f>$H$20</f>
        <v>дофинансиране</v>
      </c>
      <c r="I2586" s="253" t="str">
        <f>$I$20</f>
        <v>държавни дейности -ОТЧЕТ</v>
      </c>
      <c r="J2586" s="254" t="str">
        <f>$J$20</f>
        <v>местни дейности - ОТЧЕТ</v>
      </c>
      <c r="K2586" s="255" t="str">
        <f>$K$20</f>
        <v>дофинансиране - ОТЧЕТ</v>
      </c>
      <c r="L2586" s="1675" t="str">
        <f>$L$20</f>
        <v>ОТЧЕТ                                    ОБЩО</v>
      </c>
      <c r="M2586" s="7">
        <f>(IF($E2710&lt;&gt;0,$M$2,IF($L2710&lt;&gt;0,$M$2,"")))</f>
        <v>1</v>
      </c>
    </row>
    <row r="2587" spans="1:14" ht="18.75">
      <c r="A2587" s="23"/>
      <c r="B2587" s="258"/>
      <c r="C2587" s="259"/>
      <c r="D2587" s="260" t="s">
        <v>729</v>
      </c>
      <c r="E2587" s="1442" t="str">
        <f>$E$21</f>
        <v>(1)</v>
      </c>
      <c r="F2587" s="143" t="str">
        <f>$F$21</f>
        <v>(2)</v>
      </c>
      <c r="G2587" s="144" t="str">
        <f>$G$21</f>
        <v>(3)</v>
      </c>
      <c r="H2587" s="145" t="str">
        <f>$H$21</f>
        <v>(4)</v>
      </c>
      <c r="I2587" s="261" t="str">
        <f>$I$21</f>
        <v>(5)</v>
      </c>
      <c r="J2587" s="262" t="str">
        <f>$J$21</f>
        <v>(6)</v>
      </c>
      <c r="K2587" s="263" t="str">
        <f>$K$21</f>
        <v>(7)</v>
      </c>
      <c r="L2587" s="264" t="str">
        <f>$L$21</f>
        <v>(8)</v>
      </c>
      <c r="M2587" s="7">
        <f>(IF($E2710&lt;&gt;0,$M$2,IF($L2710&lt;&gt;0,$M$2,"")))</f>
        <v>1</v>
      </c>
    </row>
    <row r="2588" spans="1:14">
      <c r="A2588" s="23"/>
      <c r="B2588" s="1439"/>
      <c r="C2588" s="1540" t="e">
        <f>VLOOKUP(D2588,OP_LIST2,2,FALSE)</f>
        <v>#N/A</v>
      </c>
      <c r="D2588" s="1445"/>
      <c r="E2588" s="389"/>
      <c r="F2588" s="1429"/>
      <c r="G2588" s="1430"/>
      <c r="H2588" s="1431"/>
      <c r="I2588" s="1429"/>
      <c r="J2588" s="1430"/>
      <c r="K2588" s="1431"/>
      <c r="L2588" s="1428"/>
      <c r="M2588" s="7">
        <f>(IF($E2710&lt;&gt;0,$M$2,IF($L2710&lt;&gt;0,$M$2,"")))</f>
        <v>1</v>
      </c>
    </row>
    <row r="2589" spans="1:14">
      <c r="A2589" s="23"/>
      <c r="B2589" s="1713" t="s">
        <v>2056</v>
      </c>
      <c r="C2589" s="1446">
        <f>VLOOKUP(D2590,EBK_DEIN2,2,FALSE)</f>
        <v>5524</v>
      </c>
      <c r="D2589" s="1445" t="s">
        <v>778</v>
      </c>
      <c r="E2589" s="389"/>
      <c r="F2589" s="1432"/>
      <c r="G2589" s="1433"/>
      <c r="H2589" s="1434"/>
      <c r="I2589" s="1432"/>
      <c r="J2589" s="1433"/>
      <c r="K2589" s="1434"/>
      <c r="L2589" s="1428"/>
      <c r="M2589" s="7">
        <f>(IF($E2710&lt;&gt;0,$M$2,IF($L2710&lt;&gt;0,$M$2,"")))</f>
        <v>1</v>
      </c>
    </row>
    <row r="2590" spans="1:14">
      <c r="A2590" s="23"/>
      <c r="B2590" s="1438"/>
      <c r="C2590" s="1531">
        <f>+C2589</f>
        <v>5524</v>
      </c>
      <c r="D2590" s="1440" t="s">
        <v>550</v>
      </c>
      <c r="E2590" s="389"/>
      <c r="F2590" s="1432"/>
      <c r="G2590" s="1433"/>
      <c r="H2590" s="1434"/>
      <c r="I2590" s="1432"/>
      <c r="J2590" s="1433"/>
      <c r="K2590" s="1434"/>
      <c r="L2590" s="1428"/>
      <c r="M2590" s="7">
        <f>(IF($E2710&lt;&gt;0,$M$2,IF($L2710&lt;&gt;0,$M$2,"")))</f>
        <v>1</v>
      </c>
    </row>
    <row r="2591" spans="1:14">
      <c r="A2591" s="23"/>
      <c r="B2591" s="1443"/>
      <c r="C2591" s="1441"/>
      <c r="D2591" s="1444" t="s">
        <v>701</v>
      </c>
      <c r="E2591" s="389"/>
      <c r="F2591" s="1435"/>
      <c r="G2591" s="1436"/>
      <c r="H2591" s="1437"/>
      <c r="I2591" s="1435"/>
      <c r="J2591" s="1436"/>
      <c r="K2591" s="1437"/>
      <c r="L2591" s="1428"/>
      <c r="M2591" s="7">
        <f>(IF($E2710&lt;&gt;0,$M$2,IF($L2710&lt;&gt;0,$M$2,"")))</f>
        <v>1</v>
      </c>
    </row>
    <row r="2592" spans="1:14">
      <c r="A2592" s="23"/>
      <c r="B2592" s="272">
        <v>100</v>
      </c>
      <c r="C2592" s="1930" t="s">
        <v>730</v>
      </c>
      <c r="D2592" s="1931"/>
      <c r="E2592" s="273">
        <f t="shared" ref="E2592:L2592" si="598">SUM(E2593:E2594)</f>
        <v>15566</v>
      </c>
      <c r="F2592" s="274">
        <f t="shared" si="598"/>
        <v>0</v>
      </c>
      <c r="G2592" s="275">
        <f t="shared" si="598"/>
        <v>15566</v>
      </c>
      <c r="H2592" s="276">
        <f>SUM(H2593:H2594)</f>
        <v>0</v>
      </c>
      <c r="I2592" s="274">
        <f t="shared" si="598"/>
        <v>0</v>
      </c>
      <c r="J2592" s="275">
        <f t="shared" si="598"/>
        <v>0</v>
      </c>
      <c r="K2592" s="276">
        <f t="shared" si="598"/>
        <v>0</v>
      </c>
      <c r="L2592" s="273">
        <f t="shared" si="598"/>
        <v>0</v>
      </c>
      <c r="M2592" s="12">
        <f>(IF($E2592&lt;&gt;0,$M$2,IF($L2592&lt;&gt;0,$M$2,"")))</f>
        <v>1</v>
      </c>
      <c r="N2592" s="13"/>
    </row>
    <row r="2593" spans="1:14">
      <c r="A2593" s="23"/>
      <c r="B2593" s="278"/>
      <c r="C2593" s="279">
        <v>101</v>
      </c>
      <c r="D2593" s="280" t="s">
        <v>731</v>
      </c>
      <c r="E2593" s="281">
        <f>F2593+G2593+H2593</f>
        <v>15566</v>
      </c>
      <c r="F2593" s="152">
        <v>0</v>
      </c>
      <c r="G2593" s="153">
        <v>15566</v>
      </c>
      <c r="H2593" s="1406">
        <v>0</v>
      </c>
      <c r="I2593" s="152"/>
      <c r="J2593" s="153"/>
      <c r="K2593" s="1406"/>
      <c r="L2593" s="281">
        <f>I2593+J2593+K2593</f>
        <v>0</v>
      </c>
      <c r="M2593" s="12">
        <f t="shared" ref="M2593:M2656" si="599">(IF($E2593&lt;&gt;0,$M$2,IF($L2593&lt;&gt;0,$M$2,"")))</f>
        <v>1</v>
      </c>
      <c r="N2593" s="13"/>
    </row>
    <row r="2594" spans="1:14" hidden="1">
      <c r="A2594" s="10"/>
      <c r="B2594" s="278"/>
      <c r="C2594" s="285">
        <v>102</v>
      </c>
      <c r="D2594" s="286" t="s">
        <v>732</v>
      </c>
      <c r="E2594" s="287">
        <f>F2594+G2594+H2594</f>
        <v>0</v>
      </c>
      <c r="F2594" s="173"/>
      <c r="G2594" s="174"/>
      <c r="H2594" s="1409"/>
      <c r="I2594" s="173"/>
      <c r="J2594" s="174"/>
      <c r="K2594" s="1409"/>
      <c r="L2594" s="287">
        <f>I2594+J2594+K2594</f>
        <v>0</v>
      </c>
      <c r="M2594" s="12" t="str">
        <f t="shared" si="599"/>
        <v/>
      </c>
      <c r="N2594" s="13"/>
    </row>
    <row r="2595" spans="1:14">
      <c r="A2595" s="10"/>
      <c r="B2595" s="272">
        <v>200</v>
      </c>
      <c r="C2595" s="1932" t="s">
        <v>733</v>
      </c>
      <c r="D2595" s="1933"/>
      <c r="E2595" s="273">
        <f t="shared" ref="E2595:L2595" si="600">SUM(E2596:E2600)</f>
        <v>2567</v>
      </c>
      <c r="F2595" s="274">
        <f t="shared" si="600"/>
        <v>0</v>
      </c>
      <c r="G2595" s="275">
        <f t="shared" si="600"/>
        <v>2567</v>
      </c>
      <c r="H2595" s="276">
        <f>SUM(H2596:H2600)</f>
        <v>0</v>
      </c>
      <c r="I2595" s="274">
        <f t="shared" si="600"/>
        <v>0</v>
      </c>
      <c r="J2595" s="275">
        <f t="shared" si="600"/>
        <v>0</v>
      </c>
      <c r="K2595" s="276">
        <f t="shared" si="600"/>
        <v>0</v>
      </c>
      <c r="L2595" s="273">
        <f t="shared" si="600"/>
        <v>0</v>
      </c>
      <c r="M2595" s="12">
        <f t="shared" si="599"/>
        <v>1</v>
      </c>
      <c r="N2595" s="13"/>
    </row>
    <row r="2596" spans="1:14" hidden="1">
      <c r="A2596" s="10"/>
      <c r="B2596" s="291"/>
      <c r="C2596" s="279">
        <v>201</v>
      </c>
      <c r="D2596" s="280" t="s">
        <v>734</v>
      </c>
      <c r="E2596" s="281">
        <f>F2596+G2596+H2596</f>
        <v>0</v>
      </c>
      <c r="F2596" s="152"/>
      <c r="G2596" s="153"/>
      <c r="H2596" s="1406"/>
      <c r="I2596" s="152"/>
      <c r="J2596" s="153"/>
      <c r="K2596" s="1406"/>
      <c r="L2596" s="281">
        <f>I2596+J2596+K2596</f>
        <v>0</v>
      </c>
      <c r="M2596" s="12" t="str">
        <f t="shared" si="599"/>
        <v/>
      </c>
      <c r="N2596" s="13"/>
    </row>
    <row r="2597" spans="1:14" hidden="1">
      <c r="A2597" s="10"/>
      <c r="B2597" s="292"/>
      <c r="C2597" s="293">
        <v>202</v>
      </c>
      <c r="D2597" s="294" t="s">
        <v>735</v>
      </c>
      <c r="E2597" s="295">
        <f>F2597+G2597+H2597</f>
        <v>0</v>
      </c>
      <c r="F2597" s="158"/>
      <c r="G2597" s="159"/>
      <c r="H2597" s="1408"/>
      <c r="I2597" s="158"/>
      <c r="J2597" s="159"/>
      <c r="K2597" s="1408"/>
      <c r="L2597" s="295">
        <f>I2597+J2597+K2597</f>
        <v>0</v>
      </c>
      <c r="M2597" s="12" t="str">
        <f t="shared" si="599"/>
        <v/>
      </c>
      <c r="N2597" s="13"/>
    </row>
    <row r="2598" spans="1:14" ht="31.5">
      <c r="A2598" s="10"/>
      <c r="B2598" s="299"/>
      <c r="C2598" s="293">
        <v>205</v>
      </c>
      <c r="D2598" s="294" t="s">
        <v>586</v>
      </c>
      <c r="E2598" s="295">
        <f>F2598+G2598+H2598</f>
        <v>467</v>
      </c>
      <c r="F2598" s="158">
        <v>0</v>
      </c>
      <c r="G2598" s="159">
        <v>467</v>
      </c>
      <c r="H2598" s="1408">
        <v>0</v>
      </c>
      <c r="I2598" s="158"/>
      <c r="J2598" s="159"/>
      <c r="K2598" s="1408"/>
      <c r="L2598" s="295">
        <f>I2598+J2598+K2598</f>
        <v>0</v>
      </c>
      <c r="M2598" s="12">
        <f t="shared" si="599"/>
        <v>1</v>
      </c>
      <c r="N2598" s="13"/>
    </row>
    <row r="2599" spans="1:14">
      <c r="A2599" s="10"/>
      <c r="B2599" s="299"/>
      <c r="C2599" s="293">
        <v>208</v>
      </c>
      <c r="D2599" s="300" t="s">
        <v>587</v>
      </c>
      <c r="E2599" s="295">
        <f>F2599+G2599+H2599</f>
        <v>1600</v>
      </c>
      <c r="F2599" s="158">
        <v>0</v>
      </c>
      <c r="G2599" s="159">
        <v>1600</v>
      </c>
      <c r="H2599" s="1408">
        <v>0</v>
      </c>
      <c r="I2599" s="158"/>
      <c r="J2599" s="159"/>
      <c r="K2599" s="1408"/>
      <c r="L2599" s="295">
        <f>I2599+J2599+K2599</f>
        <v>0</v>
      </c>
      <c r="M2599" s="12">
        <f t="shared" si="599"/>
        <v>1</v>
      </c>
      <c r="N2599" s="13"/>
    </row>
    <row r="2600" spans="1:14">
      <c r="A2600" s="10"/>
      <c r="B2600" s="291"/>
      <c r="C2600" s="285">
        <v>209</v>
      </c>
      <c r="D2600" s="301" t="s">
        <v>588</v>
      </c>
      <c r="E2600" s="287">
        <f>F2600+G2600+H2600</f>
        <v>500</v>
      </c>
      <c r="F2600" s="173">
        <v>0</v>
      </c>
      <c r="G2600" s="174">
        <v>500</v>
      </c>
      <c r="H2600" s="1409">
        <v>0</v>
      </c>
      <c r="I2600" s="173"/>
      <c r="J2600" s="174"/>
      <c r="K2600" s="1409"/>
      <c r="L2600" s="287">
        <f>I2600+J2600+K2600</f>
        <v>0</v>
      </c>
      <c r="M2600" s="12">
        <f t="shared" si="599"/>
        <v>1</v>
      </c>
      <c r="N2600" s="13"/>
    </row>
    <row r="2601" spans="1:14">
      <c r="A2601" s="10"/>
      <c r="B2601" s="272">
        <v>500</v>
      </c>
      <c r="C2601" s="1934" t="s">
        <v>188</v>
      </c>
      <c r="D2601" s="1935"/>
      <c r="E2601" s="273">
        <f t="shared" ref="E2601:L2601" si="601">SUM(E2602:E2608)</f>
        <v>3642</v>
      </c>
      <c r="F2601" s="274">
        <f t="shared" si="601"/>
        <v>0</v>
      </c>
      <c r="G2601" s="275">
        <f t="shared" si="601"/>
        <v>3642</v>
      </c>
      <c r="H2601" s="276">
        <f>SUM(H2602:H2608)</f>
        <v>0</v>
      </c>
      <c r="I2601" s="274">
        <f t="shared" si="601"/>
        <v>0</v>
      </c>
      <c r="J2601" s="275">
        <f t="shared" si="601"/>
        <v>0</v>
      </c>
      <c r="K2601" s="276">
        <f t="shared" si="601"/>
        <v>0</v>
      </c>
      <c r="L2601" s="273">
        <f t="shared" si="601"/>
        <v>0</v>
      </c>
      <c r="M2601" s="12">
        <f t="shared" si="599"/>
        <v>1</v>
      </c>
      <c r="N2601" s="13"/>
    </row>
    <row r="2602" spans="1:14" ht="18" customHeight="1">
      <c r="A2602" s="10"/>
      <c r="B2602" s="291"/>
      <c r="C2602" s="302">
        <v>551</v>
      </c>
      <c r="D2602" s="303" t="s">
        <v>189</v>
      </c>
      <c r="E2602" s="281">
        <f t="shared" ref="E2602:E2609" si="602">F2602+G2602+H2602</f>
        <v>2179</v>
      </c>
      <c r="F2602" s="152">
        <v>0</v>
      </c>
      <c r="G2602" s="153">
        <v>2179</v>
      </c>
      <c r="H2602" s="1406">
        <v>0</v>
      </c>
      <c r="I2602" s="152"/>
      <c r="J2602" s="153"/>
      <c r="K2602" s="1406"/>
      <c r="L2602" s="281">
        <f t="shared" ref="L2602:L2609" si="603">I2602+J2602+K2602</f>
        <v>0</v>
      </c>
      <c r="M2602" s="12">
        <f t="shared" si="599"/>
        <v>1</v>
      </c>
      <c r="N2602" s="13"/>
    </row>
    <row r="2603" spans="1:14" hidden="1">
      <c r="A2603" s="10"/>
      <c r="B2603" s="291"/>
      <c r="C2603" s="304">
        <v>552</v>
      </c>
      <c r="D2603" s="305" t="s">
        <v>894</v>
      </c>
      <c r="E2603" s="295">
        <f t="shared" si="602"/>
        <v>0</v>
      </c>
      <c r="F2603" s="158"/>
      <c r="G2603" s="159"/>
      <c r="H2603" s="1408"/>
      <c r="I2603" s="158"/>
      <c r="J2603" s="159"/>
      <c r="K2603" s="1408"/>
      <c r="L2603" s="295">
        <f t="shared" si="603"/>
        <v>0</v>
      </c>
      <c r="M2603" s="12" t="str">
        <f t="shared" si="599"/>
        <v/>
      </c>
      <c r="N2603" s="13"/>
    </row>
    <row r="2604" spans="1:14" hidden="1">
      <c r="A2604" s="10"/>
      <c r="B2604" s="306"/>
      <c r="C2604" s="304">
        <v>558</v>
      </c>
      <c r="D2604" s="307" t="s">
        <v>856</v>
      </c>
      <c r="E2604" s="295">
        <f>F2604+G2604+H2604</f>
        <v>0</v>
      </c>
      <c r="F2604" s="484">
        <v>0</v>
      </c>
      <c r="G2604" s="485">
        <v>0</v>
      </c>
      <c r="H2604" s="160">
        <v>0</v>
      </c>
      <c r="I2604" s="484">
        <v>0</v>
      </c>
      <c r="J2604" s="485">
        <v>0</v>
      </c>
      <c r="K2604" s="160">
        <v>0</v>
      </c>
      <c r="L2604" s="295">
        <f>I2604+J2604+K2604</f>
        <v>0</v>
      </c>
      <c r="M2604" s="12" t="str">
        <f t="shared" si="599"/>
        <v/>
      </c>
      <c r="N2604" s="13"/>
    </row>
    <row r="2605" spans="1:14">
      <c r="A2605" s="10"/>
      <c r="B2605" s="306"/>
      <c r="C2605" s="304">
        <v>560</v>
      </c>
      <c r="D2605" s="307" t="s">
        <v>190</v>
      </c>
      <c r="E2605" s="295">
        <f t="shared" si="602"/>
        <v>934</v>
      </c>
      <c r="F2605" s="158">
        <v>0</v>
      </c>
      <c r="G2605" s="159">
        <v>934</v>
      </c>
      <c r="H2605" s="1408">
        <v>0</v>
      </c>
      <c r="I2605" s="158"/>
      <c r="J2605" s="159"/>
      <c r="K2605" s="1408"/>
      <c r="L2605" s="295">
        <f t="shared" si="603"/>
        <v>0</v>
      </c>
      <c r="M2605" s="12">
        <f t="shared" si="599"/>
        <v>1</v>
      </c>
      <c r="N2605" s="13"/>
    </row>
    <row r="2606" spans="1:14">
      <c r="A2606" s="10"/>
      <c r="B2606" s="306"/>
      <c r="C2606" s="304">
        <v>580</v>
      </c>
      <c r="D2606" s="305" t="s">
        <v>191</v>
      </c>
      <c r="E2606" s="295">
        <f t="shared" si="602"/>
        <v>529</v>
      </c>
      <c r="F2606" s="158">
        <v>0</v>
      </c>
      <c r="G2606" s="159">
        <v>529</v>
      </c>
      <c r="H2606" s="1408">
        <v>0</v>
      </c>
      <c r="I2606" s="158"/>
      <c r="J2606" s="159"/>
      <c r="K2606" s="1408"/>
      <c r="L2606" s="295">
        <f t="shared" si="603"/>
        <v>0</v>
      </c>
      <c r="M2606" s="12">
        <f t="shared" si="599"/>
        <v>1</v>
      </c>
      <c r="N2606" s="13"/>
    </row>
    <row r="2607" spans="1:14" hidden="1">
      <c r="A2607" s="10"/>
      <c r="B2607" s="291"/>
      <c r="C2607" s="304">
        <v>588</v>
      </c>
      <c r="D2607" s="305" t="s">
        <v>858</v>
      </c>
      <c r="E2607" s="295">
        <f>F2607+G2607+H2607</f>
        <v>0</v>
      </c>
      <c r="F2607" s="484">
        <v>0</v>
      </c>
      <c r="G2607" s="485">
        <v>0</v>
      </c>
      <c r="H2607" s="160">
        <v>0</v>
      </c>
      <c r="I2607" s="484">
        <v>0</v>
      </c>
      <c r="J2607" s="485">
        <v>0</v>
      </c>
      <c r="K2607" s="160">
        <v>0</v>
      </c>
      <c r="L2607" s="295">
        <f>I2607+J2607+K2607</f>
        <v>0</v>
      </c>
      <c r="M2607" s="12" t="str">
        <f t="shared" si="599"/>
        <v/>
      </c>
      <c r="N2607" s="13"/>
    </row>
    <row r="2608" spans="1:14" ht="31.5" hidden="1">
      <c r="A2608" s="10"/>
      <c r="B2608" s="291"/>
      <c r="C2608" s="308">
        <v>590</v>
      </c>
      <c r="D2608" s="309" t="s">
        <v>192</v>
      </c>
      <c r="E2608" s="287">
        <f t="shared" si="602"/>
        <v>0</v>
      </c>
      <c r="F2608" s="173"/>
      <c r="G2608" s="174"/>
      <c r="H2608" s="1409"/>
      <c r="I2608" s="173"/>
      <c r="J2608" s="174"/>
      <c r="K2608" s="1409"/>
      <c r="L2608" s="287">
        <f t="shared" si="603"/>
        <v>0</v>
      </c>
      <c r="M2608" s="12" t="str">
        <f t="shared" si="599"/>
        <v/>
      </c>
      <c r="N2608" s="13"/>
    </row>
    <row r="2609" spans="1:14" hidden="1">
      <c r="A2609" s="22">
        <v>5</v>
      </c>
      <c r="B2609" s="272">
        <v>800</v>
      </c>
      <c r="C2609" s="1936" t="s">
        <v>193</v>
      </c>
      <c r="D2609" s="1937"/>
      <c r="E2609" s="310">
        <f t="shared" si="602"/>
        <v>0</v>
      </c>
      <c r="F2609" s="1410"/>
      <c r="G2609" s="1411"/>
      <c r="H2609" s="1412"/>
      <c r="I2609" s="1410"/>
      <c r="J2609" s="1411"/>
      <c r="K2609" s="1412"/>
      <c r="L2609" s="310">
        <f t="shared" si="603"/>
        <v>0</v>
      </c>
      <c r="M2609" s="12" t="str">
        <f t="shared" si="599"/>
        <v/>
      </c>
      <c r="N2609" s="13"/>
    </row>
    <row r="2610" spans="1:14">
      <c r="A2610" s="23">
        <v>10</v>
      </c>
      <c r="B2610" s="272">
        <v>1000</v>
      </c>
      <c r="C2610" s="1932" t="s">
        <v>194</v>
      </c>
      <c r="D2610" s="1933"/>
      <c r="E2610" s="310">
        <f t="shared" ref="E2610:L2610" si="604">SUM(E2611:E2627)</f>
        <v>2560</v>
      </c>
      <c r="F2610" s="274">
        <f t="shared" si="604"/>
        <v>0</v>
      </c>
      <c r="G2610" s="275">
        <f t="shared" si="604"/>
        <v>2560</v>
      </c>
      <c r="H2610" s="276">
        <f>SUM(H2611:H2627)</f>
        <v>0</v>
      </c>
      <c r="I2610" s="274">
        <f t="shared" si="604"/>
        <v>0</v>
      </c>
      <c r="J2610" s="275">
        <f t="shared" si="604"/>
        <v>175</v>
      </c>
      <c r="K2610" s="276">
        <f t="shared" si="604"/>
        <v>0</v>
      </c>
      <c r="L2610" s="310">
        <f t="shared" si="604"/>
        <v>175</v>
      </c>
      <c r="M2610" s="12">
        <f t="shared" si="599"/>
        <v>1</v>
      </c>
      <c r="N2610" s="13"/>
    </row>
    <row r="2611" spans="1:14" hidden="1">
      <c r="A2611" s="23">
        <v>15</v>
      </c>
      <c r="B2611" s="292"/>
      <c r="C2611" s="279">
        <v>1011</v>
      </c>
      <c r="D2611" s="311" t="s">
        <v>195</v>
      </c>
      <c r="E2611" s="281">
        <f t="shared" ref="E2611:E2627" si="605">F2611+G2611+H2611</f>
        <v>0</v>
      </c>
      <c r="F2611" s="152"/>
      <c r="G2611" s="153"/>
      <c r="H2611" s="1406"/>
      <c r="I2611" s="152"/>
      <c r="J2611" s="153"/>
      <c r="K2611" s="1406"/>
      <c r="L2611" s="281">
        <f t="shared" ref="L2611:L2627" si="606">I2611+J2611+K2611</f>
        <v>0</v>
      </c>
      <c r="M2611" s="12" t="str">
        <f t="shared" si="599"/>
        <v/>
      </c>
      <c r="N2611" s="13"/>
    </row>
    <row r="2612" spans="1:14" hidden="1">
      <c r="A2612" s="22">
        <v>35</v>
      </c>
      <c r="B2612" s="292"/>
      <c r="C2612" s="293">
        <v>1012</v>
      </c>
      <c r="D2612" s="294" t="s">
        <v>196</v>
      </c>
      <c r="E2612" s="295">
        <f t="shared" si="605"/>
        <v>0</v>
      </c>
      <c r="F2612" s="158"/>
      <c r="G2612" s="159"/>
      <c r="H2612" s="1408"/>
      <c r="I2612" s="158"/>
      <c r="J2612" s="159"/>
      <c r="K2612" s="1408"/>
      <c r="L2612" s="295">
        <f t="shared" si="606"/>
        <v>0</v>
      </c>
      <c r="M2612" s="12" t="str">
        <f t="shared" si="599"/>
        <v/>
      </c>
      <c r="N2612" s="13"/>
    </row>
    <row r="2613" spans="1:14" hidden="1">
      <c r="A2613" s="23">
        <v>40</v>
      </c>
      <c r="B2613" s="292"/>
      <c r="C2613" s="293">
        <v>1013</v>
      </c>
      <c r="D2613" s="294" t="s">
        <v>197</v>
      </c>
      <c r="E2613" s="295">
        <f t="shared" si="605"/>
        <v>0</v>
      </c>
      <c r="F2613" s="158"/>
      <c r="G2613" s="159"/>
      <c r="H2613" s="1408"/>
      <c r="I2613" s="158"/>
      <c r="J2613" s="159"/>
      <c r="K2613" s="1408"/>
      <c r="L2613" s="295">
        <f t="shared" si="606"/>
        <v>0</v>
      </c>
      <c r="M2613" s="12" t="str">
        <f t="shared" si="599"/>
        <v/>
      </c>
      <c r="N2613" s="13"/>
    </row>
    <row r="2614" spans="1:14" hidden="1">
      <c r="A2614" s="23">
        <v>45</v>
      </c>
      <c r="B2614" s="292"/>
      <c r="C2614" s="293">
        <v>1014</v>
      </c>
      <c r="D2614" s="294" t="s">
        <v>198</v>
      </c>
      <c r="E2614" s="295">
        <f t="shared" si="605"/>
        <v>0</v>
      </c>
      <c r="F2614" s="158"/>
      <c r="G2614" s="159"/>
      <c r="H2614" s="1408"/>
      <c r="I2614" s="158"/>
      <c r="J2614" s="159"/>
      <c r="K2614" s="1408"/>
      <c r="L2614" s="295">
        <f t="shared" si="606"/>
        <v>0</v>
      </c>
      <c r="M2614" s="12" t="str">
        <f t="shared" si="599"/>
        <v/>
      </c>
      <c r="N2614" s="13"/>
    </row>
    <row r="2615" spans="1:14">
      <c r="A2615" s="23">
        <v>50</v>
      </c>
      <c r="B2615" s="292"/>
      <c r="C2615" s="293">
        <v>1015</v>
      </c>
      <c r="D2615" s="294" t="s">
        <v>199</v>
      </c>
      <c r="E2615" s="295">
        <f t="shared" si="605"/>
        <v>300</v>
      </c>
      <c r="F2615" s="158">
        <v>0</v>
      </c>
      <c r="G2615" s="159">
        <v>300</v>
      </c>
      <c r="H2615" s="1408">
        <v>0</v>
      </c>
      <c r="I2615" s="158"/>
      <c r="J2615" s="159"/>
      <c r="K2615" s="1408"/>
      <c r="L2615" s="295">
        <f t="shared" si="606"/>
        <v>0</v>
      </c>
      <c r="M2615" s="12">
        <f t="shared" si="599"/>
        <v>1</v>
      </c>
      <c r="N2615" s="13"/>
    </row>
    <row r="2616" spans="1:14">
      <c r="A2616" s="23">
        <v>55</v>
      </c>
      <c r="B2616" s="292"/>
      <c r="C2616" s="312">
        <v>1016</v>
      </c>
      <c r="D2616" s="313" t="s">
        <v>200</v>
      </c>
      <c r="E2616" s="314">
        <f t="shared" si="605"/>
        <v>1500</v>
      </c>
      <c r="F2616" s="164">
        <v>0</v>
      </c>
      <c r="G2616" s="165">
        <v>1500</v>
      </c>
      <c r="H2616" s="1407">
        <v>0</v>
      </c>
      <c r="I2616" s="164"/>
      <c r="J2616" s="165"/>
      <c r="K2616" s="1407"/>
      <c r="L2616" s="314">
        <f t="shared" si="606"/>
        <v>0</v>
      </c>
      <c r="M2616" s="12">
        <f t="shared" si="599"/>
        <v>1</v>
      </c>
      <c r="N2616" s="13"/>
    </row>
    <row r="2617" spans="1:14">
      <c r="A2617" s="23">
        <v>60</v>
      </c>
      <c r="B2617" s="278"/>
      <c r="C2617" s="318">
        <v>1020</v>
      </c>
      <c r="D2617" s="319" t="s">
        <v>201</v>
      </c>
      <c r="E2617" s="320">
        <f t="shared" si="605"/>
        <v>760</v>
      </c>
      <c r="F2617" s="450">
        <v>0</v>
      </c>
      <c r="G2617" s="451">
        <v>760</v>
      </c>
      <c r="H2617" s="1416">
        <v>0</v>
      </c>
      <c r="I2617" s="450">
        <v>0</v>
      </c>
      <c r="J2617" s="451">
        <v>175</v>
      </c>
      <c r="K2617" s="1416">
        <v>0</v>
      </c>
      <c r="L2617" s="320">
        <f t="shared" si="606"/>
        <v>175</v>
      </c>
      <c r="M2617" s="12">
        <f t="shared" si="599"/>
        <v>1</v>
      </c>
      <c r="N2617" s="13"/>
    </row>
    <row r="2618" spans="1:14" hidden="1">
      <c r="A2618" s="22">
        <v>65</v>
      </c>
      <c r="B2618" s="292"/>
      <c r="C2618" s="324">
        <v>1030</v>
      </c>
      <c r="D2618" s="325" t="s">
        <v>202</v>
      </c>
      <c r="E2618" s="326">
        <f t="shared" si="605"/>
        <v>0</v>
      </c>
      <c r="F2618" s="445"/>
      <c r="G2618" s="446"/>
      <c r="H2618" s="1413"/>
      <c r="I2618" s="445"/>
      <c r="J2618" s="446"/>
      <c r="K2618" s="1413"/>
      <c r="L2618" s="326">
        <f t="shared" si="606"/>
        <v>0</v>
      </c>
      <c r="M2618" s="12" t="str">
        <f t="shared" si="599"/>
        <v/>
      </c>
      <c r="N2618" s="13"/>
    </row>
    <row r="2619" spans="1:14" hidden="1">
      <c r="A2619" s="23">
        <v>70</v>
      </c>
      <c r="B2619" s="292"/>
      <c r="C2619" s="318">
        <v>1051</v>
      </c>
      <c r="D2619" s="331" t="s">
        <v>203</v>
      </c>
      <c r="E2619" s="320">
        <f t="shared" si="605"/>
        <v>0</v>
      </c>
      <c r="F2619" s="450"/>
      <c r="G2619" s="451"/>
      <c r="H2619" s="1416"/>
      <c r="I2619" s="450"/>
      <c r="J2619" s="451"/>
      <c r="K2619" s="1416"/>
      <c r="L2619" s="320">
        <f t="shared" si="606"/>
        <v>0</v>
      </c>
      <c r="M2619" s="12" t="str">
        <f t="shared" si="599"/>
        <v/>
      </c>
      <c r="N2619" s="13"/>
    </row>
    <row r="2620" spans="1:14" hidden="1">
      <c r="A2620" s="23">
        <v>75</v>
      </c>
      <c r="B2620" s="292"/>
      <c r="C2620" s="293">
        <v>1052</v>
      </c>
      <c r="D2620" s="294" t="s">
        <v>204</v>
      </c>
      <c r="E2620" s="295">
        <f t="shared" si="605"/>
        <v>0</v>
      </c>
      <c r="F2620" s="158"/>
      <c r="G2620" s="159"/>
      <c r="H2620" s="1408"/>
      <c r="I2620" s="158"/>
      <c r="J2620" s="159"/>
      <c r="K2620" s="1408"/>
      <c r="L2620" s="295">
        <f t="shared" si="606"/>
        <v>0</v>
      </c>
      <c r="M2620" s="12" t="str">
        <f t="shared" si="599"/>
        <v/>
      </c>
      <c r="N2620" s="13"/>
    </row>
    <row r="2621" spans="1:14" hidden="1">
      <c r="A2621" s="23">
        <v>80</v>
      </c>
      <c r="B2621" s="292"/>
      <c r="C2621" s="324">
        <v>1053</v>
      </c>
      <c r="D2621" s="325" t="s">
        <v>859</v>
      </c>
      <c r="E2621" s="326">
        <f t="shared" si="605"/>
        <v>0</v>
      </c>
      <c r="F2621" s="445"/>
      <c r="G2621" s="446"/>
      <c r="H2621" s="1413"/>
      <c r="I2621" s="445"/>
      <c r="J2621" s="446"/>
      <c r="K2621" s="1413"/>
      <c r="L2621" s="326">
        <f t="shared" si="606"/>
        <v>0</v>
      </c>
      <c r="M2621" s="12" t="str">
        <f t="shared" si="599"/>
        <v/>
      </c>
      <c r="N2621" s="13"/>
    </row>
    <row r="2622" spans="1:14" hidden="1">
      <c r="A2622" s="23">
        <v>80</v>
      </c>
      <c r="B2622" s="292"/>
      <c r="C2622" s="318">
        <v>1062</v>
      </c>
      <c r="D2622" s="319" t="s">
        <v>205</v>
      </c>
      <c r="E2622" s="320">
        <f t="shared" si="605"/>
        <v>0</v>
      </c>
      <c r="F2622" s="450"/>
      <c r="G2622" s="451"/>
      <c r="H2622" s="1416"/>
      <c r="I2622" s="450"/>
      <c r="J2622" s="451"/>
      <c r="K2622" s="1416"/>
      <c r="L2622" s="320">
        <f t="shared" si="606"/>
        <v>0</v>
      </c>
      <c r="M2622" s="12" t="str">
        <f t="shared" si="599"/>
        <v/>
      </c>
      <c r="N2622" s="13"/>
    </row>
    <row r="2623" spans="1:14" hidden="1">
      <c r="A2623" s="23">
        <v>85</v>
      </c>
      <c r="B2623" s="292"/>
      <c r="C2623" s="324">
        <v>1063</v>
      </c>
      <c r="D2623" s="332" t="s">
        <v>787</v>
      </c>
      <c r="E2623" s="326">
        <f t="shared" si="605"/>
        <v>0</v>
      </c>
      <c r="F2623" s="445"/>
      <c r="G2623" s="446"/>
      <c r="H2623" s="1413"/>
      <c r="I2623" s="445"/>
      <c r="J2623" s="446"/>
      <c r="K2623" s="1413"/>
      <c r="L2623" s="326">
        <f t="shared" si="606"/>
        <v>0</v>
      </c>
      <c r="M2623" s="12" t="str">
        <f t="shared" si="599"/>
        <v/>
      </c>
      <c r="N2623" s="13"/>
    </row>
    <row r="2624" spans="1:14" hidden="1">
      <c r="A2624" s="23">
        <v>90</v>
      </c>
      <c r="B2624" s="292"/>
      <c r="C2624" s="333">
        <v>1069</v>
      </c>
      <c r="D2624" s="334" t="s">
        <v>206</v>
      </c>
      <c r="E2624" s="335">
        <f t="shared" si="605"/>
        <v>0</v>
      </c>
      <c r="F2624" s="589"/>
      <c r="G2624" s="590"/>
      <c r="H2624" s="1415"/>
      <c r="I2624" s="589"/>
      <c r="J2624" s="590"/>
      <c r="K2624" s="1415"/>
      <c r="L2624" s="335">
        <f t="shared" si="606"/>
        <v>0</v>
      </c>
      <c r="M2624" s="12" t="str">
        <f t="shared" si="599"/>
        <v/>
      </c>
      <c r="N2624" s="13"/>
    </row>
    <row r="2625" spans="1:14" hidden="1">
      <c r="A2625" s="23">
        <v>90</v>
      </c>
      <c r="B2625" s="278"/>
      <c r="C2625" s="318">
        <v>1091</v>
      </c>
      <c r="D2625" s="331" t="s">
        <v>895</v>
      </c>
      <c r="E2625" s="320">
        <f t="shared" si="605"/>
        <v>0</v>
      </c>
      <c r="F2625" s="450"/>
      <c r="G2625" s="451"/>
      <c r="H2625" s="1416"/>
      <c r="I2625" s="450"/>
      <c r="J2625" s="451"/>
      <c r="K2625" s="1416"/>
      <c r="L2625" s="320">
        <f t="shared" si="606"/>
        <v>0</v>
      </c>
      <c r="M2625" s="12" t="str">
        <f t="shared" si="599"/>
        <v/>
      </c>
      <c r="N2625" s="13"/>
    </row>
    <row r="2626" spans="1:14" hidden="1">
      <c r="A2626" s="22">
        <v>115</v>
      </c>
      <c r="B2626" s="292"/>
      <c r="C2626" s="293">
        <v>1092</v>
      </c>
      <c r="D2626" s="294" t="s">
        <v>299</v>
      </c>
      <c r="E2626" s="295">
        <f t="shared" si="605"/>
        <v>0</v>
      </c>
      <c r="F2626" s="158"/>
      <c r="G2626" s="159"/>
      <c r="H2626" s="1408"/>
      <c r="I2626" s="158"/>
      <c r="J2626" s="159"/>
      <c r="K2626" s="1408"/>
      <c r="L2626" s="295">
        <f t="shared" si="606"/>
        <v>0</v>
      </c>
      <c r="M2626" s="12" t="str">
        <f t="shared" si="599"/>
        <v/>
      </c>
      <c r="N2626" s="13"/>
    </row>
    <row r="2627" spans="1:14" hidden="1">
      <c r="A2627" s="22">
        <v>125</v>
      </c>
      <c r="B2627" s="292"/>
      <c r="C2627" s="285">
        <v>1098</v>
      </c>
      <c r="D2627" s="339" t="s">
        <v>207</v>
      </c>
      <c r="E2627" s="287">
        <f t="shared" si="605"/>
        <v>0</v>
      </c>
      <c r="F2627" s="173"/>
      <c r="G2627" s="174"/>
      <c r="H2627" s="1409"/>
      <c r="I2627" s="173"/>
      <c r="J2627" s="174"/>
      <c r="K2627" s="1409"/>
      <c r="L2627" s="287">
        <f t="shared" si="606"/>
        <v>0</v>
      </c>
      <c r="M2627" s="12" t="str">
        <f t="shared" si="599"/>
        <v/>
      </c>
      <c r="N2627" s="13"/>
    </row>
    <row r="2628" spans="1:14" hidden="1">
      <c r="A2628" s="23">
        <v>130</v>
      </c>
      <c r="B2628" s="272">
        <v>1900</v>
      </c>
      <c r="C2628" s="1917" t="s">
        <v>266</v>
      </c>
      <c r="D2628" s="1918"/>
      <c r="E2628" s="310">
        <f t="shared" ref="E2628:L2628" si="607">SUM(E2629:E2631)</f>
        <v>0</v>
      </c>
      <c r="F2628" s="274">
        <f t="shared" si="607"/>
        <v>0</v>
      </c>
      <c r="G2628" s="275">
        <f t="shared" si="607"/>
        <v>0</v>
      </c>
      <c r="H2628" s="276">
        <f>SUM(H2629:H2631)</f>
        <v>0</v>
      </c>
      <c r="I2628" s="274">
        <f t="shared" si="607"/>
        <v>0</v>
      </c>
      <c r="J2628" s="275">
        <f t="shared" si="607"/>
        <v>0</v>
      </c>
      <c r="K2628" s="276">
        <f t="shared" si="607"/>
        <v>0</v>
      </c>
      <c r="L2628" s="310">
        <f t="shared" si="607"/>
        <v>0</v>
      </c>
      <c r="M2628" s="12" t="str">
        <f t="shared" si="599"/>
        <v/>
      </c>
      <c r="N2628" s="13"/>
    </row>
    <row r="2629" spans="1:14" hidden="1">
      <c r="A2629" s="23">
        <v>135</v>
      </c>
      <c r="B2629" s="292"/>
      <c r="C2629" s="279">
        <v>1901</v>
      </c>
      <c r="D2629" s="340" t="s">
        <v>896</v>
      </c>
      <c r="E2629" s="281">
        <f>F2629+G2629+H2629</f>
        <v>0</v>
      </c>
      <c r="F2629" s="152"/>
      <c r="G2629" s="153"/>
      <c r="H2629" s="1406"/>
      <c r="I2629" s="152"/>
      <c r="J2629" s="153"/>
      <c r="K2629" s="1406"/>
      <c r="L2629" s="281">
        <f>I2629+J2629+K2629</f>
        <v>0</v>
      </c>
      <c r="M2629" s="12" t="str">
        <f t="shared" si="599"/>
        <v/>
      </c>
      <c r="N2629" s="13"/>
    </row>
    <row r="2630" spans="1:14" hidden="1">
      <c r="A2630" s="23">
        <v>140</v>
      </c>
      <c r="B2630" s="341"/>
      <c r="C2630" s="293">
        <v>1981</v>
      </c>
      <c r="D2630" s="342" t="s">
        <v>897</v>
      </c>
      <c r="E2630" s="295">
        <f>F2630+G2630+H2630</f>
        <v>0</v>
      </c>
      <c r="F2630" s="158"/>
      <c r="G2630" s="159"/>
      <c r="H2630" s="1408"/>
      <c r="I2630" s="158"/>
      <c r="J2630" s="159"/>
      <c r="K2630" s="1408"/>
      <c r="L2630" s="295">
        <f>I2630+J2630+K2630</f>
        <v>0</v>
      </c>
      <c r="M2630" s="12" t="str">
        <f t="shared" si="599"/>
        <v/>
      </c>
      <c r="N2630" s="13"/>
    </row>
    <row r="2631" spans="1:14" hidden="1">
      <c r="A2631" s="23">
        <v>145</v>
      </c>
      <c r="B2631" s="292"/>
      <c r="C2631" s="285">
        <v>1991</v>
      </c>
      <c r="D2631" s="343" t="s">
        <v>898</v>
      </c>
      <c r="E2631" s="287">
        <f>F2631+G2631+H2631</f>
        <v>0</v>
      </c>
      <c r="F2631" s="173"/>
      <c r="G2631" s="174"/>
      <c r="H2631" s="1409"/>
      <c r="I2631" s="173"/>
      <c r="J2631" s="174"/>
      <c r="K2631" s="1409"/>
      <c r="L2631" s="287">
        <f>I2631+J2631+K2631</f>
        <v>0</v>
      </c>
      <c r="M2631" s="12" t="str">
        <f t="shared" si="599"/>
        <v/>
      </c>
      <c r="N2631" s="13"/>
    </row>
    <row r="2632" spans="1:14" hidden="1">
      <c r="A2632" s="23">
        <v>150</v>
      </c>
      <c r="B2632" s="272">
        <v>2100</v>
      </c>
      <c r="C2632" s="1917" t="s">
        <v>708</v>
      </c>
      <c r="D2632" s="1918"/>
      <c r="E2632" s="310">
        <f t="shared" ref="E2632:L2632" si="608">SUM(E2633:E2637)</f>
        <v>0</v>
      </c>
      <c r="F2632" s="274">
        <f t="shared" si="608"/>
        <v>0</v>
      </c>
      <c r="G2632" s="275">
        <f t="shared" si="608"/>
        <v>0</v>
      </c>
      <c r="H2632" s="276">
        <f>SUM(H2633:H2637)</f>
        <v>0</v>
      </c>
      <c r="I2632" s="274">
        <f t="shared" si="608"/>
        <v>0</v>
      </c>
      <c r="J2632" s="275">
        <f t="shared" si="608"/>
        <v>0</v>
      </c>
      <c r="K2632" s="276">
        <f t="shared" si="608"/>
        <v>0</v>
      </c>
      <c r="L2632" s="310">
        <f t="shared" si="608"/>
        <v>0</v>
      </c>
      <c r="M2632" s="12" t="str">
        <f t="shared" si="599"/>
        <v/>
      </c>
      <c r="N2632" s="13"/>
    </row>
    <row r="2633" spans="1:14" hidden="1">
      <c r="A2633" s="23">
        <v>155</v>
      </c>
      <c r="B2633" s="292"/>
      <c r="C2633" s="279">
        <v>2110</v>
      </c>
      <c r="D2633" s="344" t="s">
        <v>208</v>
      </c>
      <c r="E2633" s="281">
        <f>F2633+G2633+H2633</f>
        <v>0</v>
      </c>
      <c r="F2633" s="152"/>
      <c r="G2633" s="153"/>
      <c r="H2633" s="1406"/>
      <c r="I2633" s="152"/>
      <c r="J2633" s="153"/>
      <c r="K2633" s="1406"/>
      <c r="L2633" s="281">
        <f>I2633+J2633+K2633</f>
        <v>0</v>
      </c>
      <c r="M2633" s="12" t="str">
        <f t="shared" si="599"/>
        <v/>
      </c>
      <c r="N2633" s="13"/>
    </row>
    <row r="2634" spans="1:14" hidden="1">
      <c r="A2634" s="23">
        <v>160</v>
      </c>
      <c r="B2634" s="341"/>
      <c r="C2634" s="293">
        <v>2120</v>
      </c>
      <c r="D2634" s="300" t="s">
        <v>209</v>
      </c>
      <c r="E2634" s="295">
        <f>F2634+G2634+H2634</f>
        <v>0</v>
      </c>
      <c r="F2634" s="158"/>
      <c r="G2634" s="159"/>
      <c r="H2634" s="1408"/>
      <c r="I2634" s="158"/>
      <c r="J2634" s="159"/>
      <c r="K2634" s="1408"/>
      <c r="L2634" s="295">
        <f>I2634+J2634+K2634</f>
        <v>0</v>
      </c>
      <c r="M2634" s="12" t="str">
        <f t="shared" si="599"/>
        <v/>
      </c>
      <c r="N2634" s="13"/>
    </row>
    <row r="2635" spans="1:14" hidden="1">
      <c r="A2635" s="23">
        <v>165</v>
      </c>
      <c r="B2635" s="341"/>
      <c r="C2635" s="293">
        <v>2125</v>
      </c>
      <c r="D2635" s="300" t="s">
        <v>210</v>
      </c>
      <c r="E2635" s="295">
        <f>F2635+G2635+H2635</f>
        <v>0</v>
      </c>
      <c r="F2635" s="484">
        <v>0</v>
      </c>
      <c r="G2635" s="485">
        <v>0</v>
      </c>
      <c r="H2635" s="160">
        <v>0</v>
      </c>
      <c r="I2635" s="484">
        <v>0</v>
      </c>
      <c r="J2635" s="485">
        <v>0</v>
      </c>
      <c r="K2635" s="160">
        <v>0</v>
      </c>
      <c r="L2635" s="295">
        <f>I2635+J2635+K2635</f>
        <v>0</v>
      </c>
      <c r="M2635" s="12" t="str">
        <f t="shared" si="599"/>
        <v/>
      </c>
      <c r="N2635" s="13"/>
    </row>
    <row r="2636" spans="1:14" hidden="1">
      <c r="A2636" s="23">
        <v>175</v>
      </c>
      <c r="B2636" s="291"/>
      <c r="C2636" s="293">
        <v>2140</v>
      </c>
      <c r="D2636" s="300" t="s">
        <v>211</v>
      </c>
      <c r="E2636" s="295">
        <f>F2636+G2636+H2636</f>
        <v>0</v>
      </c>
      <c r="F2636" s="484">
        <v>0</v>
      </c>
      <c r="G2636" s="485">
        <v>0</v>
      </c>
      <c r="H2636" s="160">
        <v>0</v>
      </c>
      <c r="I2636" s="484">
        <v>0</v>
      </c>
      <c r="J2636" s="485">
        <v>0</v>
      </c>
      <c r="K2636" s="160">
        <v>0</v>
      </c>
      <c r="L2636" s="295">
        <f>I2636+J2636+K2636</f>
        <v>0</v>
      </c>
      <c r="M2636" s="12" t="str">
        <f t="shared" si="599"/>
        <v/>
      </c>
      <c r="N2636" s="13"/>
    </row>
    <row r="2637" spans="1:14" hidden="1">
      <c r="A2637" s="23">
        <v>180</v>
      </c>
      <c r="B2637" s="292"/>
      <c r="C2637" s="285">
        <v>2190</v>
      </c>
      <c r="D2637" s="345" t="s">
        <v>212</v>
      </c>
      <c r="E2637" s="287">
        <f>F2637+G2637+H2637</f>
        <v>0</v>
      </c>
      <c r="F2637" s="173"/>
      <c r="G2637" s="174"/>
      <c r="H2637" s="1409"/>
      <c r="I2637" s="173"/>
      <c r="J2637" s="174"/>
      <c r="K2637" s="1409"/>
      <c r="L2637" s="287">
        <f>I2637+J2637+K2637</f>
        <v>0</v>
      </c>
      <c r="M2637" s="12" t="str">
        <f t="shared" si="599"/>
        <v/>
      </c>
      <c r="N2637" s="13"/>
    </row>
    <row r="2638" spans="1:14" hidden="1">
      <c r="A2638" s="23">
        <v>185</v>
      </c>
      <c r="B2638" s="272">
        <v>2200</v>
      </c>
      <c r="C2638" s="1917" t="s">
        <v>213</v>
      </c>
      <c r="D2638" s="1918"/>
      <c r="E2638" s="310">
        <f t="shared" ref="E2638:L2638" si="609">SUM(E2639:E2640)</f>
        <v>0</v>
      </c>
      <c r="F2638" s="274">
        <f t="shared" si="609"/>
        <v>0</v>
      </c>
      <c r="G2638" s="275">
        <f t="shared" si="609"/>
        <v>0</v>
      </c>
      <c r="H2638" s="276">
        <f>SUM(H2639:H2640)</f>
        <v>0</v>
      </c>
      <c r="I2638" s="274">
        <f t="shared" si="609"/>
        <v>0</v>
      </c>
      <c r="J2638" s="275">
        <f t="shared" si="609"/>
        <v>0</v>
      </c>
      <c r="K2638" s="276">
        <f t="shared" si="609"/>
        <v>0</v>
      </c>
      <c r="L2638" s="310">
        <f t="shared" si="609"/>
        <v>0</v>
      </c>
      <c r="M2638" s="12" t="str">
        <f t="shared" si="599"/>
        <v/>
      </c>
      <c r="N2638" s="13"/>
    </row>
    <row r="2639" spans="1:14" hidden="1">
      <c r="A2639" s="23">
        <v>190</v>
      </c>
      <c r="B2639" s="292"/>
      <c r="C2639" s="279">
        <v>2221</v>
      </c>
      <c r="D2639" s="280" t="s">
        <v>300</v>
      </c>
      <c r="E2639" s="281">
        <f>F2639+G2639+H2639</f>
        <v>0</v>
      </c>
      <c r="F2639" s="152"/>
      <c r="G2639" s="153"/>
      <c r="H2639" s="1406"/>
      <c r="I2639" s="152"/>
      <c r="J2639" s="153"/>
      <c r="K2639" s="1406"/>
      <c r="L2639" s="281">
        <f>I2639+J2639+K2639</f>
        <v>0</v>
      </c>
      <c r="M2639" s="12" t="str">
        <f t="shared" si="599"/>
        <v/>
      </c>
      <c r="N2639" s="13"/>
    </row>
    <row r="2640" spans="1:14" hidden="1">
      <c r="A2640" s="23">
        <v>200</v>
      </c>
      <c r="B2640" s="292"/>
      <c r="C2640" s="285">
        <v>2224</v>
      </c>
      <c r="D2640" s="286" t="s">
        <v>214</v>
      </c>
      <c r="E2640" s="287">
        <f>F2640+G2640+H2640</f>
        <v>0</v>
      </c>
      <c r="F2640" s="173"/>
      <c r="G2640" s="174"/>
      <c r="H2640" s="1409"/>
      <c r="I2640" s="173"/>
      <c r="J2640" s="174"/>
      <c r="K2640" s="1409"/>
      <c r="L2640" s="287">
        <f>I2640+J2640+K2640</f>
        <v>0</v>
      </c>
      <c r="M2640" s="12" t="str">
        <f t="shared" si="599"/>
        <v/>
      </c>
      <c r="N2640" s="13"/>
    </row>
    <row r="2641" spans="1:14" hidden="1">
      <c r="A2641" s="23">
        <v>200</v>
      </c>
      <c r="B2641" s="272">
        <v>2500</v>
      </c>
      <c r="C2641" s="1917" t="s">
        <v>215</v>
      </c>
      <c r="D2641" s="1918"/>
      <c r="E2641" s="310">
        <f>F2641+G2641+H2641</f>
        <v>0</v>
      </c>
      <c r="F2641" s="1410"/>
      <c r="G2641" s="1411"/>
      <c r="H2641" s="1412"/>
      <c r="I2641" s="1410"/>
      <c r="J2641" s="1411"/>
      <c r="K2641" s="1412"/>
      <c r="L2641" s="310">
        <f>I2641+J2641+K2641</f>
        <v>0</v>
      </c>
      <c r="M2641" s="12" t="str">
        <f t="shared" si="599"/>
        <v/>
      </c>
      <c r="N2641" s="13"/>
    </row>
    <row r="2642" spans="1:14" hidden="1">
      <c r="A2642" s="23">
        <v>205</v>
      </c>
      <c r="B2642" s="272">
        <v>2600</v>
      </c>
      <c r="C2642" s="1923" t="s">
        <v>216</v>
      </c>
      <c r="D2642" s="1924"/>
      <c r="E2642" s="310">
        <f>F2642+G2642+H2642</f>
        <v>0</v>
      </c>
      <c r="F2642" s="1410"/>
      <c r="G2642" s="1411"/>
      <c r="H2642" s="1412"/>
      <c r="I2642" s="1410"/>
      <c r="J2642" s="1411"/>
      <c r="K2642" s="1412"/>
      <c r="L2642" s="310">
        <f>I2642+J2642+K2642</f>
        <v>0</v>
      </c>
      <c r="M2642" s="12" t="str">
        <f t="shared" si="599"/>
        <v/>
      </c>
      <c r="N2642" s="13"/>
    </row>
    <row r="2643" spans="1:14" hidden="1">
      <c r="A2643" s="23">
        <v>210</v>
      </c>
      <c r="B2643" s="272">
        <v>2700</v>
      </c>
      <c r="C2643" s="1923" t="s">
        <v>217</v>
      </c>
      <c r="D2643" s="1924"/>
      <c r="E2643" s="310">
        <f>F2643+G2643+H2643</f>
        <v>0</v>
      </c>
      <c r="F2643" s="1410"/>
      <c r="G2643" s="1411"/>
      <c r="H2643" s="1412"/>
      <c r="I2643" s="1410"/>
      <c r="J2643" s="1411"/>
      <c r="K2643" s="1412"/>
      <c r="L2643" s="310">
        <f>I2643+J2643+K2643</f>
        <v>0</v>
      </c>
      <c r="M2643" s="12" t="str">
        <f t="shared" si="599"/>
        <v/>
      </c>
      <c r="N2643" s="13"/>
    </row>
    <row r="2644" spans="1:14" ht="36" hidden="1" customHeight="1">
      <c r="A2644" s="23">
        <v>215</v>
      </c>
      <c r="B2644" s="272">
        <v>2800</v>
      </c>
      <c r="C2644" s="1923" t="s">
        <v>1644</v>
      </c>
      <c r="D2644" s="1924"/>
      <c r="E2644" s="310">
        <f t="shared" ref="E2644:L2644" si="610">SUM(E2645:E2647)</f>
        <v>0</v>
      </c>
      <c r="F2644" s="274">
        <f t="shared" si="610"/>
        <v>0</v>
      </c>
      <c r="G2644" s="275">
        <f t="shared" si="610"/>
        <v>0</v>
      </c>
      <c r="H2644" s="276">
        <f>SUM(H2645:H2647)</f>
        <v>0</v>
      </c>
      <c r="I2644" s="274">
        <f t="shared" si="610"/>
        <v>0</v>
      </c>
      <c r="J2644" s="275">
        <f t="shared" si="610"/>
        <v>0</v>
      </c>
      <c r="K2644" s="276">
        <f t="shared" si="610"/>
        <v>0</v>
      </c>
      <c r="L2644" s="310">
        <f t="shared" si="610"/>
        <v>0</v>
      </c>
      <c r="M2644" s="12" t="str">
        <f t="shared" si="599"/>
        <v/>
      </c>
      <c r="N2644" s="13"/>
    </row>
    <row r="2645" spans="1:14" hidden="1">
      <c r="A2645" s="22">
        <v>220</v>
      </c>
      <c r="B2645" s="292"/>
      <c r="C2645" s="279">
        <v>2810</v>
      </c>
      <c r="D2645" s="340" t="s">
        <v>2169</v>
      </c>
      <c r="E2645" s="281">
        <f>F2645+G2645+H2645</f>
        <v>0</v>
      </c>
      <c r="F2645" s="152"/>
      <c r="G2645" s="153"/>
      <c r="H2645" s="1406"/>
      <c r="I2645" s="152"/>
      <c r="J2645" s="153"/>
      <c r="K2645" s="1406"/>
      <c r="L2645" s="281">
        <f>I2645+J2645+K2645</f>
        <v>0</v>
      </c>
      <c r="M2645" s="12" t="str">
        <f t="shared" si="599"/>
        <v/>
      </c>
      <c r="N2645" s="13"/>
    </row>
    <row r="2646" spans="1:14" hidden="1">
      <c r="A2646" s="23">
        <v>225</v>
      </c>
      <c r="B2646" s="341"/>
      <c r="C2646" s="293">
        <v>2820</v>
      </c>
      <c r="D2646" s="342" t="s">
        <v>2170</v>
      </c>
      <c r="E2646" s="295">
        <f>F2646+G2646+H2646</f>
        <v>0</v>
      </c>
      <c r="F2646" s="158"/>
      <c r="G2646" s="159"/>
      <c r="H2646" s="1408"/>
      <c r="I2646" s="158"/>
      <c r="J2646" s="159"/>
      <c r="K2646" s="1408"/>
      <c r="L2646" s="295">
        <f>I2646+J2646+K2646</f>
        <v>0</v>
      </c>
      <c r="M2646" s="12" t="str">
        <f t="shared" si="599"/>
        <v/>
      </c>
      <c r="N2646" s="13"/>
    </row>
    <row r="2647" spans="1:14" ht="31.5" hidden="1">
      <c r="A2647" s="23">
        <v>230</v>
      </c>
      <c r="B2647" s="292"/>
      <c r="C2647" s="285">
        <v>2890</v>
      </c>
      <c r="D2647" s="343" t="s">
        <v>2171</v>
      </c>
      <c r="E2647" s="287">
        <f>F2647+G2647+H2647</f>
        <v>0</v>
      </c>
      <c r="F2647" s="173"/>
      <c r="G2647" s="174"/>
      <c r="H2647" s="1409"/>
      <c r="I2647" s="173"/>
      <c r="J2647" s="174"/>
      <c r="K2647" s="1409"/>
      <c r="L2647" s="287">
        <f>I2647+J2647+K2647</f>
        <v>0</v>
      </c>
      <c r="M2647" s="12" t="str">
        <f t="shared" si="599"/>
        <v/>
      </c>
      <c r="N2647" s="13"/>
    </row>
    <row r="2648" spans="1:14" hidden="1">
      <c r="A2648" s="23">
        <v>245</v>
      </c>
      <c r="B2648" s="272">
        <v>2900</v>
      </c>
      <c r="C2648" s="1917" t="s">
        <v>218</v>
      </c>
      <c r="D2648" s="1918"/>
      <c r="E2648" s="310">
        <f>SUM(E2649:E2656)</f>
        <v>0</v>
      </c>
      <c r="F2648" s="274">
        <f>SUM(F2649:F2656)</f>
        <v>0</v>
      </c>
      <c r="G2648" s="274">
        <f t="shared" ref="G2648:L2648" si="611">SUM(G2649:G2656)</f>
        <v>0</v>
      </c>
      <c r="H2648" s="274">
        <f t="shared" si="611"/>
        <v>0</v>
      </c>
      <c r="I2648" s="274">
        <f t="shared" si="611"/>
        <v>0</v>
      </c>
      <c r="J2648" s="274">
        <f t="shared" si="611"/>
        <v>0</v>
      </c>
      <c r="K2648" s="274">
        <f t="shared" si="611"/>
        <v>0</v>
      </c>
      <c r="L2648" s="274">
        <f t="shared" si="611"/>
        <v>0</v>
      </c>
      <c r="M2648" s="12" t="str">
        <f t="shared" si="599"/>
        <v/>
      </c>
      <c r="N2648" s="13"/>
    </row>
    <row r="2649" spans="1:14" hidden="1">
      <c r="A2649" s="22">
        <v>220</v>
      </c>
      <c r="B2649" s="346"/>
      <c r="C2649" s="279">
        <v>2910</v>
      </c>
      <c r="D2649" s="347" t="s">
        <v>1988</v>
      </c>
      <c r="E2649" s="281">
        <f>F2649+G2649+H2649</f>
        <v>0</v>
      </c>
      <c r="F2649" s="152"/>
      <c r="G2649" s="153"/>
      <c r="H2649" s="1406"/>
      <c r="I2649" s="152"/>
      <c r="J2649" s="153"/>
      <c r="K2649" s="1406"/>
      <c r="L2649" s="281">
        <f>I2649+J2649+K2649</f>
        <v>0</v>
      </c>
      <c r="M2649" s="12" t="str">
        <f t="shared" si="599"/>
        <v/>
      </c>
      <c r="N2649" s="13"/>
    </row>
    <row r="2650" spans="1:14" hidden="1">
      <c r="A2650" s="23">
        <v>225</v>
      </c>
      <c r="B2650" s="346"/>
      <c r="C2650" s="279">
        <v>2920</v>
      </c>
      <c r="D2650" s="347" t="s">
        <v>219</v>
      </c>
      <c r="E2650" s="281">
        <f t="shared" ref="E2650:E2656" si="612">F2650+G2650+H2650</f>
        <v>0</v>
      </c>
      <c r="F2650" s="152"/>
      <c r="G2650" s="153"/>
      <c r="H2650" s="1406"/>
      <c r="I2650" s="152"/>
      <c r="J2650" s="153"/>
      <c r="K2650" s="1406"/>
      <c r="L2650" s="281">
        <f t="shared" ref="L2650:L2656" si="613">I2650+J2650+K2650</f>
        <v>0</v>
      </c>
      <c r="M2650" s="12" t="str">
        <f t="shared" si="599"/>
        <v/>
      </c>
      <c r="N2650" s="13"/>
    </row>
    <row r="2651" spans="1:14" ht="31.5" hidden="1">
      <c r="A2651" s="23">
        <v>230</v>
      </c>
      <c r="B2651" s="346"/>
      <c r="C2651" s="324">
        <v>2969</v>
      </c>
      <c r="D2651" s="348" t="s">
        <v>220</v>
      </c>
      <c r="E2651" s="326">
        <f t="shared" si="612"/>
        <v>0</v>
      </c>
      <c r="F2651" s="445"/>
      <c r="G2651" s="446"/>
      <c r="H2651" s="1413"/>
      <c r="I2651" s="445"/>
      <c r="J2651" s="446"/>
      <c r="K2651" s="1413"/>
      <c r="L2651" s="326">
        <f t="shared" si="613"/>
        <v>0</v>
      </c>
      <c r="M2651" s="12" t="str">
        <f t="shared" si="599"/>
        <v/>
      </c>
      <c r="N2651" s="13"/>
    </row>
    <row r="2652" spans="1:14" ht="31.5" hidden="1">
      <c r="A2652" s="23">
        <v>235</v>
      </c>
      <c r="B2652" s="346"/>
      <c r="C2652" s="349">
        <v>2970</v>
      </c>
      <c r="D2652" s="350" t="s">
        <v>221</v>
      </c>
      <c r="E2652" s="351">
        <f t="shared" si="612"/>
        <v>0</v>
      </c>
      <c r="F2652" s="624"/>
      <c r="G2652" s="625"/>
      <c r="H2652" s="1414"/>
      <c r="I2652" s="624"/>
      <c r="J2652" s="625"/>
      <c r="K2652" s="1414"/>
      <c r="L2652" s="351">
        <f t="shared" si="613"/>
        <v>0</v>
      </c>
      <c r="M2652" s="12" t="str">
        <f t="shared" si="599"/>
        <v/>
      </c>
      <c r="N2652" s="13"/>
    </row>
    <row r="2653" spans="1:14" hidden="1">
      <c r="A2653" s="23">
        <v>240</v>
      </c>
      <c r="B2653" s="346"/>
      <c r="C2653" s="333">
        <v>2989</v>
      </c>
      <c r="D2653" s="355" t="s">
        <v>222</v>
      </c>
      <c r="E2653" s="335">
        <f t="shared" si="612"/>
        <v>0</v>
      </c>
      <c r="F2653" s="589"/>
      <c r="G2653" s="590"/>
      <c r="H2653" s="1415"/>
      <c r="I2653" s="589"/>
      <c r="J2653" s="590"/>
      <c r="K2653" s="1415"/>
      <c r="L2653" s="335">
        <f t="shared" si="613"/>
        <v>0</v>
      </c>
      <c r="M2653" s="12" t="str">
        <f t="shared" si="599"/>
        <v/>
      </c>
      <c r="N2653" s="13"/>
    </row>
    <row r="2654" spans="1:14" hidden="1">
      <c r="A2654" s="23">
        <v>245</v>
      </c>
      <c r="B2654" s="292"/>
      <c r="C2654" s="318">
        <v>2990</v>
      </c>
      <c r="D2654" s="356" t="s">
        <v>2007</v>
      </c>
      <c r="E2654" s="320">
        <f>F2654+G2654+H2654</f>
        <v>0</v>
      </c>
      <c r="F2654" s="450"/>
      <c r="G2654" s="451"/>
      <c r="H2654" s="1416"/>
      <c r="I2654" s="450"/>
      <c r="J2654" s="451"/>
      <c r="K2654" s="1416"/>
      <c r="L2654" s="320">
        <f>I2654+J2654+K2654</f>
        <v>0</v>
      </c>
      <c r="M2654" s="12" t="str">
        <f t="shared" si="599"/>
        <v/>
      </c>
      <c r="N2654" s="13"/>
    </row>
    <row r="2655" spans="1:14" hidden="1">
      <c r="A2655" s="22">
        <v>250</v>
      </c>
      <c r="B2655" s="292"/>
      <c r="C2655" s="318">
        <v>2991</v>
      </c>
      <c r="D2655" s="356" t="s">
        <v>223</v>
      </c>
      <c r="E2655" s="320">
        <f t="shared" si="612"/>
        <v>0</v>
      </c>
      <c r="F2655" s="450"/>
      <c r="G2655" s="451"/>
      <c r="H2655" s="1416"/>
      <c r="I2655" s="450"/>
      <c r="J2655" s="451"/>
      <c r="K2655" s="1416"/>
      <c r="L2655" s="320">
        <f t="shared" si="613"/>
        <v>0</v>
      </c>
      <c r="M2655" s="12" t="str">
        <f t="shared" si="599"/>
        <v/>
      </c>
      <c r="N2655" s="13"/>
    </row>
    <row r="2656" spans="1:14" hidden="1">
      <c r="A2656" s="23">
        <v>255</v>
      </c>
      <c r="B2656" s="292"/>
      <c r="C2656" s="285">
        <v>2992</v>
      </c>
      <c r="D2656" s="357" t="s">
        <v>224</v>
      </c>
      <c r="E2656" s="287">
        <f t="shared" si="612"/>
        <v>0</v>
      </c>
      <c r="F2656" s="173"/>
      <c r="G2656" s="174"/>
      <c r="H2656" s="1409"/>
      <c r="I2656" s="173"/>
      <c r="J2656" s="174"/>
      <c r="K2656" s="1409"/>
      <c r="L2656" s="287">
        <f t="shared" si="613"/>
        <v>0</v>
      </c>
      <c r="M2656" s="12" t="str">
        <f t="shared" si="599"/>
        <v/>
      </c>
      <c r="N2656" s="13"/>
    </row>
    <row r="2657" spans="1:14" hidden="1">
      <c r="A2657" s="23">
        <v>265</v>
      </c>
      <c r="B2657" s="272">
        <v>3300</v>
      </c>
      <c r="C2657" s="358" t="s">
        <v>2038</v>
      </c>
      <c r="D2657" s="1835"/>
      <c r="E2657" s="310">
        <f t="shared" ref="E2657:L2657" si="614">SUM(E2658:E2662)</f>
        <v>0</v>
      </c>
      <c r="F2657" s="274">
        <f t="shared" si="614"/>
        <v>0</v>
      </c>
      <c r="G2657" s="275">
        <f t="shared" si="614"/>
        <v>0</v>
      </c>
      <c r="H2657" s="276">
        <f t="shared" si="614"/>
        <v>0</v>
      </c>
      <c r="I2657" s="274">
        <f t="shared" si="614"/>
        <v>0</v>
      </c>
      <c r="J2657" s="275">
        <f t="shared" si="614"/>
        <v>0</v>
      </c>
      <c r="K2657" s="276">
        <f t="shared" si="614"/>
        <v>0</v>
      </c>
      <c r="L2657" s="310">
        <f t="shared" si="614"/>
        <v>0</v>
      </c>
      <c r="M2657" s="12" t="str">
        <f t="shared" ref="M2657:M2710" si="615">(IF($E2657&lt;&gt;0,$M$2,IF($L2657&lt;&gt;0,$M$2,"")))</f>
        <v/>
      </c>
      <c r="N2657" s="13"/>
    </row>
    <row r="2658" spans="1:14" hidden="1">
      <c r="A2658" s="22">
        <v>270</v>
      </c>
      <c r="B2658" s="291"/>
      <c r="C2658" s="279">
        <v>3301</v>
      </c>
      <c r="D2658" s="359" t="s">
        <v>225</v>
      </c>
      <c r="E2658" s="281">
        <f t="shared" ref="E2658:E2665" si="616">F2658+G2658+H2658</f>
        <v>0</v>
      </c>
      <c r="F2658" s="482">
        <v>0</v>
      </c>
      <c r="G2658" s="483">
        <v>0</v>
      </c>
      <c r="H2658" s="154">
        <v>0</v>
      </c>
      <c r="I2658" s="482">
        <v>0</v>
      </c>
      <c r="J2658" s="483">
        <v>0</v>
      </c>
      <c r="K2658" s="154">
        <v>0</v>
      </c>
      <c r="L2658" s="281">
        <f t="shared" ref="L2658:L2665" si="617">I2658+J2658+K2658</f>
        <v>0</v>
      </c>
      <c r="M2658" s="12" t="str">
        <f t="shared" si="615"/>
        <v/>
      </c>
      <c r="N2658" s="13"/>
    </row>
    <row r="2659" spans="1:14" hidden="1">
      <c r="A2659" s="22">
        <v>290</v>
      </c>
      <c r="B2659" s="291"/>
      <c r="C2659" s="293">
        <v>3302</v>
      </c>
      <c r="D2659" s="360" t="s">
        <v>702</v>
      </c>
      <c r="E2659" s="295">
        <f t="shared" si="616"/>
        <v>0</v>
      </c>
      <c r="F2659" s="484">
        <v>0</v>
      </c>
      <c r="G2659" s="485">
        <v>0</v>
      </c>
      <c r="H2659" s="160">
        <v>0</v>
      </c>
      <c r="I2659" s="484">
        <v>0</v>
      </c>
      <c r="J2659" s="485">
        <v>0</v>
      </c>
      <c r="K2659" s="160">
        <v>0</v>
      </c>
      <c r="L2659" s="295">
        <f t="shared" si="617"/>
        <v>0</v>
      </c>
      <c r="M2659" s="12" t="str">
        <f t="shared" si="615"/>
        <v/>
      </c>
      <c r="N2659" s="13"/>
    </row>
    <row r="2660" spans="1:14" hidden="1">
      <c r="A2660" s="39">
        <v>320</v>
      </c>
      <c r="B2660" s="291"/>
      <c r="C2660" s="293">
        <v>3304</v>
      </c>
      <c r="D2660" s="360" t="s">
        <v>226</v>
      </c>
      <c r="E2660" s="295">
        <f t="shared" si="616"/>
        <v>0</v>
      </c>
      <c r="F2660" s="484">
        <v>0</v>
      </c>
      <c r="G2660" s="485">
        <v>0</v>
      </c>
      <c r="H2660" s="160">
        <v>0</v>
      </c>
      <c r="I2660" s="484">
        <v>0</v>
      </c>
      <c r="J2660" s="485">
        <v>0</v>
      </c>
      <c r="K2660" s="160">
        <v>0</v>
      </c>
      <c r="L2660" s="295">
        <f t="shared" si="617"/>
        <v>0</v>
      </c>
      <c r="M2660" s="12" t="str">
        <f t="shared" si="615"/>
        <v/>
      </c>
      <c r="N2660" s="13"/>
    </row>
    <row r="2661" spans="1:14" ht="47.25" hidden="1">
      <c r="A2661" s="22">
        <v>330</v>
      </c>
      <c r="B2661" s="291"/>
      <c r="C2661" s="285">
        <v>3306</v>
      </c>
      <c r="D2661" s="361" t="s">
        <v>2172</v>
      </c>
      <c r="E2661" s="295">
        <f t="shared" si="616"/>
        <v>0</v>
      </c>
      <c r="F2661" s="484">
        <v>0</v>
      </c>
      <c r="G2661" s="485">
        <v>0</v>
      </c>
      <c r="H2661" s="160">
        <v>0</v>
      </c>
      <c r="I2661" s="484">
        <v>0</v>
      </c>
      <c r="J2661" s="485">
        <v>0</v>
      </c>
      <c r="K2661" s="160">
        <v>0</v>
      </c>
      <c r="L2661" s="295">
        <f t="shared" si="617"/>
        <v>0</v>
      </c>
      <c r="M2661" s="12" t="str">
        <f t="shared" si="615"/>
        <v/>
      </c>
      <c r="N2661" s="13"/>
    </row>
    <row r="2662" spans="1:14" hidden="1">
      <c r="A2662" s="23">
        <v>225</v>
      </c>
      <c r="B2662" s="291"/>
      <c r="C2662" s="285">
        <v>3307</v>
      </c>
      <c r="D2662" s="361" t="s">
        <v>2049</v>
      </c>
      <c r="E2662" s="287">
        <f t="shared" si="616"/>
        <v>0</v>
      </c>
      <c r="F2662" s="486">
        <v>0</v>
      </c>
      <c r="G2662" s="487">
        <v>0</v>
      </c>
      <c r="H2662" s="175">
        <v>0</v>
      </c>
      <c r="I2662" s="486">
        <v>0</v>
      </c>
      <c r="J2662" s="487">
        <v>0</v>
      </c>
      <c r="K2662" s="175">
        <v>0</v>
      </c>
      <c r="L2662" s="287">
        <f t="shared" si="617"/>
        <v>0</v>
      </c>
      <c r="M2662" s="12" t="str">
        <f t="shared" si="615"/>
        <v/>
      </c>
      <c r="N2662" s="13"/>
    </row>
    <row r="2663" spans="1:14" hidden="1">
      <c r="A2663" s="23">
        <v>230</v>
      </c>
      <c r="B2663" s="272">
        <v>3900</v>
      </c>
      <c r="C2663" s="1917" t="s">
        <v>227</v>
      </c>
      <c r="D2663" s="1918"/>
      <c r="E2663" s="310">
        <f t="shared" si="616"/>
        <v>0</v>
      </c>
      <c r="F2663" s="1458">
        <v>0</v>
      </c>
      <c r="G2663" s="1459">
        <v>0</v>
      </c>
      <c r="H2663" s="1460">
        <v>0</v>
      </c>
      <c r="I2663" s="1458">
        <v>0</v>
      </c>
      <c r="J2663" s="1459">
        <v>0</v>
      </c>
      <c r="K2663" s="1460">
        <v>0</v>
      </c>
      <c r="L2663" s="310">
        <f t="shared" si="617"/>
        <v>0</v>
      </c>
      <c r="M2663" s="12" t="str">
        <f t="shared" si="615"/>
        <v/>
      </c>
      <c r="N2663" s="13"/>
    </row>
    <row r="2664" spans="1:14" hidden="1">
      <c r="A2664" s="23">
        <v>245</v>
      </c>
      <c r="B2664" s="272">
        <v>4000</v>
      </c>
      <c r="C2664" s="1917" t="s">
        <v>228</v>
      </c>
      <c r="D2664" s="1918"/>
      <c r="E2664" s="310">
        <f t="shared" si="616"/>
        <v>0</v>
      </c>
      <c r="F2664" s="1410"/>
      <c r="G2664" s="1411"/>
      <c r="H2664" s="1412"/>
      <c r="I2664" s="1410"/>
      <c r="J2664" s="1411"/>
      <c r="K2664" s="1412"/>
      <c r="L2664" s="310">
        <f t="shared" si="617"/>
        <v>0</v>
      </c>
      <c r="M2664" s="12" t="str">
        <f t="shared" si="615"/>
        <v/>
      </c>
      <c r="N2664" s="13"/>
    </row>
    <row r="2665" spans="1:14" hidden="1">
      <c r="A2665" s="22">
        <v>350</v>
      </c>
      <c r="B2665" s="272">
        <v>4100</v>
      </c>
      <c r="C2665" s="1917" t="s">
        <v>229</v>
      </c>
      <c r="D2665" s="1918"/>
      <c r="E2665" s="310">
        <f t="shared" si="616"/>
        <v>0</v>
      </c>
      <c r="F2665" s="1459">
        <v>0</v>
      </c>
      <c r="G2665" s="1459">
        <v>0</v>
      </c>
      <c r="H2665" s="1460">
        <v>0</v>
      </c>
      <c r="I2665" s="1711">
        <v>0</v>
      </c>
      <c r="J2665" s="1459">
        <v>0</v>
      </c>
      <c r="K2665" s="1459">
        <v>0</v>
      </c>
      <c r="L2665" s="310">
        <f t="shared" si="617"/>
        <v>0</v>
      </c>
      <c r="M2665" s="12" t="str">
        <f t="shared" si="615"/>
        <v/>
      </c>
      <c r="N2665" s="13"/>
    </row>
    <row r="2666" spans="1:14" hidden="1">
      <c r="A2666" s="23">
        <v>355</v>
      </c>
      <c r="B2666" s="272">
        <v>4200</v>
      </c>
      <c r="C2666" s="1917" t="s">
        <v>230</v>
      </c>
      <c r="D2666" s="1918"/>
      <c r="E2666" s="310">
        <f t="shared" ref="E2666:L2666" si="618">SUM(E2667:E2672)</f>
        <v>0</v>
      </c>
      <c r="F2666" s="274">
        <f t="shared" si="618"/>
        <v>0</v>
      </c>
      <c r="G2666" s="275">
        <f t="shared" si="618"/>
        <v>0</v>
      </c>
      <c r="H2666" s="276">
        <f>SUM(H2667:H2672)</f>
        <v>0</v>
      </c>
      <c r="I2666" s="274">
        <f t="shared" si="618"/>
        <v>0</v>
      </c>
      <c r="J2666" s="275">
        <f t="shared" si="618"/>
        <v>0</v>
      </c>
      <c r="K2666" s="276">
        <f t="shared" si="618"/>
        <v>0</v>
      </c>
      <c r="L2666" s="310">
        <f t="shared" si="618"/>
        <v>0</v>
      </c>
      <c r="M2666" s="12" t="str">
        <f t="shared" si="615"/>
        <v/>
      </c>
      <c r="N2666" s="13"/>
    </row>
    <row r="2667" spans="1:14" hidden="1">
      <c r="A2667" s="23">
        <v>355</v>
      </c>
      <c r="B2667" s="362"/>
      <c r="C2667" s="279">
        <v>4201</v>
      </c>
      <c r="D2667" s="280" t="s">
        <v>231</v>
      </c>
      <c r="E2667" s="281">
        <f t="shared" ref="E2667:E2672" si="619">F2667+G2667+H2667</f>
        <v>0</v>
      </c>
      <c r="F2667" s="152"/>
      <c r="G2667" s="153"/>
      <c r="H2667" s="1406"/>
      <c r="I2667" s="152"/>
      <c r="J2667" s="153"/>
      <c r="K2667" s="1406"/>
      <c r="L2667" s="281">
        <f t="shared" ref="L2667:L2672" si="620">I2667+J2667+K2667</f>
        <v>0</v>
      </c>
      <c r="M2667" s="12" t="str">
        <f t="shared" si="615"/>
        <v/>
      </c>
      <c r="N2667" s="13"/>
    </row>
    <row r="2668" spans="1:14" hidden="1">
      <c r="A2668" s="23">
        <v>375</v>
      </c>
      <c r="B2668" s="362"/>
      <c r="C2668" s="293">
        <v>4202</v>
      </c>
      <c r="D2668" s="363" t="s">
        <v>232</v>
      </c>
      <c r="E2668" s="295">
        <f t="shared" si="619"/>
        <v>0</v>
      </c>
      <c r="F2668" s="158"/>
      <c r="G2668" s="159"/>
      <c r="H2668" s="1408"/>
      <c r="I2668" s="158"/>
      <c r="J2668" s="159"/>
      <c r="K2668" s="1408"/>
      <c r="L2668" s="295">
        <f t="shared" si="620"/>
        <v>0</v>
      </c>
      <c r="M2668" s="12" t="str">
        <f t="shared" si="615"/>
        <v/>
      </c>
      <c r="N2668" s="13"/>
    </row>
    <row r="2669" spans="1:14" hidden="1">
      <c r="A2669" s="23">
        <v>380</v>
      </c>
      <c r="B2669" s="362"/>
      <c r="C2669" s="293">
        <v>4214</v>
      </c>
      <c r="D2669" s="363" t="s">
        <v>233</v>
      </c>
      <c r="E2669" s="295">
        <f t="shared" si="619"/>
        <v>0</v>
      </c>
      <c r="F2669" s="158"/>
      <c r="G2669" s="159"/>
      <c r="H2669" s="1408"/>
      <c r="I2669" s="158"/>
      <c r="J2669" s="159"/>
      <c r="K2669" s="1408"/>
      <c r="L2669" s="295">
        <f t="shared" si="620"/>
        <v>0</v>
      </c>
      <c r="M2669" s="12" t="str">
        <f t="shared" si="615"/>
        <v/>
      </c>
      <c r="N2669" s="13"/>
    </row>
    <row r="2670" spans="1:14" hidden="1">
      <c r="A2670" s="23">
        <v>385</v>
      </c>
      <c r="B2670" s="362"/>
      <c r="C2670" s="293">
        <v>4217</v>
      </c>
      <c r="D2670" s="363" t="s">
        <v>234</v>
      </c>
      <c r="E2670" s="295">
        <f t="shared" si="619"/>
        <v>0</v>
      </c>
      <c r="F2670" s="158"/>
      <c r="G2670" s="159"/>
      <c r="H2670" s="1408"/>
      <c r="I2670" s="158"/>
      <c r="J2670" s="159"/>
      <c r="K2670" s="1408"/>
      <c r="L2670" s="295">
        <f t="shared" si="620"/>
        <v>0</v>
      </c>
      <c r="M2670" s="12" t="str">
        <f t="shared" si="615"/>
        <v/>
      </c>
      <c r="N2670" s="13"/>
    </row>
    <row r="2671" spans="1:14" hidden="1">
      <c r="A2671" s="23">
        <v>390</v>
      </c>
      <c r="B2671" s="362"/>
      <c r="C2671" s="293">
        <v>4218</v>
      </c>
      <c r="D2671" s="294" t="s">
        <v>235</v>
      </c>
      <c r="E2671" s="295">
        <f t="shared" si="619"/>
        <v>0</v>
      </c>
      <c r="F2671" s="158"/>
      <c r="G2671" s="159"/>
      <c r="H2671" s="1408"/>
      <c r="I2671" s="158"/>
      <c r="J2671" s="159"/>
      <c r="K2671" s="1408"/>
      <c r="L2671" s="295">
        <f t="shared" si="620"/>
        <v>0</v>
      </c>
      <c r="M2671" s="12" t="str">
        <f t="shared" si="615"/>
        <v/>
      </c>
      <c r="N2671" s="13"/>
    </row>
    <row r="2672" spans="1:14" hidden="1">
      <c r="A2672" s="23">
        <v>390</v>
      </c>
      <c r="B2672" s="362"/>
      <c r="C2672" s="285">
        <v>4219</v>
      </c>
      <c r="D2672" s="343" t="s">
        <v>236</v>
      </c>
      <c r="E2672" s="287">
        <f t="shared" si="619"/>
        <v>0</v>
      </c>
      <c r="F2672" s="173"/>
      <c r="G2672" s="174"/>
      <c r="H2672" s="1409"/>
      <c r="I2672" s="173"/>
      <c r="J2672" s="174"/>
      <c r="K2672" s="1409"/>
      <c r="L2672" s="287">
        <f t="shared" si="620"/>
        <v>0</v>
      </c>
      <c r="M2672" s="12" t="str">
        <f t="shared" si="615"/>
        <v/>
      </c>
      <c r="N2672" s="13"/>
    </row>
    <row r="2673" spans="1:14" hidden="1">
      <c r="A2673" s="23">
        <v>395</v>
      </c>
      <c r="B2673" s="272">
        <v>4300</v>
      </c>
      <c r="C2673" s="1917" t="s">
        <v>1645</v>
      </c>
      <c r="D2673" s="1918"/>
      <c r="E2673" s="310">
        <f t="shared" ref="E2673:L2673" si="621">SUM(E2674:E2676)</f>
        <v>0</v>
      </c>
      <c r="F2673" s="274">
        <f t="shared" si="621"/>
        <v>0</v>
      </c>
      <c r="G2673" s="275">
        <f t="shared" si="621"/>
        <v>0</v>
      </c>
      <c r="H2673" s="276">
        <f>SUM(H2674:H2676)</f>
        <v>0</v>
      </c>
      <c r="I2673" s="274">
        <f t="shared" si="621"/>
        <v>0</v>
      </c>
      <c r="J2673" s="275">
        <f t="shared" si="621"/>
        <v>0</v>
      </c>
      <c r="K2673" s="276">
        <f t="shared" si="621"/>
        <v>0</v>
      </c>
      <c r="L2673" s="310">
        <f t="shared" si="621"/>
        <v>0</v>
      </c>
      <c r="M2673" s="12" t="str">
        <f t="shared" si="615"/>
        <v/>
      </c>
      <c r="N2673" s="13"/>
    </row>
    <row r="2674" spans="1:14" hidden="1">
      <c r="A2674" s="18">
        <v>397</v>
      </c>
      <c r="B2674" s="362"/>
      <c r="C2674" s="279">
        <v>4301</v>
      </c>
      <c r="D2674" s="311" t="s">
        <v>237</v>
      </c>
      <c r="E2674" s="281">
        <f t="shared" ref="E2674:E2679" si="622">F2674+G2674+H2674</f>
        <v>0</v>
      </c>
      <c r="F2674" s="152"/>
      <c r="G2674" s="153"/>
      <c r="H2674" s="1406"/>
      <c r="I2674" s="152"/>
      <c r="J2674" s="153"/>
      <c r="K2674" s="1406"/>
      <c r="L2674" s="281">
        <f t="shared" ref="L2674:L2679" si="623">I2674+J2674+K2674</f>
        <v>0</v>
      </c>
      <c r="M2674" s="12" t="str">
        <f t="shared" si="615"/>
        <v/>
      </c>
      <c r="N2674" s="13"/>
    </row>
    <row r="2675" spans="1:14" hidden="1">
      <c r="A2675" s="14">
        <v>398</v>
      </c>
      <c r="B2675" s="362"/>
      <c r="C2675" s="293">
        <v>4302</v>
      </c>
      <c r="D2675" s="363" t="s">
        <v>238</v>
      </c>
      <c r="E2675" s="295">
        <f t="shared" si="622"/>
        <v>0</v>
      </c>
      <c r="F2675" s="158"/>
      <c r="G2675" s="159"/>
      <c r="H2675" s="1408"/>
      <c r="I2675" s="158"/>
      <c r="J2675" s="159"/>
      <c r="K2675" s="1408"/>
      <c r="L2675" s="295">
        <f t="shared" si="623"/>
        <v>0</v>
      </c>
      <c r="M2675" s="12" t="str">
        <f t="shared" si="615"/>
        <v/>
      </c>
      <c r="N2675" s="13"/>
    </row>
    <row r="2676" spans="1:14" hidden="1">
      <c r="A2676" s="14">
        <v>399</v>
      </c>
      <c r="B2676" s="362"/>
      <c r="C2676" s="285">
        <v>4309</v>
      </c>
      <c r="D2676" s="301" t="s">
        <v>239</v>
      </c>
      <c r="E2676" s="287">
        <f t="shared" si="622"/>
        <v>0</v>
      </c>
      <c r="F2676" s="173"/>
      <c r="G2676" s="174"/>
      <c r="H2676" s="1409"/>
      <c r="I2676" s="173"/>
      <c r="J2676" s="174"/>
      <c r="K2676" s="1409"/>
      <c r="L2676" s="287">
        <f t="shared" si="623"/>
        <v>0</v>
      </c>
      <c r="M2676" s="12" t="str">
        <f t="shared" si="615"/>
        <v/>
      </c>
      <c r="N2676" s="13"/>
    </row>
    <row r="2677" spans="1:14" hidden="1">
      <c r="A2677" s="14">
        <v>400</v>
      </c>
      <c r="B2677" s="272">
        <v>4400</v>
      </c>
      <c r="C2677" s="1917" t="s">
        <v>1642</v>
      </c>
      <c r="D2677" s="1918"/>
      <c r="E2677" s="310">
        <f t="shared" si="622"/>
        <v>0</v>
      </c>
      <c r="F2677" s="1410"/>
      <c r="G2677" s="1411"/>
      <c r="H2677" s="1412"/>
      <c r="I2677" s="1410"/>
      <c r="J2677" s="1411"/>
      <c r="K2677" s="1412"/>
      <c r="L2677" s="310">
        <f t="shared" si="623"/>
        <v>0</v>
      </c>
      <c r="M2677" s="12" t="str">
        <f t="shared" si="615"/>
        <v/>
      </c>
      <c r="N2677" s="13"/>
    </row>
    <row r="2678" spans="1:14" hidden="1">
      <c r="A2678" s="14">
        <v>401</v>
      </c>
      <c r="B2678" s="272">
        <v>4500</v>
      </c>
      <c r="C2678" s="1917" t="s">
        <v>1643</v>
      </c>
      <c r="D2678" s="1918"/>
      <c r="E2678" s="310">
        <f t="shared" si="622"/>
        <v>0</v>
      </c>
      <c r="F2678" s="1410"/>
      <c r="G2678" s="1411"/>
      <c r="H2678" s="1412"/>
      <c r="I2678" s="1410"/>
      <c r="J2678" s="1411"/>
      <c r="K2678" s="1412"/>
      <c r="L2678" s="310">
        <f t="shared" si="623"/>
        <v>0</v>
      </c>
      <c r="M2678" s="12" t="str">
        <f t="shared" si="615"/>
        <v/>
      </c>
      <c r="N2678" s="13"/>
    </row>
    <row r="2679" spans="1:14" hidden="1">
      <c r="A2679" s="40">
        <v>404</v>
      </c>
      <c r="B2679" s="272">
        <v>4600</v>
      </c>
      <c r="C2679" s="1923" t="s">
        <v>240</v>
      </c>
      <c r="D2679" s="1924"/>
      <c r="E2679" s="310">
        <f t="shared" si="622"/>
        <v>0</v>
      </c>
      <c r="F2679" s="1410"/>
      <c r="G2679" s="1411"/>
      <c r="H2679" s="1412"/>
      <c r="I2679" s="1410"/>
      <c r="J2679" s="1411"/>
      <c r="K2679" s="1412"/>
      <c r="L2679" s="310">
        <f t="shared" si="623"/>
        <v>0</v>
      </c>
      <c r="M2679" s="12" t="str">
        <f t="shared" si="615"/>
        <v/>
      </c>
      <c r="N2679" s="13"/>
    </row>
    <row r="2680" spans="1:14" hidden="1">
      <c r="A2680" s="40">
        <v>404</v>
      </c>
      <c r="B2680" s="272">
        <v>4900</v>
      </c>
      <c r="C2680" s="1917" t="s">
        <v>267</v>
      </c>
      <c r="D2680" s="1918"/>
      <c r="E2680" s="310">
        <f t="shared" ref="E2680:L2680" si="624">+E2681+E2682</f>
        <v>0</v>
      </c>
      <c r="F2680" s="274">
        <f t="shared" si="624"/>
        <v>0</v>
      </c>
      <c r="G2680" s="275">
        <f t="shared" si="624"/>
        <v>0</v>
      </c>
      <c r="H2680" s="276">
        <f>+H2681+H2682</f>
        <v>0</v>
      </c>
      <c r="I2680" s="274">
        <f t="shared" si="624"/>
        <v>0</v>
      </c>
      <c r="J2680" s="275">
        <f t="shared" si="624"/>
        <v>0</v>
      </c>
      <c r="K2680" s="276">
        <f t="shared" si="624"/>
        <v>0</v>
      </c>
      <c r="L2680" s="310">
        <f t="shared" si="624"/>
        <v>0</v>
      </c>
      <c r="M2680" s="12" t="str">
        <f t="shared" si="615"/>
        <v/>
      </c>
      <c r="N2680" s="13"/>
    </row>
    <row r="2681" spans="1:14" hidden="1">
      <c r="A2681" s="22">
        <v>440</v>
      </c>
      <c r="B2681" s="362"/>
      <c r="C2681" s="279">
        <v>4901</v>
      </c>
      <c r="D2681" s="364" t="s">
        <v>268</v>
      </c>
      <c r="E2681" s="281">
        <f>F2681+G2681+H2681</f>
        <v>0</v>
      </c>
      <c r="F2681" s="152"/>
      <c r="G2681" s="153"/>
      <c r="H2681" s="1406"/>
      <c r="I2681" s="152"/>
      <c r="J2681" s="153"/>
      <c r="K2681" s="1406"/>
      <c r="L2681" s="281">
        <f>I2681+J2681+K2681</f>
        <v>0</v>
      </c>
      <c r="M2681" s="12" t="str">
        <f t="shared" si="615"/>
        <v/>
      </c>
      <c r="N2681" s="13"/>
    </row>
    <row r="2682" spans="1:14" hidden="1">
      <c r="A2682" s="22">
        <v>450</v>
      </c>
      <c r="B2682" s="362"/>
      <c r="C2682" s="285">
        <v>4902</v>
      </c>
      <c r="D2682" s="301" t="s">
        <v>269</v>
      </c>
      <c r="E2682" s="287">
        <f>F2682+G2682+H2682</f>
        <v>0</v>
      </c>
      <c r="F2682" s="173"/>
      <c r="G2682" s="174"/>
      <c r="H2682" s="1409"/>
      <c r="I2682" s="173"/>
      <c r="J2682" s="174"/>
      <c r="K2682" s="1409"/>
      <c r="L2682" s="287">
        <f>I2682+J2682+K2682</f>
        <v>0</v>
      </c>
      <c r="M2682" s="12" t="str">
        <f t="shared" si="615"/>
        <v/>
      </c>
      <c r="N2682" s="13"/>
    </row>
    <row r="2683" spans="1:14" hidden="1">
      <c r="A2683" s="22">
        <v>495</v>
      </c>
      <c r="B2683" s="365">
        <v>5100</v>
      </c>
      <c r="C2683" s="1925" t="s">
        <v>241</v>
      </c>
      <c r="D2683" s="1926"/>
      <c r="E2683" s="310">
        <f>F2683+G2683+H2683</f>
        <v>0</v>
      </c>
      <c r="F2683" s="1410"/>
      <c r="G2683" s="1411"/>
      <c r="H2683" s="1412"/>
      <c r="I2683" s="1410"/>
      <c r="J2683" s="1411"/>
      <c r="K2683" s="1412"/>
      <c r="L2683" s="310">
        <f>I2683+J2683+K2683</f>
        <v>0</v>
      </c>
      <c r="M2683" s="12" t="str">
        <f t="shared" si="615"/>
        <v/>
      </c>
      <c r="N2683" s="13"/>
    </row>
    <row r="2684" spans="1:14" hidden="1">
      <c r="A2684" s="23">
        <v>500</v>
      </c>
      <c r="B2684" s="365">
        <v>5200</v>
      </c>
      <c r="C2684" s="1925" t="s">
        <v>242</v>
      </c>
      <c r="D2684" s="1926"/>
      <c r="E2684" s="310">
        <f t="shared" ref="E2684:L2684" si="625">SUM(E2685:E2691)</f>
        <v>0</v>
      </c>
      <c r="F2684" s="274">
        <f t="shared" si="625"/>
        <v>0</v>
      </c>
      <c r="G2684" s="275">
        <f t="shared" si="625"/>
        <v>0</v>
      </c>
      <c r="H2684" s="276">
        <f>SUM(H2685:H2691)</f>
        <v>0</v>
      </c>
      <c r="I2684" s="274">
        <f t="shared" si="625"/>
        <v>0</v>
      </c>
      <c r="J2684" s="275">
        <f t="shared" si="625"/>
        <v>0</v>
      </c>
      <c r="K2684" s="276">
        <f t="shared" si="625"/>
        <v>0</v>
      </c>
      <c r="L2684" s="310">
        <f t="shared" si="625"/>
        <v>0</v>
      </c>
      <c r="M2684" s="12" t="str">
        <f t="shared" si="615"/>
        <v/>
      </c>
      <c r="N2684" s="13"/>
    </row>
    <row r="2685" spans="1:14" hidden="1">
      <c r="A2685" s="23">
        <v>505</v>
      </c>
      <c r="B2685" s="366"/>
      <c r="C2685" s="367">
        <v>5201</v>
      </c>
      <c r="D2685" s="368" t="s">
        <v>243</v>
      </c>
      <c r="E2685" s="281">
        <f t="shared" ref="E2685:E2691" si="626">F2685+G2685+H2685</f>
        <v>0</v>
      </c>
      <c r="F2685" s="152"/>
      <c r="G2685" s="153"/>
      <c r="H2685" s="1406"/>
      <c r="I2685" s="152"/>
      <c r="J2685" s="153"/>
      <c r="K2685" s="1406"/>
      <c r="L2685" s="281">
        <f t="shared" ref="L2685:L2691" si="627">I2685+J2685+K2685</f>
        <v>0</v>
      </c>
      <c r="M2685" s="12" t="str">
        <f t="shared" si="615"/>
        <v/>
      </c>
      <c r="N2685" s="13"/>
    </row>
    <row r="2686" spans="1:14" hidden="1">
      <c r="A2686" s="23">
        <v>510</v>
      </c>
      <c r="B2686" s="366"/>
      <c r="C2686" s="369">
        <v>5202</v>
      </c>
      <c r="D2686" s="370" t="s">
        <v>244</v>
      </c>
      <c r="E2686" s="295">
        <f t="shared" si="626"/>
        <v>0</v>
      </c>
      <c r="F2686" s="158"/>
      <c r="G2686" s="159"/>
      <c r="H2686" s="1408"/>
      <c r="I2686" s="158"/>
      <c r="J2686" s="159"/>
      <c r="K2686" s="1408"/>
      <c r="L2686" s="295">
        <f t="shared" si="627"/>
        <v>0</v>
      </c>
      <c r="M2686" s="12" t="str">
        <f t="shared" si="615"/>
        <v/>
      </c>
      <c r="N2686" s="13"/>
    </row>
    <row r="2687" spans="1:14" hidden="1">
      <c r="A2687" s="23">
        <v>515</v>
      </c>
      <c r="B2687" s="366"/>
      <c r="C2687" s="369">
        <v>5203</v>
      </c>
      <c r="D2687" s="370" t="s">
        <v>609</v>
      </c>
      <c r="E2687" s="295">
        <f t="shared" si="626"/>
        <v>0</v>
      </c>
      <c r="F2687" s="158"/>
      <c r="G2687" s="159"/>
      <c r="H2687" s="1408"/>
      <c r="I2687" s="158"/>
      <c r="J2687" s="159"/>
      <c r="K2687" s="1408"/>
      <c r="L2687" s="295">
        <f t="shared" si="627"/>
        <v>0</v>
      </c>
      <c r="M2687" s="12" t="str">
        <f t="shared" si="615"/>
        <v/>
      </c>
      <c r="N2687" s="13"/>
    </row>
    <row r="2688" spans="1:14" hidden="1">
      <c r="A2688" s="23">
        <v>520</v>
      </c>
      <c r="B2688" s="366"/>
      <c r="C2688" s="369">
        <v>5204</v>
      </c>
      <c r="D2688" s="370" t="s">
        <v>610</v>
      </c>
      <c r="E2688" s="295">
        <f t="shared" si="626"/>
        <v>0</v>
      </c>
      <c r="F2688" s="158"/>
      <c r="G2688" s="159"/>
      <c r="H2688" s="1408"/>
      <c r="I2688" s="158"/>
      <c r="J2688" s="159"/>
      <c r="K2688" s="1408"/>
      <c r="L2688" s="295">
        <f t="shared" si="627"/>
        <v>0</v>
      </c>
      <c r="M2688" s="12" t="str">
        <f t="shared" si="615"/>
        <v/>
      </c>
      <c r="N2688" s="13"/>
    </row>
    <row r="2689" spans="1:14" hidden="1">
      <c r="A2689" s="23">
        <v>525</v>
      </c>
      <c r="B2689" s="366"/>
      <c r="C2689" s="369">
        <v>5205</v>
      </c>
      <c r="D2689" s="370" t="s">
        <v>611</v>
      </c>
      <c r="E2689" s="295">
        <f t="shared" si="626"/>
        <v>0</v>
      </c>
      <c r="F2689" s="158"/>
      <c r="G2689" s="159"/>
      <c r="H2689" s="1408"/>
      <c r="I2689" s="158"/>
      <c r="J2689" s="159"/>
      <c r="K2689" s="1408"/>
      <c r="L2689" s="295">
        <f t="shared" si="627"/>
        <v>0</v>
      </c>
      <c r="M2689" s="12" t="str">
        <f t="shared" si="615"/>
        <v/>
      </c>
      <c r="N2689" s="13"/>
    </row>
    <row r="2690" spans="1:14" hidden="1">
      <c r="A2690" s="22">
        <v>635</v>
      </c>
      <c r="B2690" s="366"/>
      <c r="C2690" s="369">
        <v>5206</v>
      </c>
      <c r="D2690" s="370" t="s">
        <v>612</v>
      </c>
      <c r="E2690" s="295">
        <f t="shared" si="626"/>
        <v>0</v>
      </c>
      <c r="F2690" s="158"/>
      <c r="G2690" s="159"/>
      <c r="H2690" s="1408"/>
      <c r="I2690" s="158"/>
      <c r="J2690" s="159"/>
      <c r="K2690" s="1408"/>
      <c r="L2690" s="295">
        <f t="shared" si="627"/>
        <v>0</v>
      </c>
      <c r="M2690" s="12" t="str">
        <f t="shared" si="615"/>
        <v/>
      </c>
      <c r="N2690" s="13"/>
    </row>
    <row r="2691" spans="1:14" hidden="1">
      <c r="A2691" s="23">
        <v>640</v>
      </c>
      <c r="B2691" s="366"/>
      <c r="C2691" s="371">
        <v>5219</v>
      </c>
      <c r="D2691" s="372" t="s">
        <v>613</v>
      </c>
      <c r="E2691" s="287">
        <f t="shared" si="626"/>
        <v>0</v>
      </c>
      <c r="F2691" s="173"/>
      <c r="G2691" s="174"/>
      <c r="H2691" s="1409"/>
      <c r="I2691" s="173"/>
      <c r="J2691" s="174"/>
      <c r="K2691" s="1409"/>
      <c r="L2691" s="287">
        <f t="shared" si="627"/>
        <v>0</v>
      </c>
      <c r="M2691" s="12" t="str">
        <f t="shared" si="615"/>
        <v/>
      </c>
      <c r="N2691" s="13"/>
    </row>
    <row r="2692" spans="1:14" hidden="1">
      <c r="A2692" s="23">
        <v>645</v>
      </c>
      <c r="B2692" s="365">
        <v>5300</v>
      </c>
      <c r="C2692" s="1925" t="s">
        <v>614</v>
      </c>
      <c r="D2692" s="1926"/>
      <c r="E2692" s="310">
        <f t="shared" ref="E2692:L2692" si="628">SUM(E2693:E2694)</f>
        <v>0</v>
      </c>
      <c r="F2692" s="274">
        <f t="shared" si="628"/>
        <v>0</v>
      </c>
      <c r="G2692" s="275">
        <f t="shared" si="628"/>
        <v>0</v>
      </c>
      <c r="H2692" s="276">
        <f>SUM(H2693:H2694)</f>
        <v>0</v>
      </c>
      <c r="I2692" s="274">
        <f t="shared" si="628"/>
        <v>0</v>
      </c>
      <c r="J2692" s="275">
        <f t="shared" si="628"/>
        <v>0</v>
      </c>
      <c r="K2692" s="276">
        <f t="shared" si="628"/>
        <v>0</v>
      </c>
      <c r="L2692" s="310">
        <f t="shared" si="628"/>
        <v>0</v>
      </c>
      <c r="M2692" s="12" t="str">
        <f t="shared" si="615"/>
        <v/>
      </c>
      <c r="N2692" s="13"/>
    </row>
    <row r="2693" spans="1:14" hidden="1">
      <c r="A2693" s="23">
        <v>650</v>
      </c>
      <c r="B2693" s="366"/>
      <c r="C2693" s="367">
        <v>5301</v>
      </c>
      <c r="D2693" s="368" t="s">
        <v>301</v>
      </c>
      <c r="E2693" s="281">
        <f>F2693+G2693+H2693</f>
        <v>0</v>
      </c>
      <c r="F2693" s="152"/>
      <c r="G2693" s="153"/>
      <c r="H2693" s="1406"/>
      <c r="I2693" s="152"/>
      <c r="J2693" s="153"/>
      <c r="K2693" s="1406"/>
      <c r="L2693" s="281">
        <f>I2693+J2693+K2693</f>
        <v>0</v>
      </c>
      <c r="M2693" s="12" t="str">
        <f t="shared" si="615"/>
        <v/>
      </c>
      <c r="N2693" s="13"/>
    </row>
    <row r="2694" spans="1:14" hidden="1">
      <c r="A2694" s="22">
        <v>655</v>
      </c>
      <c r="B2694" s="366"/>
      <c r="C2694" s="371">
        <v>5309</v>
      </c>
      <c r="D2694" s="372" t="s">
        <v>615</v>
      </c>
      <c r="E2694" s="287">
        <f>F2694+G2694+H2694</f>
        <v>0</v>
      </c>
      <c r="F2694" s="173"/>
      <c r="G2694" s="174"/>
      <c r="H2694" s="1409"/>
      <c r="I2694" s="173"/>
      <c r="J2694" s="174"/>
      <c r="K2694" s="1409"/>
      <c r="L2694" s="287">
        <f>I2694+J2694+K2694</f>
        <v>0</v>
      </c>
      <c r="M2694" s="12" t="str">
        <f t="shared" si="615"/>
        <v/>
      </c>
      <c r="N2694" s="13"/>
    </row>
    <row r="2695" spans="1:14" hidden="1">
      <c r="A2695" s="22">
        <v>665</v>
      </c>
      <c r="B2695" s="365">
        <v>5400</v>
      </c>
      <c r="C2695" s="1925" t="s">
        <v>672</v>
      </c>
      <c r="D2695" s="1926"/>
      <c r="E2695" s="310">
        <f>F2695+G2695+H2695</f>
        <v>0</v>
      </c>
      <c r="F2695" s="1410"/>
      <c r="G2695" s="1411"/>
      <c r="H2695" s="1412"/>
      <c r="I2695" s="1410"/>
      <c r="J2695" s="1411"/>
      <c r="K2695" s="1412"/>
      <c r="L2695" s="310">
        <f>I2695+J2695+K2695</f>
        <v>0</v>
      </c>
      <c r="M2695" s="12" t="str">
        <f t="shared" si="615"/>
        <v/>
      </c>
      <c r="N2695" s="13"/>
    </row>
    <row r="2696" spans="1:14" hidden="1">
      <c r="A2696" s="22">
        <v>675</v>
      </c>
      <c r="B2696" s="272">
        <v>5500</v>
      </c>
      <c r="C2696" s="1917" t="s">
        <v>673</v>
      </c>
      <c r="D2696" s="1918"/>
      <c r="E2696" s="310">
        <f t="shared" ref="E2696:L2696" si="629">SUM(E2697:E2700)</f>
        <v>0</v>
      </c>
      <c r="F2696" s="274">
        <f t="shared" si="629"/>
        <v>0</v>
      </c>
      <c r="G2696" s="275">
        <f t="shared" si="629"/>
        <v>0</v>
      </c>
      <c r="H2696" s="276">
        <f>SUM(H2697:H2700)</f>
        <v>0</v>
      </c>
      <c r="I2696" s="274">
        <f t="shared" si="629"/>
        <v>0</v>
      </c>
      <c r="J2696" s="275">
        <f t="shared" si="629"/>
        <v>0</v>
      </c>
      <c r="K2696" s="276">
        <f t="shared" si="629"/>
        <v>0</v>
      </c>
      <c r="L2696" s="310">
        <f t="shared" si="629"/>
        <v>0</v>
      </c>
      <c r="M2696" s="12" t="str">
        <f t="shared" si="615"/>
        <v/>
      </c>
      <c r="N2696" s="13"/>
    </row>
    <row r="2697" spans="1:14" hidden="1">
      <c r="A2697" s="22">
        <v>685</v>
      </c>
      <c r="B2697" s="362"/>
      <c r="C2697" s="279">
        <v>5501</v>
      </c>
      <c r="D2697" s="311" t="s">
        <v>674</v>
      </c>
      <c r="E2697" s="281">
        <f>F2697+G2697+H2697</f>
        <v>0</v>
      </c>
      <c r="F2697" s="152"/>
      <c r="G2697" s="153"/>
      <c r="H2697" s="1406"/>
      <c r="I2697" s="152"/>
      <c r="J2697" s="153"/>
      <c r="K2697" s="1406"/>
      <c r="L2697" s="281">
        <f>I2697+J2697+K2697</f>
        <v>0</v>
      </c>
      <c r="M2697" s="12" t="str">
        <f t="shared" si="615"/>
        <v/>
      </c>
      <c r="N2697" s="13"/>
    </row>
    <row r="2698" spans="1:14" hidden="1">
      <c r="A2698" s="23">
        <v>690</v>
      </c>
      <c r="B2698" s="362"/>
      <c r="C2698" s="293">
        <v>5502</v>
      </c>
      <c r="D2698" s="294" t="s">
        <v>675</v>
      </c>
      <c r="E2698" s="295">
        <f>F2698+G2698+H2698</f>
        <v>0</v>
      </c>
      <c r="F2698" s="158"/>
      <c r="G2698" s="159"/>
      <c r="H2698" s="1408"/>
      <c r="I2698" s="158"/>
      <c r="J2698" s="159"/>
      <c r="K2698" s="1408"/>
      <c r="L2698" s="295">
        <f>I2698+J2698+K2698</f>
        <v>0</v>
      </c>
      <c r="M2698" s="12" t="str">
        <f t="shared" si="615"/>
        <v/>
      </c>
      <c r="N2698" s="13"/>
    </row>
    <row r="2699" spans="1:14" hidden="1">
      <c r="A2699" s="23">
        <v>695</v>
      </c>
      <c r="B2699" s="362"/>
      <c r="C2699" s="293">
        <v>5503</v>
      </c>
      <c r="D2699" s="363" t="s">
        <v>676</v>
      </c>
      <c r="E2699" s="295">
        <f>F2699+G2699+H2699</f>
        <v>0</v>
      </c>
      <c r="F2699" s="158"/>
      <c r="G2699" s="159"/>
      <c r="H2699" s="1408"/>
      <c r="I2699" s="158"/>
      <c r="J2699" s="159"/>
      <c r="K2699" s="1408"/>
      <c r="L2699" s="295">
        <f>I2699+J2699+K2699</f>
        <v>0</v>
      </c>
      <c r="M2699" s="12" t="str">
        <f t="shared" si="615"/>
        <v/>
      </c>
      <c r="N2699" s="13"/>
    </row>
    <row r="2700" spans="1:14" hidden="1">
      <c r="A2700" s="22">
        <v>700</v>
      </c>
      <c r="B2700" s="362"/>
      <c r="C2700" s="285">
        <v>5504</v>
      </c>
      <c r="D2700" s="339" t="s">
        <v>677</v>
      </c>
      <c r="E2700" s="287">
        <f>F2700+G2700+H2700</f>
        <v>0</v>
      </c>
      <c r="F2700" s="173"/>
      <c r="G2700" s="174"/>
      <c r="H2700" s="1409"/>
      <c r="I2700" s="173"/>
      <c r="J2700" s="174"/>
      <c r="K2700" s="1409"/>
      <c r="L2700" s="287">
        <f>I2700+J2700+K2700</f>
        <v>0</v>
      </c>
      <c r="M2700" s="12" t="str">
        <f t="shared" si="615"/>
        <v/>
      </c>
      <c r="N2700" s="13"/>
    </row>
    <row r="2701" spans="1:14" hidden="1">
      <c r="A2701" s="22">
        <v>710</v>
      </c>
      <c r="B2701" s="365">
        <v>5700</v>
      </c>
      <c r="C2701" s="1919" t="s">
        <v>899</v>
      </c>
      <c r="D2701" s="1920"/>
      <c r="E2701" s="310">
        <f>SUM(E2702:E2704)</f>
        <v>0</v>
      </c>
      <c r="F2701" s="1458">
        <v>0</v>
      </c>
      <c r="G2701" s="1458">
        <v>0</v>
      </c>
      <c r="H2701" s="1458">
        <v>0</v>
      </c>
      <c r="I2701" s="1458">
        <v>0</v>
      </c>
      <c r="J2701" s="1458">
        <v>0</v>
      </c>
      <c r="K2701" s="1458">
        <v>0</v>
      </c>
      <c r="L2701" s="310">
        <f>SUM(L2702:L2704)</f>
        <v>0</v>
      </c>
      <c r="M2701" s="12" t="str">
        <f t="shared" si="615"/>
        <v/>
      </c>
      <c r="N2701" s="13"/>
    </row>
    <row r="2702" spans="1:14" hidden="1">
      <c r="A2702" s="23">
        <v>715</v>
      </c>
      <c r="B2702" s="366"/>
      <c r="C2702" s="367">
        <v>5701</v>
      </c>
      <c r="D2702" s="368" t="s">
        <v>678</v>
      </c>
      <c r="E2702" s="281">
        <f>F2702+G2702+H2702</f>
        <v>0</v>
      </c>
      <c r="F2702" s="1459">
        <v>0</v>
      </c>
      <c r="G2702" s="1459">
        <v>0</v>
      </c>
      <c r="H2702" s="1460">
        <v>0</v>
      </c>
      <c r="I2702" s="1711">
        <v>0</v>
      </c>
      <c r="J2702" s="1459">
        <v>0</v>
      </c>
      <c r="K2702" s="1459">
        <v>0</v>
      </c>
      <c r="L2702" s="281">
        <f>I2702+J2702+K2702</f>
        <v>0</v>
      </c>
      <c r="M2702" s="12" t="str">
        <f t="shared" si="615"/>
        <v/>
      </c>
      <c r="N2702" s="13"/>
    </row>
    <row r="2703" spans="1:14" hidden="1">
      <c r="A2703" s="23">
        <v>720</v>
      </c>
      <c r="B2703" s="366"/>
      <c r="C2703" s="373">
        <v>5702</v>
      </c>
      <c r="D2703" s="374" t="s">
        <v>679</v>
      </c>
      <c r="E2703" s="314">
        <f>F2703+G2703+H2703</f>
        <v>0</v>
      </c>
      <c r="F2703" s="1459">
        <v>0</v>
      </c>
      <c r="G2703" s="1459">
        <v>0</v>
      </c>
      <c r="H2703" s="1460">
        <v>0</v>
      </c>
      <c r="I2703" s="1711">
        <v>0</v>
      </c>
      <c r="J2703" s="1459">
        <v>0</v>
      </c>
      <c r="K2703" s="1459">
        <v>0</v>
      </c>
      <c r="L2703" s="314">
        <f>I2703+J2703+K2703</f>
        <v>0</v>
      </c>
      <c r="M2703" s="12" t="str">
        <f t="shared" si="615"/>
        <v/>
      </c>
      <c r="N2703" s="13"/>
    </row>
    <row r="2704" spans="1:14" hidden="1">
      <c r="A2704" s="23">
        <v>725</v>
      </c>
      <c r="B2704" s="292"/>
      <c r="C2704" s="375">
        <v>4071</v>
      </c>
      <c r="D2704" s="376" t="s">
        <v>680</v>
      </c>
      <c r="E2704" s="377">
        <f>F2704+G2704+H2704</f>
        <v>0</v>
      </c>
      <c r="F2704" s="1459">
        <v>0</v>
      </c>
      <c r="G2704" s="1459">
        <v>0</v>
      </c>
      <c r="H2704" s="1460">
        <v>0</v>
      </c>
      <c r="I2704" s="1711">
        <v>0</v>
      </c>
      <c r="J2704" s="1459">
        <v>0</v>
      </c>
      <c r="K2704" s="1459">
        <v>0</v>
      </c>
      <c r="L2704" s="377">
        <f>I2704+J2704+K2704</f>
        <v>0</v>
      </c>
      <c r="M2704" s="12" t="str">
        <f t="shared" si="615"/>
        <v/>
      </c>
      <c r="N2704" s="13"/>
    </row>
    <row r="2705" spans="1:14" hidden="1">
      <c r="A2705" s="23">
        <v>730</v>
      </c>
      <c r="B2705" s="571"/>
      <c r="C2705" s="1921" t="s">
        <v>681</v>
      </c>
      <c r="D2705" s="1922"/>
      <c r="E2705" s="1426"/>
      <c r="F2705" s="1426"/>
      <c r="G2705" s="1426"/>
      <c r="H2705" s="1426"/>
      <c r="I2705" s="1426"/>
      <c r="J2705" s="1426"/>
      <c r="K2705" s="1426"/>
      <c r="L2705" s="1427"/>
      <c r="M2705" s="12" t="str">
        <f t="shared" si="615"/>
        <v/>
      </c>
      <c r="N2705" s="13"/>
    </row>
    <row r="2706" spans="1:14" hidden="1">
      <c r="A2706" s="23">
        <v>735</v>
      </c>
      <c r="B2706" s="381">
        <v>98</v>
      </c>
      <c r="C2706" s="1921" t="s">
        <v>681</v>
      </c>
      <c r="D2706" s="1922"/>
      <c r="E2706" s="382">
        <f>F2706+G2706+H2706</f>
        <v>0</v>
      </c>
      <c r="F2706" s="1417"/>
      <c r="G2706" s="1418"/>
      <c r="H2706" s="1419"/>
      <c r="I2706" s="1448">
        <v>0</v>
      </c>
      <c r="J2706" s="1449">
        <v>0</v>
      </c>
      <c r="K2706" s="1450">
        <v>0</v>
      </c>
      <c r="L2706" s="382">
        <f>I2706+J2706+K2706</f>
        <v>0</v>
      </c>
      <c r="M2706" s="12" t="str">
        <f t="shared" si="615"/>
        <v/>
      </c>
      <c r="N2706" s="13"/>
    </row>
    <row r="2707" spans="1:14" hidden="1">
      <c r="A2707" s="23">
        <v>740</v>
      </c>
      <c r="B2707" s="1421"/>
      <c r="C2707" s="1422"/>
      <c r="D2707" s="1423"/>
      <c r="E2707" s="269"/>
      <c r="F2707" s="269"/>
      <c r="G2707" s="269"/>
      <c r="H2707" s="269"/>
      <c r="I2707" s="269"/>
      <c r="J2707" s="269"/>
      <c r="K2707" s="269"/>
      <c r="L2707" s="270"/>
      <c r="M2707" s="12" t="str">
        <f t="shared" si="615"/>
        <v/>
      </c>
      <c r="N2707" s="73" t="str">
        <f>LEFT(C2589,1)</f>
        <v>5</v>
      </c>
    </row>
    <row r="2708" spans="1:14" hidden="1">
      <c r="A2708" s="23">
        <v>745</v>
      </c>
      <c r="B2708" s="1424"/>
      <c r="C2708" s="111"/>
      <c r="D2708" s="1425"/>
      <c r="E2708" s="218"/>
      <c r="F2708" s="218"/>
      <c r="G2708" s="218"/>
      <c r="H2708" s="218"/>
      <c r="I2708" s="218"/>
      <c r="J2708" s="218"/>
      <c r="K2708" s="218"/>
      <c r="L2708" s="389"/>
      <c r="M2708" s="7" t="str">
        <f t="shared" si="615"/>
        <v/>
      </c>
    </row>
    <row r="2709" spans="1:14" hidden="1">
      <c r="A2709" s="22">
        <v>750</v>
      </c>
      <c r="B2709" s="1424"/>
      <c r="C2709" s="111"/>
      <c r="D2709" s="1425"/>
      <c r="E2709" s="218"/>
      <c r="F2709" s="218"/>
      <c r="G2709" s="218"/>
      <c r="H2709" s="218"/>
      <c r="I2709" s="218"/>
      <c r="J2709" s="218"/>
      <c r="K2709" s="218"/>
      <c r="L2709" s="389"/>
      <c r="M2709" s="7" t="str">
        <f t="shared" si="615"/>
        <v/>
      </c>
    </row>
    <row r="2710" spans="1:14" ht="19.5" thickBot="1">
      <c r="A2710" s="23">
        <v>755</v>
      </c>
      <c r="B2710" s="1451"/>
      <c r="C2710" s="393" t="s">
        <v>727</v>
      </c>
      <c r="D2710" s="1420">
        <f>+B2710</f>
        <v>0</v>
      </c>
      <c r="E2710" s="395">
        <f t="shared" ref="E2710:L2710" si="630">SUM(E2592,E2595,E2601,E2609,E2610,E2628,E2632,E2638,E2641,E2642,E2643,E2644,E2648,E2657,E2663,E2664,E2665,E2666,E2673,E2677,E2678,E2679,E2680,E2683,E2684,E2692,E2695,E2696,E2701)+E2706</f>
        <v>24335</v>
      </c>
      <c r="F2710" s="396">
        <f t="shared" si="630"/>
        <v>0</v>
      </c>
      <c r="G2710" s="397">
        <f t="shared" si="630"/>
        <v>24335</v>
      </c>
      <c r="H2710" s="398">
        <f t="shared" si="630"/>
        <v>0</v>
      </c>
      <c r="I2710" s="396">
        <f t="shared" si="630"/>
        <v>0</v>
      </c>
      <c r="J2710" s="397">
        <f t="shared" si="630"/>
        <v>175</v>
      </c>
      <c r="K2710" s="398">
        <f t="shared" si="630"/>
        <v>0</v>
      </c>
      <c r="L2710" s="395">
        <f t="shared" si="630"/>
        <v>175</v>
      </c>
      <c r="M2710" s="1820">
        <f t="shared" si="615"/>
        <v>1</v>
      </c>
      <c r="N2710" s="65"/>
    </row>
    <row r="2711" spans="1:14" ht="19.5" thickTop="1">
      <c r="A2711" s="23">
        <v>760</v>
      </c>
      <c r="B2711" s="79" t="s">
        <v>120</v>
      </c>
      <c r="C2711" s="1"/>
      <c r="L2711" s="6"/>
      <c r="M2711" s="1820">
        <f>(IF($E2710&lt;&gt;0,$M$2,IF($L2710&lt;&gt;0,$M$2,"")))</f>
        <v>1</v>
      </c>
      <c r="N2711" s="65"/>
    </row>
    <row r="2712" spans="1:14" ht="18.75">
      <c r="A2712" s="22">
        <v>765</v>
      </c>
      <c r="B2712" s="1355"/>
      <c r="C2712" s="1355"/>
      <c r="D2712" s="1356"/>
      <c r="E2712" s="1355"/>
      <c r="F2712" s="1355"/>
      <c r="G2712" s="1355"/>
      <c r="H2712" s="1355"/>
      <c r="I2712" s="1355"/>
      <c r="J2712" s="1355"/>
      <c r="K2712" s="1355"/>
      <c r="L2712" s="1357"/>
      <c r="M2712" s="1820">
        <f>(IF($E2710&lt;&gt;0,$M$2,IF($L2710&lt;&gt;0,$M$2,"")))</f>
        <v>1</v>
      </c>
      <c r="N2712" s="65"/>
    </row>
    <row r="2713" spans="1:14" ht="18.75" hidden="1">
      <c r="A2713" s="22">
        <v>775</v>
      </c>
      <c r="B2713" s="65"/>
      <c r="C2713" s="65"/>
      <c r="D2713" s="65"/>
      <c r="E2713" s="65"/>
      <c r="F2713" s="65"/>
      <c r="G2713" s="65"/>
      <c r="H2713" s="65"/>
      <c r="I2713" s="65"/>
      <c r="J2713" s="65"/>
      <c r="K2713" s="65"/>
      <c r="L2713" s="77"/>
      <c r="M2713" s="74">
        <f>(IF(E2710&lt;&gt;0,$G$2,IF(L2710&lt;&gt;0,$G$2,"")))</f>
        <v>0</v>
      </c>
      <c r="N2713" s="65"/>
    </row>
    <row r="2714" spans="1:14">
      <c r="A2714" s="23">
        <v>780</v>
      </c>
      <c r="B2714" s="6"/>
      <c r="C2714" s="6"/>
      <c r="D2714" s="517"/>
      <c r="E2714" s="38"/>
      <c r="F2714" s="38"/>
      <c r="G2714" s="38"/>
      <c r="H2714" s="38"/>
      <c r="I2714" s="38"/>
      <c r="J2714" s="38"/>
      <c r="K2714" s="38"/>
      <c r="L2714" s="38"/>
      <c r="M2714" s="7">
        <f>(IF($E2850&lt;&gt;0,$M$2,IF($L2850&lt;&gt;0,$M$2,"")))</f>
        <v>1</v>
      </c>
    </row>
    <row r="2715" spans="1:14">
      <c r="A2715" s="23">
        <v>785</v>
      </c>
      <c r="B2715" s="6"/>
      <c r="C2715" s="1353"/>
      <c r="D2715" s="1354"/>
      <c r="E2715" s="38"/>
      <c r="F2715" s="38"/>
      <c r="G2715" s="38"/>
      <c r="H2715" s="38"/>
      <c r="I2715" s="38"/>
      <c r="J2715" s="38"/>
      <c r="K2715" s="38"/>
      <c r="L2715" s="38"/>
      <c r="M2715" s="7">
        <f>(IF($E2850&lt;&gt;0,$M$2,IF($L2850&lt;&gt;0,$M$2,"")))</f>
        <v>1</v>
      </c>
    </row>
    <row r="2716" spans="1:14">
      <c r="A2716" s="23">
        <v>790</v>
      </c>
      <c r="B2716" s="1938" t="str">
        <f>$B$7</f>
        <v>ОТЧЕТНИ ДАННИ ПО ЕБК ЗА ИЗПЪЛНЕНИЕТО НА БЮДЖЕТА</v>
      </c>
      <c r="C2716" s="1939"/>
      <c r="D2716" s="1939"/>
      <c r="E2716" s="242"/>
      <c r="F2716" s="242"/>
      <c r="G2716" s="237"/>
      <c r="H2716" s="237"/>
      <c r="I2716" s="237"/>
      <c r="J2716" s="237"/>
      <c r="K2716" s="237"/>
      <c r="L2716" s="237"/>
      <c r="M2716" s="7">
        <f>(IF($E2850&lt;&gt;0,$M$2,IF($L2850&lt;&gt;0,$M$2,"")))</f>
        <v>1</v>
      </c>
    </row>
    <row r="2717" spans="1:14">
      <c r="A2717" s="23">
        <v>795</v>
      </c>
      <c r="B2717" s="228"/>
      <c r="C2717" s="391"/>
      <c r="D2717" s="400"/>
      <c r="E2717" s="406" t="s">
        <v>458</v>
      </c>
      <c r="F2717" s="406" t="s">
        <v>820</v>
      </c>
      <c r="G2717" s="237"/>
      <c r="H2717" s="1350" t="s">
        <v>1235</v>
      </c>
      <c r="I2717" s="1351"/>
      <c r="J2717" s="1352"/>
      <c r="K2717" s="237"/>
      <c r="L2717" s="237"/>
      <c r="M2717" s="7">
        <f>(IF($E2850&lt;&gt;0,$M$2,IF($L2850&lt;&gt;0,$M$2,"")))</f>
        <v>1</v>
      </c>
    </row>
    <row r="2718" spans="1:14" ht="18.75">
      <c r="A2718" s="22">
        <v>805</v>
      </c>
      <c r="B2718" s="1940" t="str">
        <f>$B$9</f>
        <v>Община Правец</v>
      </c>
      <c r="C2718" s="1941"/>
      <c r="D2718" s="1942"/>
      <c r="E2718" s="115">
        <f>$E$9</f>
        <v>45658</v>
      </c>
      <c r="F2718" s="226">
        <f>$F$9</f>
        <v>45900</v>
      </c>
      <c r="G2718" s="237"/>
      <c r="H2718" s="237"/>
      <c r="I2718" s="237"/>
      <c r="J2718" s="237"/>
      <c r="K2718" s="237"/>
      <c r="L2718" s="237"/>
      <c r="M2718" s="7">
        <f>(IF($E2850&lt;&gt;0,$M$2,IF($L2850&lt;&gt;0,$M$2,"")))</f>
        <v>1</v>
      </c>
    </row>
    <row r="2719" spans="1:14">
      <c r="A2719" s="23">
        <v>810</v>
      </c>
      <c r="B2719" s="227" t="str">
        <f>$B$10</f>
        <v>(наименование на разпоредителя с бюджет)</v>
      </c>
      <c r="C2719" s="228"/>
      <c r="D2719" s="229"/>
      <c r="E2719" s="237"/>
      <c r="F2719" s="237"/>
      <c r="G2719" s="237"/>
      <c r="H2719" s="237"/>
      <c r="I2719" s="237"/>
      <c r="J2719" s="237"/>
      <c r="K2719" s="237"/>
      <c r="L2719" s="237"/>
      <c r="M2719" s="7">
        <f>(IF($E2850&lt;&gt;0,$M$2,IF($L2850&lt;&gt;0,$M$2,"")))</f>
        <v>1</v>
      </c>
    </row>
    <row r="2720" spans="1:14">
      <c r="A2720" s="23">
        <v>815</v>
      </c>
      <c r="B2720" s="227"/>
      <c r="C2720" s="228"/>
      <c r="D2720" s="229"/>
      <c r="E2720" s="237"/>
      <c r="F2720" s="237"/>
      <c r="G2720" s="237"/>
      <c r="H2720" s="237"/>
      <c r="I2720" s="237"/>
      <c r="J2720" s="237"/>
      <c r="K2720" s="237"/>
      <c r="L2720" s="237"/>
      <c r="M2720" s="7">
        <f>(IF($E2850&lt;&gt;0,$M$2,IF($L2850&lt;&gt;0,$M$2,"")))</f>
        <v>1</v>
      </c>
    </row>
    <row r="2721" spans="1:14" ht="19.5">
      <c r="A2721" s="28">
        <v>525</v>
      </c>
      <c r="B2721" s="1943" t="str">
        <f>$B$12</f>
        <v>Правец</v>
      </c>
      <c r="C2721" s="1944"/>
      <c r="D2721" s="1945"/>
      <c r="E2721" s="410" t="s">
        <v>875</v>
      </c>
      <c r="F2721" s="1348" t="str">
        <f>$F$12</f>
        <v>7317</v>
      </c>
      <c r="G2721" s="237"/>
      <c r="H2721" s="237"/>
      <c r="I2721" s="237"/>
      <c r="J2721" s="237"/>
      <c r="K2721" s="237"/>
      <c r="L2721" s="237"/>
      <c r="M2721" s="7">
        <f>(IF($E2850&lt;&gt;0,$M$2,IF($L2850&lt;&gt;0,$M$2,"")))</f>
        <v>1</v>
      </c>
    </row>
    <row r="2722" spans="1:14">
      <c r="A2722" s="22">
        <v>820</v>
      </c>
      <c r="B2722" s="233" t="str">
        <f>$B$13</f>
        <v>(наименование на първостепенния разпоредител с бюджет)</v>
      </c>
      <c r="C2722" s="228"/>
      <c r="D2722" s="229"/>
      <c r="E2722" s="1349"/>
      <c r="F2722" s="242"/>
      <c r="G2722" s="237"/>
      <c r="H2722" s="237"/>
      <c r="I2722" s="237"/>
      <c r="J2722" s="237"/>
      <c r="K2722" s="237"/>
      <c r="L2722" s="237"/>
      <c r="M2722" s="7">
        <f>(IF($E2850&lt;&gt;0,$M$2,IF($L2850&lt;&gt;0,$M$2,"")))</f>
        <v>1</v>
      </c>
    </row>
    <row r="2723" spans="1:14" ht="19.5">
      <c r="A2723" s="23">
        <v>821</v>
      </c>
      <c r="B2723" s="236"/>
      <c r="C2723" s="237"/>
      <c r="D2723" s="124" t="s">
        <v>876</v>
      </c>
      <c r="E2723" s="238">
        <f>$E$15</f>
        <v>0</v>
      </c>
      <c r="F2723" s="414" t="str">
        <f>$F$15</f>
        <v>БЮДЖЕТ</v>
      </c>
      <c r="G2723" s="218"/>
      <c r="H2723" s="218"/>
      <c r="I2723" s="218"/>
      <c r="J2723" s="218"/>
      <c r="K2723" s="218"/>
      <c r="L2723" s="218"/>
      <c r="M2723" s="7">
        <f>(IF($E2850&lt;&gt;0,$M$2,IF($L2850&lt;&gt;0,$M$2,"")))</f>
        <v>1</v>
      </c>
    </row>
    <row r="2724" spans="1:14" ht="16.5" thickBot="1">
      <c r="A2724" s="23">
        <v>822</v>
      </c>
      <c r="B2724" s="228"/>
      <c r="C2724" s="391"/>
      <c r="D2724" s="400"/>
      <c r="E2724" s="237"/>
      <c r="F2724" s="409"/>
      <c r="G2724" s="409"/>
      <c r="H2724" s="409"/>
      <c r="I2724" s="409"/>
      <c r="J2724" s="409"/>
      <c r="K2724" s="409"/>
      <c r="L2724" s="1365" t="s">
        <v>459</v>
      </c>
      <c r="M2724" s="7">
        <f>(IF($E2850&lt;&gt;0,$M$2,IF($L2850&lt;&gt;0,$M$2,"")))</f>
        <v>1</v>
      </c>
    </row>
    <row r="2725" spans="1:14" ht="24.95" customHeight="1">
      <c r="A2725" s="23">
        <v>823</v>
      </c>
      <c r="B2725" s="247"/>
      <c r="C2725" s="248"/>
      <c r="D2725" s="249" t="s">
        <v>699</v>
      </c>
      <c r="E2725" s="1946" t="str">
        <f>CONCATENATE("Уточнен план ",$C$3)</f>
        <v>Уточнен план 2025</v>
      </c>
      <c r="F2725" s="1947"/>
      <c r="G2725" s="1947"/>
      <c r="H2725" s="1948"/>
      <c r="I2725" s="1927" t="str">
        <f>CONCATENATE("Отчет ",$C$3)</f>
        <v>Отчет 2025</v>
      </c>
      <c r="J2725" s="1928"/>
      <c r="K2725" s="1928"/>
      <c r="L2725" s="1929"/>
      <c r="M2725" s="7">
        <f>(IF($E2850&lt;&gt;0,$M$2,IF($L2850&lt;&gt;0,$M$2,"")))</f>
        <v>1</v>
      </c>
    </row>
    <row r="2726" spans="1:14" ht="54.95" customHeight="1" thickBot="1">
      <c r="A2726" s="23">
        <v>825</v>
      </c>
      <c r="B2726" s="250" t="s">
        <v>62</v>
      </c>
      <c r="C2726" s="251" t="s">
        <v>460</v>
      </c>
      <c r="D2726" s="252" t="s">
        <v>700</v>
      </c>
      <c r="E2726" s="1391" t="str">
        <f>$E$20</f>
        <v>Уточнен план                Общо</v>
      </c>
      <c r="F2726" s="1395" t="str">
        <f>$F$20</f>
        <v>държавни дейности</v>
      </c>
      <c r="G2726" s="1396" t="str">
        <f>$G$20</f>
        <v>местни дейности</v>
      </c>
      <c r="H2726" s="1397" t="str">
        <f>$H$20</f>
        <v>дофинансиране</v>
      </c>
      <c r="I2726" s="253" t="str">
        <f>$I$20</f>
        <v>държавни дейности -ОТЧЕТ</v>
      </c>
      <c r="J2726" s="254" t="str">
        <f>$J$20</f>
        <v>местни дейности - ОТЧЕТ</v>
      </c>
      <c r="K2726" s="255" t="str">
        <f>$K$20</f>
        <v>дофинансиране - ОТЧЕТ</v>
      </c>
      <c r="L2726" s="1675" t="str">
        <f>$L$20</f>
        <v>ОТЧЕТ                                    ОБЩО</v>
      </c>
      <c r="M2726" s="7">
        <f>(IF($E2850&lt;&gt;0,$M$2,IF($L2850&lt;&gt;0,$M$2,"")))</f>
        <v>1</v>
      </c>
    </row>
    <row r="2727" spans="1:14" ht="18.75">
      <c r="A2727" s="23"/>
      <c r="B2727" s="258"/>
      <c r="C2727" s="259"/>
      <c r="D2727" s="260" t="s">
        <v>729</v>
      </c>
      <c r="E2727" s="1442" t="str">
        <f>$E$21</f>
        <v>(1)</v>
      </c>
      <c r="F2727" s="143" t="str">
        <f>$F$21</f>
        <v>(2)</v>
      </c>
      <c r="G2727" s="144" t="str">
        <f>$G$21</f>
        <v>(3)</v>
      </c>
      <c r="H2727" s="145" t="str">
        <f>$H$21</f>
        <v>(4)</v>
      </c>
      <c r="I2727" s="261" t="str">
        <f>$I$21</f>
        <v>(5)</v>
      </c>
      <c r="J2727" s="262" t="str">
        <f>$J$21</f>
        <v>(6)</v>
      </c>
      <c r="K2727" s="263" t="str">
        <f>$K$21</f>
        <v>(7)</v>
      </c>
      <c r="L2727" s="264" t="str">
        <f>$L$21</f>
        <v>(8)</v>
      </c>
      <c r="M2727" s="7">
        <f>(IF($E2850&lt;&gt;0,$M$2,IF($L2850&lt;&gt;0,$M$2,"")))</f>
        <v>1</v>
      </c>
    </row>
    <row r="2728" spans="1:14">
      <c r="A2728" s="23"/>
      <c r="B2728" s="1439"/>
      <c r="C2728" s="1540" t="e">
        <f>VLOOKUP(D2728,OP_LIST2,2,FALSE)</f>
        <v>#N/A</v>
      </c>
      <c r="D2728" s="1445"/>
      <c r="E2728" s="389"/>
      <c r="F2728" s="1429"/>
      <c r="G2728" s="1430"/>
      <c r="H2728" s="1431"/>
      <c r="I2728" s="1429"/>
      <c r="J2728" s="1430"/>
      <c r="K2728" s="1431"/>
      <c r="L2728" s="1428"/>
      <c r="M2728" s="7">
        <f>(IF($E2850&lt;&gt;0,$M$2,IF($L2850&lt;&gt;0,$M$2,"")))</f>
        <v>1</v>
      </c>
    </row>
    <row r="2729" spans="1:14">
      <c r="A2729" s="23"/>
      <c r="B2729" s="1713" t="s">
        <v>2056</v>
      </c>
      <c r="C2729" s="1446">
        <f>VLOOKUP(D2730,EBK_DEIN2,2,FALSE)</f>
        <v>5525</v>
      </c>
      <c r="D2729" s="1445" t="s">
        <v>778</v>
      </c>
      <c r="E2729" s="389"/>
      <c r="F2729" s="1432"/>
      <c r="G2729" s="1433"/>
      <c r="H2729" s="1434"/>
      <c r="I2729" s="1432"/>
      <c r="J2729" s="1433"/>
      <c r="K2729" s="1434"/>
      <c r="L2729" s="1428"/>
      <c r="M2729" s="7">
        <f>(IF($E2850&lt;&gt;0,$M$2,IF($L2850&lt;&gt;0,$M$2,"")))</f>
        <v>1</v>
      </c>
    </row>
    <row r="2730" spans="1:14">
      <c r="A2730" s="23"/>
      <c r="B2730" s="1438"/>
      <c r="C2730" s="1531">
        <f>+C2729</f>
        <v>5525</v>
      </c>
      <c r="D2730" s="1440" t="s">
        <v>551</v>
      </c>
      <c r="E2730" s="389"/>
      <c r="F2730" s="1432"/>
      <c r="G2730" s="1433"/>
      <c r="H2730" s="1434"/>
      <c r="I2730" s="1432"/>
      <c r="J2730" s="1433"/>
      <c r="K2730" s="1434"/>
      <c r="L2730" s="1428"/>
      <c r="M2730" s="7">
        <f>(IF($E2850&lt;&gt;0,$M$2,IF($L2850&lt;&gt;0,$M$2,"")))</f>
        <v>1</v>
      </c>
    </row>
    <row r="2731" spans="1:14">
      <c r="A2731" s="23"/>
      <c r="B2731" s="1443"/>
      <c r="C2731" s="1441"/>
      <c r="D2731" s="1444" t="s">
        <v>701</v>
      </c>
      <c r="E2731" s="389"/>
      <c r="F2731" s="1435"/>
      <c r="G2731" s="1436"/>
      <c r="H2731" s="1437"/>
      <c r="I2731" s="1435"/>
      <c r="J2731" s="1436"/>
      <c r="K2731" s="1437"/>
      <c r="L2731" s="1428"/>
      <c r="M2731" s="7">
        <f>(IF($E2850&lt;&gt;0,$M$2,IF($L2850&lt;&gt;0,$M$2,"")))</f>
        <v>1</v>
      </c>
    </row>
    <row r="2732" spans="1:14" hidden="1">
      <c r="A2732" s="23"/>
      <c r="B2732" s="272">
        <v>100</v>
      </c>
      <c r="C2732" s="1930" t="s">
        <v>730</v>
      </c>
      <c r="D2732" s="1931"/>
      <c r="E2732" s="273">
        <f t="shared" ref="E2732:L2732" si="631">SUM(E2733:E2734)</f>
        <v>0</v>
      </c>
      <c r="F2732" s="274">
        <f t="shared" si="631"/>
        <v>0</v>
      </c>
      <c r="G2732" s="275">
        <f t="shared" si="631"/>
        <v>0</v>
      </c>
      <c r="H2732" s="276">
        <f>SUM(H2733:H2734)</f>
        <v>0</v>
      </c>
      <c r="I2732" s="274">
        <f t="shared" si="631"/>
        <v>0</v>
      </c>
      <c r="J2732" s="275">
        <f t="shared" si="631"/>
        <v>0</v>
      </c>
      <c r="K2732" s="276">
        <f t="shared" si="631"/>
        <v>0</v>
      </c>
      <c r="L2732" s="273">
        <f t="shared" si="631"/>
        <v>0</v>
      </c>
      <c r="M2732" s="12" t="str">
        <f>(IF($E2732&lt;&gt;0,$M$2,IF($L2732&lt;&gt;0,$M$2,"")))</f>
        <v/>
      </c>
      <c r="N2732" s="13"/>
    </row>
    <row r="2733" spans="1:14" hidden="1">
      <c r="A2733" s="23"/>
      <c r="B2733" s="278"/>
      <c r="C2733" s="279">
        <v>101</v>
      </c>
      <c r="D2733" s="280" t="s">
        <v>731</v>
      </c>
      <c r="E2733" s="281">
        <f>F2733+G2733+H2733</f>
        <v>0</v>
      </c>
      <c r="F2733" s="152"/>
      <c r="G2733" s="153"/>
      <c r="H2733" s="1406"/>
      <c r="I2733" s="152"/>
      <c r="J2733" s="153"/>
      <c r="K2733" s="1406"/>
      <c r="L2733" s="281">
        <f>I2733+J2733+K2733</f>
        <v>0</v>
      </c>
      <c r="M2733" s="12" t="str">
        <f t="shared" ref="M2733:M2796" si="632">(IF($E2733&lt;&gt;0,$M$2,IF($L2733&lt;&gt;0,$M$2,"")))</f>
        <v/>
      </c>
      <c r="N2733" s="13"/>
    </row>
    <row r="2734" spans="1:14" hidden="1">
      <c r="A2734" s="10"/>
      <c r="B2734" s="278"/>
      <c r="C2734" s="285">
        <v>102</v>
      </c>
      <c r="D2734" s="286" t="s">
        <v>732</v>
      </c>
      <c r="E2734" s="287">
        <f>F2734+G2734+H2734</f>
        <v>0</v>
      </c>
      <c r="F2734" s="173"/>
      <c r="G2734" s="174"/>
      <c r="H2734" s="1409"/>
      <c r="I2734" s="173"/>
      <c r="J2734" s="174"/>
      <c r="K2734" s="1409"/>
      <c r="L2734" s="287">
        <f>I2734+J2734+K2734</f>
        <v>0</v>
      </c>
      <c r="M2734" s="12" t="str">
        <f t="shared" si="632"/>
        <v/>
      </c>
      <c r="N2734" s="13"/>
    </row>
    <row r="2735" spans="1:14">
      <c r="A2735" s="10"/>
      <c r="B2735" s="272">
        <v>200</v>
      </c>
      <c r="C2735" s="1932" t="s">
        <v>733</v>
      </c>
      <c r="D2735" s="1933"/>
      <c r="E2735" s="273">
        <f t="shared" ref="E2735:L2735" si="633">SUM(E2736:E2740)</f>
        <v>54060</v>
      </c>
      <c r="F2735" s="274">
        <f t="shared" si="633"/>
        <v>0</v>
      </c>
      <c r="G2735" s="275">
        <f t="shared" si="633"/>
        <v>54060</v>
      </c>
      <c r="H2735" s="276">
        <f>SUM(H2736:H2740)</f>
        <v>0</v>
      </c>
      <c r="I2735" s="274">
        <f t="shared" si="633"/>
        <v>0</v>
      </c>
      <c r="J2735" s="275">
        <f t="shared" si="633"/>
        <v>47384</v>
      </c>
      <c r="K2735" s="276">
        <f t="shared" si="633"/>
        <v>0</v>
      </c>
      <c r="L2735" s="273">
        <f t="shared" si="633"/>
        <v>47384</v>
      </c>
      <c r="M2735" s="12">
        <f t="shared" si="632"/>
        <v>1</v>
      </c>
      <c r="N2735" s="13"/>
    </row>
    <row r="2736" spans="1:14" hidden="1">
      <c r="A2736" s="10"/>
      <c r="B2736" s="291"/>
      <c r="C2736" s="279">
        <v>201</v>
      </c>
      <c r="D2736" s="280" t="s">
        <v>734</v>
      </c>
      <c r="E2736" s="281">
        <f>F2736+G2736+H2736</f>
        <v>0</v>
      </c>
      <c r="F2736" s="152"/>
      <c r="G2736" s="153"/>
      <c r="H2736" s="1406"/>
      <c r="I2736" s="152"/>
      <c r="J2736" s="153"/>
      <c r="K2736" s="1406"/>
      <c r="L2736" s="281">
        <f>I2736+J2736+K2736</f>
        <v>0</v>
      </c>
      <c r="M2736" s="12" t="str">
        <f t="shared" si="632"/>
        <v/>
      </c>
      <c r="N2736" s="13"/>
    </row>
    <row r="2737" spans="1:14">
      <c r="A2737" s="10"/>
      <c r="B2737" s="292"/>
      <c r="C2737" s="293">
        <v>202</v>
      </c>
      <c r="D2737" s="294" t="s">
        <v>735</v>
      </c>
      <c r="E2737" s="295">
        <f>F2737+G2737+H2737</f>
        <v>54060</v>
      </c>
      <c r="F2737" s="158">
        <v>0</v>
      </c>
      <c r="G2737" s="159">
        <v>54060</v>
      </c>
      <c r="H2737" s="1408">
        <v>0</v>
      </c>
      <c r="I2737" s="158">
        <v>0</v>
      </c>
      <c r="J2737" s="159">
        <v>47384</v>
      </c>
      <c r="K2737" s="1408">
        <v>0</v>
      </c>
      <c r="L2737" s="295">
        <f>I2737+J2737+K2737</f>
        <v>47384</v>
      </c>
      <c r="M2737" s="12">
        <f t="shared" si="632"/>
        <v>1</v>
      </c>
      <c r="N2737" s="13"/>
    </row>
    <row r="2738" spans="1:14" ht="31.5" hidden="1">
      <c r="A2738" s="10"/>
      <c r="B2738" s="299"/>
      <c r="C2738" s="293">
        <v>205</v>
      </c>
      <c r="D2738" s="294" t="s">
        <v>586</v>
      </c>
      <c r="E2738" s="295">
        <f>F2738+G2738+H2738</f>
        <v>0</v>
      </c>
      <c r="F2738" s="158"/>
      <c r="G2738" s="159"/>
      <c r="H2738" s="1408"/>
      <c r="I2738" s="158"/>
      <c r="J2738" s="159"/>
      <c r="K2738" s="1408"/>
      <c r="L2738" s="295">
        <f>I2738+J2738+K2738</f>
        <v>0</v>
      </c>
      <c r="M2738" s="12" t="str">
        <f t="shared" si="632"/>
        <v/>
      </c>
      <c r="N2738" s="13"/>
    </row>
    <row r="2739" spans="1:14" hidden="1">
      <c r="A2739" s="10"/>
      <c r="B2739" s="299"/>
      <c r="C2739" s="293">
        <v>208</v>
      </c>
      <c r="D2739" s="300" t="s">
        <v>587</v>
      </c>
      <c r="E2739" s="295">
        <f>F2739+G2739+H2739</f>
        <v>0</v>
      </c>
      <c r="F2739" s="158"/>
      <c r="G2739" s="159"/>
      <c r="H2739" s="1408"/>
      <c r="I2739" s="158"/>
      <c r="J2739" s="159"/>
      <c r="K2739" s="1408"/>
      <c r="L2739" s="295">
        <f>I2739+J2739+K2739</f>
        <v>0</v>
      </c>
      <c r="M2739" s="12" t="str">
        <f t="shared" si="632"/>
        <v/>
      </c>
      <c r="N2739" s="13"/>
    </row>
    <row r="2740" spans="1:14" hidden="1">
      <c r="A2740" s="10"/>
      <c r="B2740" s="291"/>
      <c r="C2740" s="285">
        <v>209</v>
      </c>
      <c r="D2740" s="301" t="s">
        <v>588</v>
      </c>
      <c r="E2740" s="287">
        <f>F2740+G2740+H2740</f>
        <v>0</v>
      </c>
      <c r="F2740" s="173"/>
      <c r="G2740" s="174"/>
      <c r="H2740" s="1409"/>
      <c r="I2740" s="173"/>
      <c r="J2740" s="174"/>
      <c r="K2740" s="1409"/>
      <c r="L2740" s="287">
        <f>I2740+J2740+K2740</f>
        <v>0</v>
      </c>
      <c r="M2740" s="12" t="str">
        <f t="shared" si="632"/>
        <v/>
      </c>
      <c r="N2740" s="13"/>
    </row>
    <row r="2741" spans="1:14">
      <c r="A2741" s="10"/>
      <c r="B2741" s="272">
        <v>500</v>
      </c>
      <c r="C2741" s="1934" t="s">
        <v>188</v>
      </c>
      <c r="D2741" s="1935"/>
      <c r="E2741" s="273">
        <f t="shared" ref="E2741:L2741" si="634">SUM(E2742:E2748)</f>
        <v>4600</v>
      </c>
      <c r="F2741" s="274">
        <f t="shared" si="634"/>
        <v>0</v>
      </c>
      <c r="G2741" s="275">
        <f t="shared" si="634"/>
        <v>4600</v>
      </c>
      <c r="H2741" s="276">
        <f>SUM(H2742:H2748)</f>
        <v>0</v>
      </c>
      <c r="I2741" s="274">
        <f t="shared" si="634"/>
        <v>0</v>
      </c>
      <c r="J2741" s="275">
        <f t="shared" si="634"/>
        <v>2196</v>
      </c>
      <c r="K2741" s="276">
        <f t="shared" si="634"/>
        <v>0</v>
      </c>
      <c r="L2741" s="273">
        <f t="shared" si="634"/>
        <v>2196</v>
      </c>
      <c r="M2741" s="12">
        <f t="shared" si="632"/>
        <v>1</v>
      </c>
      <c r="N2741" s="13"/>
    </row>
    <row r="2742" spans="1:14" ht="18" customHeight="1">
      <c r="A2742" s="10"/>
      <c r="B2742" s="291"/>
      <c r="C2742" s="302">
        <v>551</v>
      </c>
      <c r="D2742" s="303" t="s">
        <v>189</v>
      </c>
      <c r="E2742" s="281">
        <f t="shared" ref="E2742:E2749" si="635">F2742+G2742+H2742</f>
        <v>2500</v>
      </c>
      <c r="F2742" s="152">
        <v>0</v>
      </c>
      <c r="G2742" s="153">
        <v>2500</v>
      </c>
      <c r="H2742" s="1406">
        <v>0</v>
      </c>
      <c r="I2742" s="152">
        <v>0</v>
      </c>
      <c r="J2742" s="153">
        <v>1141</v>
      </c>
      <c r="K2742" s="1406">
        <v>0</v>
      </c>
      <c r="L2742" s="281">
        <f t="shared" ref="L2742:L2749" si="636">I2742+J2742+K2742</f>
        <v>1141</v>
      </c>
      <c r="M2742" s="12">
        <f t="shared" si="632"/>
        <v>1</v>
      </c>
      <c r="N2742" s="13"/>
    </row>
    <row r="2743" spans="1:14" hidden="1">
      <c r="A2743" s="10"/>
      <c r="B2743" s="291"/>
      <c r="C2743" s="304">
        <v>552</v>
      </c>
      <c r="D2743" s="305" t="s">
        <v>894</v>
      </c>
      <c r="E2743" s="295">
        <f t="shared" si="635"/>
        <v>0</v>
      </c>
      <c r="F2743" s="158"/>
      <c r="G2743" s="159"/>
      <c r="H2743" s="1408"/>
      <c r="I2743" s="158"/>
      <c r="J2743" s="159"/>
      <c r="K2743" s="1408"/>
      <c r="L2743" s="295">
        <f t="shared" si="636"/>
        <v>0</v>
      </c>
      <c r="M2743" s="12" t="str">
        <f t="shared" si="632"/>
        <v/>
      </c>
      <c r="N2743" s="13"/>
    </row>
    <row r="2744" spans="1:14" hidden="1">
      <c r="A2744" s="10"/>
      <c r="B2744" s="306"/>
      <c r="C2744" s="304">
        <v>558</v>
      </c>
      <c r="D2744" s="307" t="s">
        <v>856</v>
      </c>
      <c r="E2744" s="295">
        <f>F2744+G2744+H2744</f>
        <v>0</v>
      </c>
      <c r="F2744" s="484">
        <v>0</v>
      </c>
      <c r="G2744" s="485">
        <v>0</v>
      </c>
      <c r="H2744" s="160">
        <v>0</v>
      </c>
      <c r="I2744" s="484">
        <v>0</v>
      </c>
      <c r="J2744" s="485">
        <v>0</v>
      </c>
      <c r="K2744" s="160">
        <v>0</v>
      </c>
      <c r="L2744" s="295">
        <f>I2744+J2744+K2744</f>
        <v>0</v>
      </c>
      <c r="M2744" s="12" t="str">
        <f t="shared" si="632"/>
        <v/>
      </c>
      <c r="N2744" s="13"/>
    </row>
    <row r="2745" spans="1:14">
      <c r="A2745" s="10"/>
      <c r="B2745" s="306"/>
      <c r="C2745" s="304">
        <v>560</v>
      </c>
      <c r="D2745" s="307" t="s">
        <v>190</v>
      </c>
      <c r="E2745" s="295">
        <f t="shared" si="635"/>
        <v>1200</v>
      </c>
      <c r="F2745" s="158">
        <v>0</v>
      </c>
      <c r="G2745" s="159">
        <v>1200</v>
      </c>
      <c r="H2745" s="1408">
        <v>0</v>
      </c>
      <c r="I2745" s="158">
        <v>0</v>
      </c>
      <c r="J2745" s="159">
        <v>666</v>
      </c>
      <c r="K2745" s="1408">
        <v>0</v>
      </c>
      <c r="L2745" s="295">
        <f t="shared" si="636"/>
        <v>666</v>
      </c>
      <c r="M2745" s="12">
        <f t="shared" si="632"/>
        <v>1</v>
      </c>
      <c r="N2745" s="13"/>
    </row>
    <row r="2746" spans="1:14">
      <c r="A2746" s="10"/>
      <c r="B2746" s="306"/>
      <c r="C2746" s="304">
        <v>580</v>
      </c>
      <c r="D2746" s="305" t="s">
        <v>191</v>
      </c>
      <c r="E2746" s="295">
        <f t="shared" si="635"/>
        <v>900</v>
      </c>
      <c r="F2746" s="158">
        <v>0</v>
      </c>
      <c r="G2746" s="159">
        <v>900</v>
      </c>
      <c r="H2746" s="1408">
        <v>0</v>
      </c>
      <c r="I2746" s="158">
        <v>0</v>
      </c>
      <c r="J2746" s="159">
        <v>389</v>
      </c>
      <c r="K2746" s="1408">
        <v>0</v>
      </c>
      <c r="L2746" s="295">
        <f t="shared" si="636"/>
        <v>389</v>
      </c>
      <c r="M2746" s="12">
        <f t="shared" si="632"/>
        <v>1</v>
      </c>
      <c r="N2746" s="13"/>
    </row>
    <row r="2747" spans="1:14" hidden="1">
      <c r="A2747" s="10"/>
      <c r="B2747" s="291"/>
      <c r="C2747" s="304">
        <v>588</v>
      </c>
      <c r="D2747" s="305" t="s">
        <v>858</v>
      </c>
      <c r="E2747" s="295">
        <f>F2747+G2747+H2747</f>
        <v>0</v>
      </c>
      <c r="F2747" s="484">
        <v>0</v>
      </c>
      <c r="G2747" s="485">
        <v>0</v>
      </c>
      <c r="H2747" s="160">
        <v>0</v>
      </c>
      <c r="I2747" s="484">
        <v>0</v>
      </c>
      <c r="J2747" s="485">
        <v>0</v>
      </c>
      <c r="K2747" s="160">
        <v>0</v>
      </c>
      <c r="L2747" s="295">
        <f>I2747+J2747+K2747</f>
        <v>0</v>
      </c>
      <c r="M2747" s="12" t="str">
        <f t="shared" si="632"/>
        <v/>
      </c>
      <c r="N2747" s="13"/>
    </row>
    <row r="2748" spans="1:14" ht="31.5" hidden="1">
      <c r="A2748" s="10"/>
      <c r="B2748" s="291"/>
      <c r="C2748" s="308">
        <v>590</v>
      </c>
      <c r="D2748" s="309" t="s">
        <v>192</v>
      </c>
      <c r="E2748" s="287">
        <f t="shared" si="635"/>
        <v>0</v>
      </c>
      <c r="F2748" s="173"/>
      <c r="G2748" s="174"/>
      <c r="H2748" s="1409"/>
      <c r="I2748" s="173"/>
      <c r="J2748" s="174"/>
      <c r="K2748" s="1409"/>
      <c r="L2748" s="287">
        <f t="shared" si="636"/>
        <v>0</v>
      </c>
      <c r="M2748" s="12" t="str">
        <f t="shared" si="632"/>
        <v/>
      </c>
      <c r="N2748" s="13"/>
    </row>
    <row r="2749" spans="1:14" hidden="1">
      <c r="A2749" s="22">
        <v>5</v>
      </c>
      <c r="B2749" s="272">
        <v>800</v>
      </c>
      <c r="C2749" s="1936" t="s">
        <v>193</v>
      </c>
      <c r="D2749" s="1937"/>
      <c r="E2749" s="310">
        <f t="shared" si="635"/>
        <v>0</v>
      </c>
      <c r="F2749" s="1410"/>
      <c r="G2749" s="1411"/>
      <c r="H2749" s="1412"/>
      <c r="I2749" s="1410"/>
      <c r="J2749" s="1411"/>
      <c r="K2749" s="1412"/>
      <c r="L2749" s="310">
        <f t="shared" si="636"/>
        <v>0</v>
      </c>
      <c r="M2749" s="12" t="str">
        <f t="shared" si="632"/>
        <v/>
      </c>
      <c r="N2749" s="13"/>
    </row>
    <row r="2750" spans="1:14">
      <c r="A2750" s="23">
        <v>10</v>
      </c>
      <c r="B2750" s="272">
        <v>1000</v>
      </c>
      <c r="C2750" s="1932" t="s">
        <v>194</v>
      </c>
      <c r="D2750" s="1933"/>
      <c r="E2750" s="310">
        <f t="shared" ref="E2750:L2750" si="637">SUM(E2751:E2767)</f>
        <v>22800</v>
      </c>
      <c r="F2750" s="274">
        <f t="shared" si="637"/>
        <v>0</v>
      </c>
      <c r="G2750" s="275">
        <f t="shared" si="637"/>
        <v>22800</v>
      </c>
      <c r="H2750" s="276">
        <f>SUM(H2751:H2767)</f>
        <v>0</v>
      </c>
      <c r="I2750" s="274">
        <f t="shared" si="637"/>
        <v>0</v>
      </c>
      <c r="J2750" s="275">
        <f t="shared" si="637"/>
        <v>2468</v>
      </c>
      <c r="K2750" s="276">
        <f t="shared" si="637"/>
        <v>0</v>
      </c>
      <c r="L2750" s="310">
        <f t="shared" si="637"/>
        <v>2468</v>
      </c>
      <c r="M2750" s="12">
        <f t="shared" si="632"/>
        <v>1</v>
      </c>
      <c r="N2750" s="13"/>
    </row>
    <row r="2751" spans="1:14" hidden="1">
      <c r="A2751" s="23">
        <v>15</v>
      </c>
      <c r="B2751" s="292"/>
      <c r="C2751" s="279">
        <v>1011</v>
      </c>
      <c r="D2751" s="311" t="s">
        <v>195</v>
      </c>
      <c r="E2751" s="281">
        <f t="shared" ref="E2751:E2767" si="638">F2751+G2751+H2751</f>
        <v>0</v>
      </c>
      <c r="F2751" s="152"/>
      <c r="G2751" s="153"/>
      <c r="H2751" s="1406"/>
      <c r="I2751" s="152"/>
      <c r="J2751" s="153"/>
      <c r="K2751" s="1406"/>
      <c r="L2751" s="281">
        <f t="shared" ref="L2751:L2767" si="639">I2751+J2751+K2751</f>
        <v>0</v>
      </c>
      <c r="M2751" s="12" t="str">
        <f t="shared" si="632"/>
        <v/>
      </c>
      <c r="N2751" s="13"/>
    </row>
    <row r="2752" spans="1:14" hidden="1">
      <c r="A2752" s="22">
        <v>35</v>
      </c>
      <c r="B2752" s="292"/>
      <c r="C2752" s="293">
        <v>1012</v>
      </c>
      <c r="D2752" s="294" t="s">
        <v>196</v>
      </c>
      <c r="E2752" s="295">
        <f t="shared" si="638"/>
        <v>0</v>
      </c>
      <c r="F2752" s="158"/>
      <c r="G2752" s="159"/>
      <c r="H2752" s="1408"/>
      <c r="I2752" s="158"/>
      <c r="J2752" s="159"/>
      <c r="K2752" s="1408"/>
      <c r="L2752" s="295">
        <f t="shared" si="639"/>
        <v>0</v>
      </c>
      <c r="M2752" s="12" t="str">
        <f t="shared" si="632"/>
        <v/>
      </c>
      <c r="N2752" s="13"/>
    </row>
    <row r="2753" spans="1:14" hidden="1">
      <c r="A2753" s="23">
        <v>40</v>
      </c>
      <c r="B2753" s="292"/>
      <c r="C2753" s="293">
        <v>1013</v>
      </c>
      <c r="D2753" s="294" t="s">
        <v>197</v>
      </c>
      <c r="E2753" s="295">
        <f t="shared" si="638"/>
        <v>0</v>
      </c>
      <c r="F2753" s="158"/>
      <c r="G2753" s="159"/>
      <c r="H2753" s="1408"/>
      <c r="I2753" s="158"/>
      <c r="J2753" s="159"/>
      <c r="K2753" s="1408"/>
      <c r="L2753" s="295">
        <f t="shared" si="639"/>
        <v>0</v>
      </c>
      <c r="M2753" s="12" t="str">
        <f t="shared" si="632"/>
        <v/>
      </c>
      <c r="N2753" s="13"/>
    </row>
    <row r="2754" spans="1:14" hidden="1">
      <c r="A2754" s="23">
        <v>45</v>
      </c>
      <c r="B2754" s="292"/>
      <c r="C2754" s="293">
        <v>1014</v>
      </c>
      <c r="D2754" s="294" t="s">
        <v>198</v>
      </c>
      <c r="E2754" s="295">
        <f t="shared" si="638"/>
        <v>0</v>
      </c>
      <c r="F2754" s="158"/>
      <c r="G2754" s="159"/>
      <c r="H2754" s="1408"/>
      <c r="I2754" s="158"/>
      <c r="J2754" s="159"/>
      <c r="K2754" s="1408"/>
      <c r="L2754" s="295">
        <f t="shared" si="639"/>
        <v>0</v>
      </c>
      <c r="M2754" s="12" t="str">
        <f t="shared" si="632"/>
        <v/>
      </c>
      <c r="N2754" s="13"/>
    </row>
    <row r="2755" spans="1:14">
      <c r="A2755" s="23">
        <v>50</v>
      </c>
      <c r="B2755" s="292"/>
      <c r="C2755" s="293">
        <v>1015</v>
      </c>
      <c r="D2755" s="294" t="s">
        <v>199</v>
      </c>
      <c r="E2755" s="295">
        <f t="shared" si="638"/>
        <v>10000</v>
      </c>
      <c r="F2755" s="158">
        <v>0</v>
      </c>
      <c r="G2755" s="159">
        <v>10000</v>
      </c>
      <c r="H2755" s="1408">
        <v>0</v>
      </c>
      <c r="I2755" s="158">
        <v>0</v>
      </c>
      <c r="J2755" s="159">
        <v>106</v>
      </c>
      <c r="K2755" s="1408">
        <v>0</v>
      </c>
      <c r="L2755" s="295">
        <f t="shared" si="639"/>
        <v>106</v>
      </c>
      <c r="M2755" s="12">
        <f t="shared" si="632"/>
        <v>1</v>
      </c>
      <c r="N2755" s="13"/>
    </row>
    <row r="2756" spans="1:14">
      <c r="A2756" s="23">
        <v>55</v>
      </c>
      <c r="B2756" s="292"/>
      <c r="C2756" s="312">
        <v>1016</v>
      </c>
      <c r="D2756" s="313" t="s">
        <v>200</v>
      </c>
      <c r="E2756" s="314">
        <f t="shared" si="638"/>
        <v>7800</v>
      </c>
      <c r="F2756" s="164">
        <v>0</v>
      </c>
      <c r="G2756" s="165">
        <v>7800</v>
      </c>
      <c r="H2756" s="1407">
        <v>0</v>
      </c>
      <c r="I2756" s="164">
        <v>0</v>
      </c>
      <c r="J2756" s="165">
        <v>2327</v>
      </c>
      <c r="K2756" s="1407">
        <v>0</v>
      </c>
      <c r="L2756" s="314">
        <f t="shared" si="639"/>
        <v>2327</v>
      </c>
      <c r="M2756" s="12">
        <f t="shared" si="632"/>
        <v>1</v>
      </c>
      <c r="N2756" s="13"/>
    </row>
    <row r="2757" spans="1:14">
      <c r="A2757" s="23">
        <v>60</v>
      </c>
      <c r="B2757" s="278"/>
      <c r="C2757" s="318">
        <v>1020</v>
      </c>
      <c r="D2757" s="319" t="s">
        <v>201</v>
      </c>
      <c r="E2757" s="320">
        <f t="shared" si="638"/>
        <v>5000</v>
      </c>
      <c r="F2757" s="450">
        <v>0</v>
      </c>
      <c r="G2757" s="451">
        <v>5000</v>
      </c>
      <c r="H2757" s="1416">
        <v>0</v>
      </c>
      <c r="I2757" s="450">
        <v>0</v>
      </c>
      <c r="J2757" s="451">
        <v>35</v>
      </c>
      <c r="K2757" s="1416">
        <v>0</v>
      </c>
      <c r="L2757" s="320">
        <f t="shared" si="639"/>
        <v>35</v>
      </c>
      <c r="M2757" s="12">
        <f t="shared" si="632"/>
        <v>1</v>
      </c>
      <c r="N2757" s="13"/>
    </row>
    <row r="2758" spans="1:14" hidden="1">
      <c r="A2758" s="22">
        <v>65</v>
      </c>
      <c r="B2758" s="292"/>
      <c r="C2758" s="324">
        <v>1030</v>
      </c>
      <c r="D2758" s="325" t="s">
        <v>202</v>
      </c>
      <c r="E2758" s="326">
        <f t="shared" si="638"/>
        <v>0</v>
      </c>
      <c r="F2758" s="445"/>
      <c r="G2758" s="446"/>
      <c r="H2758" s="1413"/>
      <c r="I2758" s="445"/>
      <c r="J2758" s="446"/>
      <c r="K2758" s="1413"/>
      <c r="L2758" s="326">
        <f t="shared" si="639"/>
        <v>0</v>
      </c>
      <c r="M2758" s="12" t="str">
        <f t="shared" si="632"/>
        <v/>
      </c>
      <c r="N2758" s="13"/>
    </row>
    <row r="2759" spans="1:14" hidden="1">
      <c r="A2759" s="23">
        <v>70</v>
      </c>
      <c r="B2759" s="292"/>
      <c r="C2759" s="318">
        <v>1051</v>
      </c>
      <c r="D2759" s="331" t="s">
        <v>203</v>
      </c>
      <c r="E2759" s="320">
        <f t="shared" si="638"/>
        <v>0</v>
      </c>
      <c r="F2759" s="450"/>
      <c r="G2759" s="451"/>
      <c r="H2759" s="1416"/>
      <c r="I2759" s="450"/>
      <c r="J2759" s="451"/>
      <c r="K2759" s="1416"/>
      <c r="L2759" s="320">
        <f t="shared" si="639"/>
        <v>0</v>
      </c>
      <c r="M2759" s="12" t="str">
        <f t="shared" si="632"/>
        <v/>
      </c>
      <c r="N2759" s="13"/>
    </row>
    <row r="2760" spans="1:14" hidden="1">
      <c r="A2760" s="23">
        <v>75</v>
      </c>
      <c r="B2760" s="292"/>
      <c r="C2760" s="293">
        <v>1052</v>
      </c>
      <c r="D2760" s="294" t="s">
        <v>204</v>
      </c>
      <c r="E2760" s="295">
        <f t="shared" si="638"/>
        <v>0</v>
      </c>
      <c r="F2760" s="158"/>
      <c r="G2760" s="159"/>
      <c r="H2760" s="1408"/>
      <c r="I2760" s="158"/>
      <c r="J2760" s="159"/>
      <c r="K2760" s="1408"/>
      <c r="L2760" s="295">
        <f t="shared" si="639"/>
        <v>0</v>
      </c>
      <c r="M2760" s="12" t="str">
        <f t="shared" si="632"/>
        <v/>
      </c>
      <c r="N2760" s="13"/>
    </row>
    <row r="2761" spans="1:14" hidden="1">
      <c r="A2761" s="23">
        <v>80</v>
      </c>
      <c r="B2761" s="292"/>
      <c r="C2761" s="324">
        <v>1053</v>
      </c>
      <c r="D2761" s="325" t="s">
        <v>859</v>
      </c>
      <c r="E2761" s="326">
        <f t="shared" si="638"/>
        <v>0</v>
      </c>
      <c r="F2761" s="445"/>
      <c r="G2761" s="446"/>
      <c r="H2761" s="1413"/>
      <c r="I2761" s="445"/>
      <c r="J2761" s="446"/>
      <c r="K2761" s="1413"/>
      <c r="L2761" s="326">
        <f t="shared" si="639"/>
        <v>0</v>
      </c>
      <c r="M2761" s="12" t="str">
        <f t="shared" si="632"/>
        <v/>
      </c>
      <c r="N2761" s="13"/>
    </row>
    <row r="2762" spans="1:14" hidden="1">
      <c r="A2762" s="23">
        <v>80</v>
      </c>
      <c r="B2762" s="292"/>
      <c r="C2762" s="318">
        <v>1062</v>
      </c>
      <c r="D2762" s="319" t="s">
        <v>205</v>
      </c>
      <c r="E2762" s="320">
        <f t="shared" si="638"/>
        <v>0</v>
      </c>
      <c r="F2762" s="450"/>
      <c r="G2762" s="451"/>
      <c r="H2762" s="1416"/>
      <c r="I2762" s="450"/>
      <c r="J2762" s="451"/>
      <c r="K2762" s="1416"/>
      <c r="L2762" s="320">
        <f t="shared" si="639"/>
        <v>0</v>
      </c>
      <c r="M2762" s="12" t="str">
        <f t="shared" si="632"/>
        <v/>
      </c>
      <c r="N2762" s="13"/>
    </row>
    <row r="2763" spans="1:14" hidden="1">
      <c r="A2763" s="23">
        <v>85</v>
      </c>
      <c r="B2763" s="292"/>
      <c r="C2763" s="324">
        <v>1063</v>
      </c>
      <c r="D2763" s="332" t="s">
        <v>787</v>
      </c>
      <c r="E2763" s="326">
        <f t="shared" si="638"/>
        <v>0</v>
      </c>
      <c r="F2763" s="445"/>
      <c r="G2763" s="446"/>
      <c r="H2763" s="1413"/>
      <c r="I2763" s="445"/>
      <c r="J2763" s="446"/>
      <c r="K2763" s="1413"/>
      <c r="L2763" s="326">
        <f t="shared" si="639"/>
        <v>0</v>
      </c>
      <c r="M2763" s="12" t="str">
        <f t="shared" si="632"/>
        <v/>
      </c>
      <c r="N2763" s="13"/>
    </row>
    <row r="2764" spans="1:14" hidden="1">
      <c r="A2764" s="23">
        <v>90</v>
      </c>
      <c r="B2764" s="292"/>
      <c r="C2764" s="333">
        <v>1069</v>
      </c>
      <c r="D2764" s="334" t="s">
        <v>206</v>
      </c>
      <c r="E2764" s="335">
        <f t="shared" si="638"/>
        <v>0</v>
      </c>
      <c r="F2764" s="589"/>
      <c r="G2764" s="590"/>
      <c r="H2764" s="1415"/>
      <c r="I2764" s="589"/>
      <c r="J2764" s="590"/>
      <c r="K2764" s="1415"/>
      <c r="L2764" s="335">
        <f t="shared" si="639"/>
        <v>0</v>
      </c>
      <c r="M2764" s="12" t="str">
        <f t="shared" si="632"/>
        <v/>
      </c>
      <c r="N2764" s="13"/>
    </row>
    <row r="2765" spans="1:14" hidden="1">
      <c r="A2765" s="23">
        <v>90</v>
      </c>
      <c r="B2765" s="278"/>
      <c r="C2765" s="318">
        <v>1091</v>
      </c>
      <c r="D2765" s="331" t="s">
        <v>895</v>
      </c>
      <c r="E2765" s="320">
        <f t="shared" si="638"/>
        <v>0</v>
      </c>
      <c r="F2765" s="450"/>
      <c r="G2765" s="451"/>
      <c r="H2765" s="1416"/>
      <c r="I2765" s="450"/>
      <c r="J2765" s="451"/>
      <c r="K2765" s="1416"/>
      <c r="L2765" s="320">
        <f t="shared" si="639"/>
        <v>0</v>
      </c>
      <c r="M2765" s="12" t="str">
        <f t="shared" si="632"/>
        <v/>
      </c>
      <c r="N2765" s="13"/>
    </row>
    <row r="2766" spans="1:14" hidden="1">
      <c r="A2766" s="22">
        <v>115</v>
      </c>
      <c r="B2766" s="292"/>
      <c r="C2766" s="293">
        <v>1092</v>
      </c>
      <c r="D2766" s="294" t="s">
        <v>299</v>
      </c>
      <c r="E2766" s="295">
        <f t="shared" si="638"/>
        <v>0</v>
      </c>
      <c r="F2766" s="158"/>
      <c r="G2766" s="159"/>
      <c r="H2766" s="1408"/>
      <c r="I2766" s="158"/>
      <c r="J2766" s="159"/>
      <c r="K2766" s="1408"/>
      <c r="L2766" s="295">
        <f t="shared" si="639"/>
        <v>0</v>
      </c>
      <c r="M2766" s="12" t="str">
        <f t="shared" si="632"/>
        <v/>
      </c>
      <c r="N2766" s="13"/>
    </row>
    <row r="2767" spans="1:14" hidden="1">
      <c r="A2767" s="22">
        <v>125</v>
      </c>
      <c r="B2767" s="292"/>
      <c r="C2767" s="285">
        <v>1098</v>
      </c>
      <c r="D2767" s="339" t="s">
        <v>207</v>
      </c>
      <c r="E2767" s="287">
        <f t="shared" si="638"/>
        <v>0</v>
      </c>
      <c r="F2767" s="173"/>
      <c r="G2767" s="174"/>
      <c r="H2767" s="1409"/>
      <c r="I2767" s="173"/>
      <c r="J2767" s="174"/>
      <c r="K2767" s="1409"/>
      <c r="L2767" s="287">
        <f t="shared" si="639"/>
        <v>0</v>
      </c>
      <c r="M2767" s="12" t="str">
        <f t="shared" si="632"/>
        <v/>
      </c>
      <c r="N2767" s="13"/>
    </row>
    <row r="2768" spans="1:14" hidden="1">
      <c r="A2768" s="23">
        <v>130</v>
      </c>
      <c r="B2768" s="272">
        <v>1900</v>
      </c>
      <c r="C2768" s="1917" t="s">
        <v>266</v>
      </c>
      <c r="D2768" s="1918"/>
      <c r="E2768" s="310">
        <f t="shared" ref="E2768:L2768" si="640">SUM(E2769:E2771)</f>
        <v>0</v>
      </c>
      <c r="F2768" s="274">
        <f t="shared" si="640"/>
        <v>0</v>
      </c>
      <c r="G2768" s="275">
        <f t="shared" si="640"/>
        <v>0</v>
      </c>
      <c r="H2768" s="276">
        <f>SUM(H2769:H2771)</f>
        <v>0</v>
      </c>
      <c r="I2768" s="274">
        <f t="shared" si="640"/>
        <v>0</v>
      </c>
      <c r="J2768" s="275">
        <f t="shared" si="640"/>
        <v>0</v>
      </c>
      <c r="K2768" s="276">
        <f t="shared" si="640"/>
        <v>0</v>
      </c>
      <c r="L2768" s="310">
        <f t="shared" si="640"/>
        <v>0</v>
      </c>
      <c r="M2768" s="12" t="str">
        <f t="shared" si="632"/>
        <v/>
      </c>
      <c r="N2768" s="13"/>
    </row>
    <row r="2769" spans="1:14" hidden="1">
      <c r="A2769" s="23">
        <v>135</v>
      </c>
      <c r="B2769" s="292"/>
      <c r="C2769" s="279">
        <v>1901</v>
      </c>
      <c r="D2769" s="340" t="s">
        <v>896</v>
      </c>
      <c r="E2769" s="281">
        <f>F2769+G2769+H2769</f>
        <v>0</v>
      </c>
      <c r="F2769" s="152"/>
      <c r="G2769" s="153"/>
      <c r="H2769" s="1406"/>
      <c r="I2769" s="152"/>
      <c r="J2769" s="153"/>
      <c r="K2769" s="1406"/>
      <c r="L2769" s="281">
        <f>I2769+J2769+K2769</f>
        <v>0</v>
      </c>
      <c r="M2769" s="12" t="str">
        <f t="shared" si="632"/>
        <v/>
      </c>
      <c r="N2769" s="13"/>
    </row>
    <row r="2770" spans="1:14" hidden="1">
      <c r="A2770" s="23">
        <v>140</v>
      </c>
      <c r="B2770" s="341"/>
      <c r="C2770" s="293">
        <v>1981</v>
      </c>
      <c r="D2770" s="342" t="s">
        <v>897</v>
      </c>
      <c r="E2770" s="295">
        <f>F2770+G2770+H2770</f>
        <v>0</v>
      </c>
      <c r="F2770" s="158"/>
      <c r="G2770" s="159"/>
      <c r="H2770" s="1408"/>
      <c r="I2770" s="158"/>
      <c r="J2770" s="159"/>
      <c r="K2770" s="1408"/>
      <c r="L2770" s="295">
        <f>I2770+J2770+K2770</f>
        <v>0</v>
      </c>
      <c r="M2770" s="12" t="str">
        <f t="shared" si="632"/>
        <v/>
      </c>
      <c r="N2770" s="13"/>
    </row>
    <row r="2771" spans="1:14" hidden="1">
      <c r="A2771" s="23">
        <v>145</v>
      </c>
      <c r="B2771" s="292"/>
      <c r="C2771" s="285">
        <v>1991</v>
      </c>
      <c r="D2771" s="343" t="s">
        <v>898</v>
      </c>
      <c r="E2771" s="287">
        <f>F2771+G2771+H2771</f>
        <v>0</v>
      </c>
      <c r="F2771" s="173"/>
      <c r="G2771" s="174"/>
      <c r="H2771" s="1409"/>
      <c r="I2771" s="173"/>
      <c r="J2771" s="174"/>
      <c r="K2771" s="1409"/>
      <c r="L2771" s="287">
        <f>I2771+J2771+K2771</f>
        <v>0</v>
      </c>
      <c r="M2771" s="12" t="str">
        <f t="shared" si="632"/>
        <v/>
      </c>
      <c r="N2771" s="13"/>
    </row>
    <row r="2772" spans="1:14" hidden="1">
      <c r="A2772" s="23">
        <v>150</v>
      </c>
      <c r="B2772" s="272">
        <v>2100</v>
      </c>
      <c r="C2772" s="1917" t="s">
        <v>708</v>
      </c>
      <c r="D2772" s="1918"/>
      <c r="E2772" s="310">
        <f t="shared" ref="E2772:L2772" si="641">SUM(E2773:E2777)</f>
        <v>0</v>
      </c>
      <c r="F2772" s="274">
        <f t="shared" si="641"/>
        <v>0</v>
      </c>
      <c r="G2772" s="275">
        <f t="shared" si="641"/>
        <v>0</v>
      </c>
      <c r="H2772" s="276">
        <f>SUM(H2773:H2777)</f>
        <v>0</v>
      </c>
      <c r="I2772" s="274">
        <f t="shared" si="641"/>
        <v>0</v>
      </c>
      <c r="J2772" s="275">
        <f t="shared" si="641"/>
        <v>0</v>
      </c>
      <c r="K2772" s="276">
        <f t="shared" si="641"/>
        <v>0</v>
      </c>
      <c r="L2772" s="310">
        <f t="shared" si="641"/>
        <v>0</v>
      </c>
      <c r="M2772" s="12" t="str">
        <f t="shared" si="632"/>
        <v/>
      </c>
      <c r="N2772" s="13"/>
    </row>
    <row r="2773" spans="1:14" hidden="1">
      <c r="A2773" s="23">
        <v>155</v>
      </c>
      <c r="B2773" s="292"/>
      <c r="C2773" s="279">
        <v>2110</v>
      </c>
      <c r="D2773" s="344" t="s">
        <v>208</v>
      </c>
      <c r="E2773" s="281">
        <f>F2773+G2773+H2773</f>
        <v>0</v>
      </c>
      <c r="F2773" s="152"/>
      <c r="G2773" s="153"/>
      <c r="H2773" s="1406"/>
      <c r="I2773" s="152"/>
      <c r="J2773" s="153"/>
      <c r="K2773" s="1406"/>
      <c r="L2773" s="281">
        <f>I2773+J2773+K2773</f>
        <v>0</v>
      </c>
      <c r="M2773" s="12" t="str">
        <f t="shared" si="632"/>
        <v/>
      </c>
      <c r="N2773" s="13"/>
    </row>
    <row r="2774" spans="1:14" hidden="1">
      <c r="A2774" s="23">
        <v>160</v>
      </c>
      <c r="B2774" s="341"/>
      <c r="C2774" s="293">
        <v>2120</v>
      </c>
      <c r="D2774" s="300" t="s">
        <v>209</v>
      </c>
      <c r="E2774" s="295">
        <f>F2774+G2774+H2774</f>
        <v>0</v>
      </c>
      <c r="F2774" s="158"/>
      <c r="G2774" s="159"/>
      <c r="H2774" s="1408"/>
      <c r="I2774" s="158"/>
      <c r="J2774" s="159"/>
      <c r="K2774" s="1408"/>
      <c r="L2774" s="295">
        <f>I2774+J2774+K2774</f>
        <v>0</v>
      </c>
      <c r="M2774" s="12" t="str">
        <f t="shared" si="632"/>
        <v/>
      </c>
      <c r="N2774" s="13"/>
    </row>
    <row r="2775" spans="1:14" hidden="1">
      <c r="A2775" s="23">
        <v>165</v>
      </c>
      <c r="B2775" s="341"/>
      <c r="C2775" s="293">
        <v>2125</v>
      </c>
      <c r="D2775" s="300" t="s">
        <v>210</v>
      </c>
      <c r="E2775" s="295">
        <f>F2775+G2775+H2775</f>
        <v>0</v>
      </c>
      <c r="F2775" s="484">
        <v>0</v>
      </c>
      <c r="G2775" s="485">
        <v>0</v>
      </c>
      <c r="H2775" s="160">
        <v>0</v>
      </c>
      <c r="I2775" s="484">
        <v>0</v>
      </c>
      <c r="J2775" s="485">
        <v>0</v>
      </c>
      <c r="K2775" s="160">
        <v>0</v>
      </c>
      <c r="L2775" s="295">
        <f>I2775+J2775+K2775</f>
        <v>0</v>
      </c>
      <c r="M2775" s="12" t="str">
        <f t="shared" si="632"/>
        <v/>
      </c>
      <c r="N2775" s="13"/>
    </row>
    <row r="2776" spans="1:14" hidden="1">
      <c r="A2776" s="23">
        <v>175</v>
      </c>
      <c r="B2776" s="291"/>
      <c r="C2776" s="293">
        <v>2140</v>
      </c>
      <c r="D2776" s="300" t="s">
        <v>211</v>
      </c>
      <c r="E2776" s="295">
        <f>F2776+G2776+H2776</f>
        <v>0</v>
      </c>
      <c r="F2776" s="484">
        <v>0</v>
      </c>
      <c r="G2776" s="485">
        <v>0</v>
      </c>
      <c r="H2776" s="160">
        <v>0</v>
      </c>
      <c r="I2776" s="484">
        <v>0</v>
      </c>
      <c r="J2776" s="485">
        <v>0</v>
      </c>
      <c r="K2776" s="160">
        <v>0</v>
      </c>
      <c r="L2776" s="295">
        <f>I2776+J2776+K2776</f>
        <v>0</v>
      </c>
      <c r="M2776" s="12" t="str">
        <f t="shared" si="632"/>
        <v/>
      </c>
      <c r="N2776" s="13"/>
    </row>
    <row r="2777" spans="1:14" hidden="1">
      <c r="A2777" s="23">
        <v>180</v>
      </c>
      <c r="B2777" s="292"/>
      <c r="C2777" s="285">
        <v>2190</v>
      </c>
      <c r="D2777" s="345" t="s">
        <v>212</v>
      </c>
      <c r="E2777" s="287">
        <f>F2777+G2777+H2777</f>
        <v>0</v>
      </c>
      <c r="F2777" s="173"/>
      <c r="G2777" s="174"/>
      <c r="H2777" s="1409"/>
      <c r="I2777" s="173"/>
      <c r="J2777" s="174"/>
      <c r="K2777" s="1409"/>
      <c r="L2777" s="287">
        <f>I2777+J2777+K2777</f>
        <v>0</v>
      </c>
      <c r="M2777" s="12" t="str">
        <f t="shared" si="632"/>
        <v/>
      </c>
      <c r="N2777" s="13"/>
    </row>
    <row r="2778" spans="1:14" hidden="1">
      <c r="A2778" s="23">
        <v>185</v>
      </c>
      <c r="B2778" s="272">
        <v>2200</v>
      </c>
      <c r="C2778" s="1917" t="s">
        <v>213</v>
      </c>
      <c r="D2778" s="1918"/>
      <c r="E2778" s="310">
        <f t="shared" ref="E2778:L2778" si="642">SUM(E2779:E2780)</f>
        <v>0</v>
      </c>
      <c r="F2778" s="274">
        <f t="shared" si="642"/>
        <v>0</v>
      </c>
      <c r="G2778" s="275">
        <f t="shared" si="642"/>
        <v>0</v>
      </c>
      <c r="H2778" s="276">
        <f>SUM(H2779:H2780)</f>
        <v>0</v>
      </c>
      <c r="I2778" s="274">
        <f t="shared" si="642"/>
        <v>0</v>
      </c>
      <c r="J2778" s="275">
        <f t="shared" si="642"/>
        <v>0</v>
      </c>
      <c r="K2778" s="276">
        <f t="shared" si="642"/>
        <v>0</v>
      </c>
      <c r="L2778" s="310">
        <f t="shared" si="642"/>
        <v>0</v>
      </c>
      <c r="M2778" s="12" t="str">
        <f t="shared" si="632"/>
        <v/>
      </c>
      <c r="N2778" s="13"/>
    </row>
    <row r="2779" spans="1:14" hidden="1">
      <c r="A2779" s="23">
        <v>190</v>
      </c>
      <c r="B2779" s="292"/>
      <c r="C2779" s="279">
        <v>2221</v>
      </c>
      <c r="D2779" s="280" t="s">
        <v>300</v>
      </c>
      <c r="E2779" s="281">
        <f>F2779+G2779+H2779</f>
        <v>0</v>
      </c>
      <c r="F2779" s="152"/>
      <c r="G2779" s="153"/>
      <c r="H2779" s="1406"/>
      <c r="I2779" s="152"/>
      <c r="J2779" s="153"/>
      <c r="K2779" s="1406"/>
      <c r="L2779" s="281">
        <f>I2779+J2779+K2779</f>
        <v>0</v>
      </c>
      <c r="M2779" s="12" t="str">
        <f t="shared" si="632"/>
        <v/>
      </c>
      <c r="N2779" s="13"/>
    </row>
    <row r="2780" spans="1:14" hidden="1">
      <c r="A2780" s="23">
        <v>200</v>
      </c>
      <c r="B2780" s="292"/>
      <c r="C2780" s="285">
        <v>2224</v>
      </c>
      <c r="D2780" s="286" t="s">
        <v>214</v>
      </c>
      <c r="E2780" s="287">
        <f>F2780+G2780+H2780</f>
        <v>0</v>
      </c>
      <c r="F2780" s="173"/>
      <c r="G2780" s="174"/>
      <c r="H2780" s="1409"/>
      <c r="I2780" s="173"/>
      <c r="J2780" s="174"/>
      <c r="K2780" s="1409"/>
      <c r="L2780" s="287">
        <f>I2780+J2780+K2780</f>
        <v>0</v>
      </c>
      <c r="M2780" s="12" t="str">
        <f t="shared" si="632"/>
        <v/>
      </c>
      <c r="N2780" s="13"/>
    </row>
    <row r="2781" spans="1:14" hidden="1">
      <c r="A2781" s="23">
        <v>200</v>
      </c>
      <c r="B2781" s="272">
        <v>2500</v>
      </c>
      <c r="C2781" s="1917" t="s">
        <v>215</v>
      </c>
      <c r="D2781" s="1918"/>
      <c r="E2781" s="310">
        <f>F2781+G2781+H2781</f>
        <v>0</v>
      </c>
      <c r="F2781" s="1410"/>
      <c r="G2781" s="1411"/>
      <c r="H2781" s="1412"/>
      <c r="I2781" s="1410"/>
      <c r="J2781" s="1411"/>
      <c r="K2781" s="1412"/>
      <c r="L2781" s="310">
        <f>I2781+J2781+K2781</f>
        <v>0</v>
      </c>
      <c r="M2781" s="12" t="str">
        <f t="shared" si="632"/>
        <v/>
      </c>
      <c r="N2781" s="13"/>
    </row>
    <row r="2782" spans="1:14" hidden="1">
      <c r="A2782" s="23">
        <v>205</v>
      </c>
      <c r="B2782" s="272">
        <v>2600</v>
      </c>
      <c r="C2782" s="1923" t="s">
        <v>216</v>
      </c>
      <c r="D2782" s="1924"/>
      <c r="E2782" s="310">
        <f>F2782+G2782+H2782</f>
        <v>0</v>
      </c>
      <c r="F2782" s="1410"/>
      <c r="G2782" s="1411"/>
      <c r="H2782" s="1412"/>
      <c r="I2782" s="1410"/>
      <c r="J2782" s="1411"/>
      <c r="K2782" s="1412"/>
      <c r="L2782" s="310">
        <f>I2782+J2782+K2782</f>
        <v>0</v>
      </c>
      <c r="M2782" s="12" t="str">
        <f t="shared" si="632"/>
        <v/>
      </c>
      <c r="N2782" s="13"/>
    </row>
    <row r="2783" spans="1:14" hidden="1">
      <c r="A2783" s="23">
        <v>210</v>
      </c>
      <c r="B2783" s="272">
        <v>2700</v>
      </c>
      <c r="C2783" s="1923" t="s">
        <v>217</v>
      </c>
      <c r="D2783" s="1924"/>
      <c r="E2783" s="310">
        <f>F2783+G2783+H2783</f>
        <v>0</v>
      </c>
      <c r="F2783" s="1410"/>
      <c r="G2783" s="1411"/>
      <c r="H2783" s="1412"/>
      <c r="I2783" s="1410"/>
      <c r="J2783" s="1411"/>
      <c r="K2783" s="1412"/>
      <c r="L2783" s="310">
        <f>I2783+J2783+K2783</f>
        <v>0</v>
      </c>
      <c r="M2783" s="12" t="str">
        <f t="shared" si="632"/>
        <v/>
      </c>
      <c r="N2783" s="13"/>
    </row>
    <row r="2784" spans="1:14" ht="36" hidden="1" customHeight="1">
      <c r="A2784" s="23">
        <v>215</v>
      </c>
      <c r="B2784" s="272">
        <v>2800</v>
      </c>
      <c r="C2784" s="1923" t="s">
        <v>1644</v>
      </c>
      <c r="D2784" s="1924"/>
      <c r="E2784" s="310">
        <f t="shared" ref="E2784:L2784" si="643">SUM(E2785:E2787)</f>
        <v>0</v>
      </c>
      <c r="F2784" s="274">
        <f t="shared" si="643"/>
        <v>0</v>
      </c>
      <c r="G2784" s="275">
        <f t="shared" si="643"/>
        <v>0</v>
      </c>
      <c r="H2784" s="276">
        <f>SUM(H2785:H2787)</f>
        <v>0</v>
      </c>
      <c r="I2784" s="274">
        <f t="shared" si="643"/>
        <v>0</v>
      </c>
      <c r="J2784" s="275">
        <f t="shared" si="643"/>
        <v>0</v>
      </c>
      <c r="K2784" s="276">
        <f t="shared" si="643"/>
        <v>0</v>
      </c>
      <c r="L2784" s="310">
        <f t="shared" si="643"/>
        <v>0</v>
      </c>
      <c r="M2784" s="12" t="str">
        <f t="shared" si="632"/>
        <v/>
      </c>
      <c r="N2784" s="13"/>
    </row>
    <row r="2785" spans="1:14" hidden="1">
      <c r="A2785" s="22">
        <v>220</v>
      </c>
      <c r="B2785" s="292"/>
      <c r="C2785" s="279">
        <v>2810</v>
      </c>
      <c r="D2785" s="340" t="s">
        <v>2169</v>
      </c>
      <c r="E2785" s="281">
        <f>F2785+G2785+H2785</f>
        <v>0</v>
      </c>
      <c r="F2785" s="152"/>
      <c r="G2785" s="153"/>
      <c r="H2785" s="1406"/>
      <c r="I2785" s="152"/>
      <c r="J2785" s="153"/>
      <c r="K2785" s="1406"/>
      <c r="L2785" s="281">
        <f>I2785+J2785+K2785</f>
        <v>0</v>
      </c>
      <c r="M2785" s="12" t="str">
        <f t="shared" si="632"/>
        <v/>
      </c>
      <c r="N2785" s="13"/>
    </row>
    <row r="2786" spans="1:14" hidden="1">
      <c r="A2786" s="23">
        <v>225</v>
      </c>
      <c r="B2786" s="341"/>
      <c r="C2786" s="293">
        <v>2820</v>
      </c>
      <c r="D2786" s="342" t="s">
        <v>2170</v>
      </c>
      <c r="E2786" s="295">
        <f>F2786+G2786+H2786</f>
        <v>0</v>
      </c>
      <c r="F2786" s="158"/>
      <c r="G2786" s="159"/>
      <c r="H2786" s="1408"/>
      <c r="I2786" s="158"/>
      <c r="J2786" s="159"/>
      <c r="K2786" s="1408"/>
      <c r="L2786" s="295">
        <f>I2786+J2786+K2786</f>
        <v>0</v>
      </c>
      <c r="M2786" s="12" t="str">
        <f t="shared" si="632"/>
        <v/>
      </c>
      <c r="N2786" s="13"/>
    </row>
    <row r="2787" spans="1:14" ht="31.5" hidden="1">
      <c r="A2787" s="23">
        <v>230</v>
      </c>
      <c r="B2787" s="292"/>
      <c r="C2787" s="285">
        <v>2890</v>
      </c>
      <c r="D2787" s="343" t="s">
        <v>2171</v>
      </c>
      <c r="E2787" s="287">
        <f>F2787+G2787+H2787</f>
        <v>0</v>
      </c>
      <c r="F2787" s="173"/>
      <c r="G2787" s="174"/>
      <c r="H2787" s="1409"/>
      <c r="I2787" s="173"/>
      <c r="J2787" s="174"/>
      <c r="K2787" s="1409"/>
      <c r="L2787" s="287">
        <f>I2787+J2787+K2787</f>
        <v>0</v>
      </c>
      <c r="M2787" s="12" t="str">
        <f t="shared" si="632"/>
        <v/>
      </c>
      <c r="N2787" s="13"/>
    </row>
    <row r="2788" spans="1:14" hidden="1">
      <c r="A2788" s="23">
        <v>245</v>
      </c>
      <c r="B2788" s="272">
        <v>2900</v>
      </c>
      <c r="C2788" s="1917" t="s">
        <v>218</v>
      </c>
      <c r="D2788" s="1918"/>
      <c r="E2788" s="310">
        <f>SUM(E2789:E2796)</f>
        <v>0</v>
      </c>
      <c r="F2788" s="274">
        <f>SUM(F2789:F2796)</f>
        <v>0</v>
      </c>
      <c r="G2788" s="274">
        <f t="shared" ref="G2788:L2788" si="644">SUM(G2789:G2796)</f>
        <v>0</v>
      </c>
      <c r="H2788" s="274">
        <f t="shared" si="644"/>
        <v>0</v>
      </c>
      <c r="I2788" s="274">
        <f t="shared" si="644"/>
        <v>0</v>
      </c>
      <c r="J2788" s="274">
        <f t="shared" si="644"/>
        <v>0</v>
      </c>
      <c r="K2788" s="274">
        <f t="shared" si="644"/>
        <v>0</v>
      </c>
      <c r="L2788" s="274">
        <f t="shared" si="644"/>
        <v>0</v>
      </c>
      <c r="M2788" s="12" t="str">
        <f t="shared" si="632"/>
        <v/>
      </c>
      <c r="N2788" s="13"/>
    </row>
    <row r="2789" spans="1:14" hidden="1">
      <c r="A2789" s="22">
        <v>220</v>
      </c>
      <c r="B2789" s="346"/>
      <c r="C2789" s="279">
        <v>2910</v>
      </c>
      <c r="D2789" s="347" t="s">
        <v>1988</v>
      </c>
      <c r="E2789" s="281">
        <f>F2789+G2789+H2789</f>
        <v>0</v>
      </c>
      <c r="F2789" s="152"/>
      <c r="G2789" s="153"/>
      <c r="H2789" s="1406"/>
      <c r="I2789" s="152"/>
      <c r="J2789" s="153"/>
      <c r="K2789" s="1406"/>
      <c r="L2789" s="281">
        <f>I2789+J2789+K2789</f>
        <v>0</v>
      </c>
      <c r="M2789" s="12" t="str">
        <f t="shared" si="632"/>
        <v/>
      </c>
      <c r="N2789" s="13"/>
    </row>
    <row r="2790" spans="1:14" hidden="1">
      <c r="A2790" s="23">
        <v>225</v>
      </c>
      <c r="B2790" s="346"/>
      <c r="C2790" s="279">
        <v>2920</v>
      </c>
      <c r="D2790" s="347" t="s">
        <v>219</v>
      </c>
      <c r="E2790" s="281">
        <f t="shared" ref="E2790:E2796" si="645">F2790+G2790+H2790</f>
        <v>0</v>
      </c>
      <c r="F2790" s="152"/>
      <c r="G2790" s="153"/>
      <c r="H2790" s="1406"/>
      <c r="I2790" s="152"/>
      <c r="J2790" s="153"/>
      <c r="K2790" s="1406"/>
      <c r="L2790" s="281">
        <f t="shared" ref="L2790:L2796" si="646">I2790+J2790+K2790</f>
        <v>0</v>
      </c>
      <c r="M2790" s="12" t="str">
        <f t="shared" si="632"/>
        <v/>
      </c>
      <c r="N2790" s="13"/>
    </row>
    <row r="2791" spans="1:14" ht="31.5" hidden="1">
      <c r="A2791" s="23">
        <v>230</v>
      </c>
      <c r="B2791" s="346"/>
      <c r="C2791" s="324">
        <v>2969</v>
      </c>
      <c r="D2791" s="348" t="s">
        <v>220</v>
      </c>
      <c r="E2791" s="326">
        <f t="shared" si="645"/>
        <v>0</v>
      </c>
      <c r="F2791" s="445"/>
      <c r="G2791" s="446"/>
      <c r="H2791" s="1413"/>
      <c r="I2791" s="445"/>
      <c r="J2791" s="446"/>
      <c r="K2791" s="1413"/>
      <c r="L2791" s="326">
        <f t="shared" si="646"/>
        <v>0</v>
      </c>
      <c r="M2791" s="12" t="str">
        <f t="shared" si="632"/>
        <v/>
      </c>
      <c r="N2791" s="13"/>
    </row>
    <row r="2792" spans="1:14" ht="31.5" hidden="1">
      <c r="A2792" s="23">
        <v>235</v>
      </c>
      <c r="B2792" s="346"/>
      <c r="C2792" s="349">
        <v>2970</v>
      </c>
      <c r="D2792" s="350" t="s">
        <v>221</v>
      </c>
      <c r="E2792" s="351">
        <f t="shared" si="645"/>
        <v>0</v>
      </c>
      <c r="F2792" s="624"/>
      <c r="G2792" s="625"/>
      <c r="H2792" s="1414"/>
      <c r="I2792" s="624"/>
      <c r="J2792" s="625"/>
      <c r="K2792" s="1414"/>
      <c r="L2792" s="351">
        <f t="shared" si="646"/>
        <v>0</v>
      </c>
      <c r="M2792" s="12" t="str">
        <f t="shared" si="632"/>
        <v/>
      </c>
      <c r="N2792" s="13"/>
    </row>
    <row r="2793" spans="1:14" hidden="1">
      <c r="A2793" s="23">
        <v>240</v>
      </c>
      <c r="B2793" s="346"/>
      <c r="C2793" s="333">
        <v>2989</v>
      </c>
      <c r="D2793" s="355" t="s">
        <v>222</v>
      </c>
      <c r="E2793" s="335">
        <f t="shared" si="645"/>
        <v>0</v>
      </c>
      <c r="F2793" s="589"/>
      <c r="G2793" s="590"/>
      <c r="H2793" s="1415"/>
      <c r="I2793" s="589"/>
      <c r="J2793" s="590"/>
      <c r="K2793" s="1415"/>
      <c r="L2793" s="335">
        <f t="shared" si="646"/>
        <v>0</v>
      </c>
      <c r="M2793" s="12" t="str">
        <f t="shared" si="632"/>
        <v/>
      </c>
      <c r="N2793" s="13"/>
    </row>
    <row r="2794" spans="1:14" hidden="1">
      <c r="A2794" s="23">
        <v>245</v>
      </c>
      <c r="B2794" s="292"/>
      <c r="C2794" s="318">
        <v>2990</v>
      </c>
      <c r="D2794" s="356" t="s">
        <v>2007</v>
      </c>
      <c r="E2794" s="320">
        <f>F2794+G2794+H2794</f>
        <v>0</v>
      </c>
      <c r="F2794" s="450"/>
      <c r="G2794" s="451"/>
      <c r="H2794" s="1416"/>
      <c r="I2794" s="450"/>
      <c r="J2794" s="451"/>
      <c r="K2794" s="1416"/>
      <c r="L2794" s="320">
        <f>I2794+J2794+K2794</f>
        <v>0</v>
      </c>
      <c r="M2794" s="12" t="str">
        <f t="shared" si="632"/>
        <v/>
      </c>
      <c r="N2794" s="13"/>
    </row>
    <row r="2795" spans="1:14" hidden="1">
      <c r="A2795" s="22">
        <v>250</v>
      </c>
      <c r="B2795" s="292"/>
      <c r="C2795" s="318">
        <v>2991</v>
      </c>
      <c r="D2795" s="356" t="s">
        <v>223</v>
      </c>
      <c r="E2795" s="320">
        <f t="shared" si="645"/>
        <v>0</v>
      </c>
      <c r="F2795" s="450"/>
      <c r="G2795" s="451"/>
      <c r="H2795" s="1416"/>
      <c r="I2795" s="450"/>
      <c r="J2795" s="451"/>
      <c r="K2795" s="1416"/>
      <c r="L2795" s="320">
        <f t="shared" si="646"/>
        <v>0</v>
      </c>
      <c r="M2795" s="12" t="str">
        <f t="shared" si="632"/>
        <v/>
      </c>
      <c r="N2795" s="13"/>
    </row>
    <row r="2796" spans="1:14" hidden="1">
      <c r="A2796" s="23">
        <v>255</v>
      </c>
      <c r="B2796" s="292"/>
      <c r="C2796" s="285">
        <v>2992</v>
      </c>
      <c r="D2796" s="357" t="s">
        <v>224</v>
      </c>
      <c r="E2796" s="287">
        <f t="shared" si="645"/>
        <v>0</v>
      </c>
      <c r="F2796" s="173"/>
      <c r="G2796" s="174"/>
      <c r="H2796" s="1409"/>
      <c r="I2796" s="173"/>
      <c r="J2796" s="174"/>
      <c r="K2796" s="1409"/>
      <c r="L2796" s="287">
        <f t="shared" si="646"/>
        <v>0</v>
      </c>
      <c r="M2796" s="12" t="str">
        <f t="shared" si="632"/>
        <v/>
      </c>
      <c r="N2796" s="13"/>
    </row>
    <row r="2797" spans="1:14" hidden="1">
      <c r="A2797" s="23">
        <v>265</v>
      </c>
      <c r="B2797" s="272">
        <v>3300</v>
      </c>
      <c r="C2797" s="358" t="s">
        <v>2038</v>
      </c>
      <c r="D2797" s="1835"/>
      <c r="E2797" s="310">
        <f t="shared" ref="E2797:L2797" si="647">SUM(E2798:E2802)</f>
        <v>0</v>
      </c>
      <c r="F2797" s="274">
        <f t="shared" si="647"/>
        <v>0</v>
      </c>
      <c r="G2797" s="275">
        <f t="shared" si="647"/>
        <v>0</v>
      </c>
      <c r="H2797" s="276">
        <f t="shared" si="647"/>
        <v>0</v>
      </c>
      <c r="I2797" s="274">
        <f t="shared" si="647"/>
        <v>0</v>
      </c>
      <c r="J2797" s="275">
        <f t="shared" si="647"/>
        <v>0</v>
      </c>
      <c r="K2797" s="276">
        <f t="shared" si="647"/>
        <v>0</v>
      </c>
      <c r="L2797" s="310">
        <f t="shared" si="647"/>
        <v>0</v>
      </c>
      <c r="M2797" s="12" t="str">
        <f t="shared" ref="M2797:M2850" si="648">(IF($E2797&lt;&gt;0,$M$2,IF($L2797&lt;&gt;0,$M$2,"")))</f>
        <v/>
      </c>
      <c r="N2797" s="13"/>
    </row>
    <row r="2798" spans="1:14" hidden="1">
      <c r="A2798" s="22">
        <v>270</v>
      </c>
      <c r="B2798" s="291"/>
      <c r="C2798" s="279">
        <v>3301</v>
      </c>
      <c r="D2798" s="359" t="s">
        <v>225</v>
      </c>
      <c r="E2798" s="281">
        <f t="shared" ref="E2798:E2805" si="649">F2798+G2798+H2798</f>
        <v>0</v>
      </c>
      <c r="F2798" s="482">
        <v>0</v>
      </c>
      <c r="G2798" s="483">
        <v>0</v>
      </c>
      <c r="H2798" s="154">
        <v>0</v>
      </c>
      <c r="I2798" s="482">
        <v>0</v>
      </c>
      <c r="J2798" s="483">
        <v>0</v>
      </c>
      <c r="K2798" s="154">
        <v>0</v>
      </c>
      <c r="L2798" s="281">
        <f t="shared" ref="L2798:L2805" si="650">I2798+J2798+K2798</f>
        <v>0</v>
      </c>
      <c r="M2798" s="12" t="str">
        <f t="shared" si="648"/>
        <v/>
      </c>
      <c r="N2798" s="13"/>
    </row>
    <row r="2799" spans="1:14" hidden="1">
      <c r="A2799" s="22">
        <v>290</v>
      </c>
      <c r="B2799" s="291"/>
      <c r="C2799" s="293">
        <v>3302</v>
      </c>
      <c r="D2799" s="360" t="s">
        <v>702</v>
      </c>
      <c r="E2799" s="295">
        <f t="shared" si="649"/>
        <v>0</v>
      </c>
      <c r="F2799" s="484">
        <v>0</v>
      </c>
      <c r="G2799" s="485">
        <v>0</v>
      </c>
      <c r="H2799" s="160">
        <v>0</v>
      </c>
      <c r="I2799" s="484">
        <v>0</v>
      </c>
      <c r="J2799" s="485">
        <v>0</v>
      </c>
      <c r="K2799" s="160">
        <v>0</v>
      </c>
      <c r="L2799" s="295">
        <f t="shared" si="650"/>
        <v>0</v>
      </c>
      <c r="M2799" s="12" t="str">
        <f t="shared" si="648"/>
        <v/>
      </c>
      <c r="N2799" s="13"/>
    </row>
    <row r="2800" spans="1:14" hidden="1">
      <c r="A2800" s="39">
        <v>320</v>
      </c>
      <c r="B2800" s="291"/>
      <c r="C2800" s="293">
        <v>3304</v>
      </c>
      <c r="D2800" s="360" t="s">
        <v>226</v>
      </c>
      <c r="E2800" s="295">
        <f t="shared" si="649"/>
        <v>0</v>
      </c>
      <c r="F2800" s="484">
        <v>0</v>
      </c>
      <c r="G2800" s="485">
        <v>0</v>
      </c>
      <c r="H2800" s="160">
        <v>0</v>
      </c>
      <c r="I2800" s="484">
        <v>0</v>
      </c>
      <c r="J2800" s="485">
        <v>0</v>
      </c>
      <c r="K2800" s="160">
        <v>0</v>
      </c>
      <c r="L2800" s="295">
        <f t="shared" si="650"/>
        <v>0</v>
      </c>
      <c r="M2800" s="12" t="str">
        <f t="shared" si="648"/>
        <v/>
      </c>
      <c r="N2800" s="13"/>
    </row>
    <row r="2801" spans="1:14" ht="47.25" hidden="1">
      <c r="A2801" s="22">
        <v>330</v>
      </c>
      <c r="B2801" s="291"/>
      <c r="C2801" s="285">
        <v>3306</v>
      </c>
      <c r="D2801" s="361" t="s">
        <v>2172</v>
      </c>
      <c r="E2801" s="295">
        <f t="shared" si="649"/>
        <v>0</v>
      </c>
      <c r="F2801" s="484">
        <v>0</v>
      </c>
      <c r="G2801" s="485">
        <v>0</v>
      </c>
      <c r="H2801" s="160">
        <v>0</v>
      </c>
      <c r="I2801" s="484">
        <v>0</v>
      </c>
      <c r="J2801" s="485">
        <v>0</v>
      </c>
      <c r="K2801" s="160">
        <v>0</v>
      </c>
      <c r="L2801" s="295">
        <f t="shared" si="650"/>
        <v>0</v>
      </c>
      <c r="M2801" s="12" t="str">
        <f t="shared" si="648"/>
        <v/>
      </c>
      <c r="N2801" s="13"/>
    </row>
    <row r="2802" spans="1:14" hidden="1">
      <c r="A2802" s="23">
        <v>225</v>
      </c>
      <c r="B2802" s="291"/>
      <c r="C2802" s="285">
        <v>3307</v>
      </c>
      <c r="D2802" s="361" t="s">
        <v>2049</v>
      </c>
      <c r="E2802" s="287">
        <f t="shared" si="649"/>
        <v>0</v>
      </c>
      <c r="F2802" s="486">
        <v>0</v>
      </c>
      <c r="G2802" s="487">
        <v>0</v>
      </c>
      <c r="H2802" s="175">
        <v>0</v>
      </c>
      <c r="I2802" s="486">
        <v>0</v>
      </c>
      <c r="J2802" s="487">
        <v>0</v>
      </c>
      <c r="K2802" s="175">
        <v>0</v>
      </c>
      <c r="L2802" s="287">
        <f t="shared" si="650"/>
        <v>0</v>
      </c>
      <c r="M2802" s="12" t="str">
        <f t="shared" si="648"/>
        <v/>
      </c>
      <c r="N2802" s="13"/>
    </row>
    <row r="2803" spans="1:14" hidden="1">
      <c r="A2803" s="23">
        <v>230</v>
      </c>
      <c r="B2803" s="272">
        <v>3900</v>
      </c>
      <c r="C2803" s="1917" t="s">
        <v>227</v>
      </c>
      <c r="D2803" s="1918"/>
      <c r="E2803" s="310">
        <f t="shared" si="649"/>
        <v>0</v>
      </c>
      <c r="F2803" s="1458">
        <v>0</v>
      </c>
      <c r="G2803" s="1459">
        <v>0</v>
      </c>
      <c r="H2803" s="1460">
        <v>0</v>
      </c>
      <c r="I2803" s="1458">
        <v>0</v>
      </c>
      <c r="J2803" s="1459">
        <v>0</v>
      </c>
      <c r="K2803" s="1460">
        <v>0</v>
      </c>
      <c r="L2803" s="310">
        <f t="shared" si="650"/>
        <v>0</v>
      </c>
      <c r="M2803" s="12" t="str">
        <f t="shared" si="648"/>
        <v/>
      </c>
      <c r="N2803" s="13"/>
    </row>
    <row r="2804" spans="1:14" hidden="1">
      <c r="A2804" s="23">
        <v>245</v>
      </c>
      <c r="B2804" s="272">
        <v>4000</v>
      </c>
      <c r="C2804" s="1917" t="s">
        <v>228</v>
      </c>
      <c r="D2804" s="1918"/>
      <c r="E2804" s="310">
        <f t="shared" si="649"/>
        <v>0</v>
      </c>
      <c r="F2804" s="1410"/>
      <c r="G2804" s="1411"/>
      <c r="H2804" s="1412"/>
      <c r="I2804" s="1410"/>
      <c r="J2804" s="1411"/>
      <c r="K2804" s="1412"/>
      <c r="L2804" s="310">
        <f t="shared" si="650"/>
        <v>0</v>
      </c>
      <c r="M2804" s="12" t="str">
        <f t="shared" si="648"/>
        <v/>
      </c>
      <c r="N2804" s="13"/>
    </row>
    <row r="2805" spans="1:14" hidden="1">
      <c r="A2805" s="22">
        <v>350</v>
      </c>
      <c r="B2805" s="272">
        <v>4100</v>
      </c>
      <c r="C2805" s="1917" t="s">
        <v>229</v>
      </c>
      <c r="D2805" s="1918"/>
      <c r="E2805" s="310">
        <f t="shared" si="649"/>
        <v>0</v>
      </c>
      <c r="F2805" s="1459">
        <v>0</v>
      </c>
      <c r="G2805" s="1459">
        <v>0</v>
      </c>
      <c r="H2805" s="1460">
        <v>0</v>
      </c>
      <c r="I2805" s="1711">
        <v>0</v>
      </c>
      <c r="J2805" s="1459">
        <v>0</v>
      </c>
      <c r="K2805" s="1459">
        <v>0</v>
      </c>
      <c r="L2805" s="310">
        <f t="shared" si="650"/>
        <v>0</v>
      </c>
      <c r="M2805" s="12" t="str">
        <f t="shared" si="648"/>
        <v/>
      </c>
      <c r="N2805" s="13"/>
    </row>
    <row r="2806" spans="1:14">
      <c r="A2806" s="23">
        <v>355</v>
      </c>
      <c r="B2806" s="272">
        <v>4200</v>
      </c>
      <c r="C2806" s="1917" t="s">
        <v>230</v>
      </c>
      <c r="D2806" s="1918"/>
      <c r="E2806" s="310">
        <f t="shared" ref="E2806:L2806" si="651">SUM(E2807:E2812)</f>
        <v>52000</v>
      </c>
      <c r="F2806" s="274">
        <f t="shared" si="651"/>
        <v>0</v>
      </c>
      <c r="G2806" s="275">
        <f t="shared" si="651"/>
        <v>52000</v>
      </c>
      <c r="H2806" s="276">
        <f>SUM(H2807:H2812)</f>
        <v>0</v>
      </c>
      <c r="I2806" s="274">
        <f t="shared" si="651"/>
        <v>0</v>
      </c>
      <c r="J2806" s="275">
        <f t="shared" si="651"/>
        <v>21189</v>
      </c>
      <c r="K2806" s="276">
        <f t="shared" si="651"/>
        <v>0</v>
      </c>
      <c r="L2806" s="310">
        <f t="shared" si="651"/>
        <v>21189</v>
      </c>
      <c r="M2806" s="12">
        <f t="shared" si="648"/>
        <v>1</v>
      </c>
      <c r="N2806" s="13"/>
    </row>
    <row r="2807" spans="1:14" hidden="1">
      <c r="A2807" s="23">
        <v>355</v>
      </c>
      <c r="B2807" s="362"/>
      <c r="C2807" s="279">
        <v>4201</v>
      </c>
      <c r="D2807" s="280" t="s">
        <v>231</v>
      </c>
      <c r="E2807" s="281">
        <f t="shared" ref="E2807:E2812" si="652">F2807+G2807+H2807</f>
        <v>0</v>
      </c>
      <c r="F2807" s="152"/>
      <c r="G2807" s="153"/>
      <c r="H2807" s="1406"/>
      <c r="I2807" s="152"/>
      <c r="J2807" s="153"/>
      <c r="K2807" s="1406"/>
      <c r="L2807" s="281">
        <f t="shared" ref="L2807:L2812" si="653">I2807+J2807+K2807</f>
        <v>0</v>
      </c>
      <c r="M2807" s="12" t="str">
        <f t="shared" si="648"/>
        <v/>
      </c>
      <c r="N2807" s="13"/>
    </row>
    <row r="2808" spans="1:14" hidden="1">
      <c r="A2808" s="23">
        <v>375</v>
      </c>
      <c r="B2808" s="362"/>
      <c r="C2808" s="293">
        <v>4202</v>
      </c>
      <c r="D2808" s="363" t="s">
        <v>232</v>
      </c>
      <c r="E2808" s="295">
        <f t="shared" si="652"/>
        <v>0</v>
      </c>
      <c r="F2808" s="158"/>
      <c r="G2808" s="159"/>
      <c r="H2808" s="1408"/>
      <c r="I2808" s="158"/>
      <c r="J2808" s="159"/>
      <c r="K2808" s="1408"/>
      <c r="L2808" s="295">
        <f t="shared" si="653"/>
        <v>0</v>
      </c>
      <c r="M2808" s="12" t="str">
        <f t="shared" si="648"/>
        <v/>
      </c>
      <c r="N2808" s="13"/>
    </row>
    <row r="2809" spans="1:14" hidden="1">
      <c r="A2809" s="23">
        <v>380</v>
      </c>
      <c r="B2809" s="362"/>
      <c r="C2809" s="293">
        <v>4214</v>
      </c>
      <c r="D2809" s="363" t="s">
        <v>233</v>
      </c>
      <c r="E2809" s="295">
        <f t="shared" si="652"/>
        <v>0</v>
      </c>
      <c r="F2809" s="158"/>
      <c r="G2809" s="159"/>
      <c r="H2809" s="1408"/>
      <c r="I2809" s="158"/>
      <c r="J2809" s="159"/>
      <c r="K2809" s="1408"/>
      <c r="L2809" s="295">
        <f t="shared" si="653"/>
        <v>0</v>
      </c>
      <c r="M2809" s="12" t="str">
        <f t="shared" si="648"/>
        <v/>
      </c>
      <c r="N2809" s="13"/>
    </row>
    <row r="2810" spans="1:14" hidden="1">
      <c r="A2810" s="23">
        <v>385</v>
      </c>
      <c r="B2810" s="362"/>
      <c r="C2810" s="293">
        <v>4217</v>
      </c>
      <c r="D2810" s="363" t="s">
        <v>234</v>
      </c>
      <c r="E2810" s="295">
        <f t="shared" si="652"/>
        <v>0</v>
      </c>
      <c r="F2810" s="158"/>
      <c r="G2810" s="159"/>
      <c r="H2810" s="1408"/>
      <c r="I2810" s="158"/>
      <c r="J2810" s="159"/>
      <c r="K2810" s="1408"/>
      <c r="L2810" s="295">
        <f t="shared" si="653"/>
        <v>0</v>
      </c>
      <c r="M2810" s="12" t="str">
        <f t="shared" si="648"/>
        <v/>
      </c>
      <c r="N2810" s="13"/>
    </row>
    <row r="2811" spans="1:14" hidden="1">
      <c r="A2811" s="23">
        <v>390</v>
      </c>
      <c r="B2811" s="362"/>
      <c r="C2811" s="293">
        <v>4218</v>
      </c>
      <c r="D2811" s="294" t="s">
        <v>235</v>
      </c>
      <c r="E2811" s="295">
        <f t="shared" si="652"/>
        <v>0</v>
      </c>
      <c r="F2811" s="158"/>
      <c r="G2811" s="159"/>
      <c r="H2811" s="1408"/>
      <c r="I2811" s="158"/>
      <c r="J2811" s="159"/>
      <c r="K2811" s="1408"/>
      <c r="L2811" s="295">
        <f t="shared" si="653"/>
        <v>0</v>
      </c>
      <c r="M2811" s="12" t="str">
        <f t="shared" si="648"/>
        <v/>
      </c>
      <c r="N2811" s="13"/>
    </row>
    <row r="2812" spans="1:14">
      <c r="A2812" s="23">
        <v>390</v>
      </c>
      <c r="B2812" s="362"/>
      <c r="C2812" s="285">
        <v>4219</v>
      </c>
      <c r="D2812" s="343" t="s">
        <v>236</v>
      </c>
      <c r="E2812" s="287">
        <f t="shared" si="652"/>
        <v>52000</v>
      </c>
      <c r="F2812" s="173">
        <v>0</v>
      </c>
      <c r="G2812" s="174">
        <v>52000</v>
      </c>
      <c r="H2812" s="1409">
        <v>0</v>
      </c>
      <c r="I2812" s="173">
        <v>0</v>
      </c>
      <c r="J2812" s="174">
        <v>21189</v>
      </c>
      <c r="K2812" s="1409">
        <v>0</v>
      </c>
      <c r="L2812" s="287">
        <f t="shared" si="653"/>
        <v>21189</v>
      </c>
      <c r="M2812" s="12">
        <f t="shared" si="648"/>
        <v>1</v>
      </c>
      <c r="N2812" s="13"/>
    </row>
    <row r="2813" spans="1:14" hidden="1">
      <c r="A2813" s="23">
        <v>395</v>
      </c>
      <c r="B2813" s="272">
        <v>4300</v>
      </c>
      <c r="C2813" s="1917" t="s">
        <v>1645</v>
      </c>
      <c r="D2813" s="1918"/>
      <c r="E2813" s="310">
        <f t="shared" ref="E2813:L2813" si="654">SUM(E2814:E2816)</f>
        <v>0</v>
      </c>
      <c r="F2813" s="274">
        <f t="shared" si="654"/>
        <v>0</v>
      </c>
      <c r="G2813" s="275">
        <f t="shared" si="654"/>
        <v>0</v>
      </c>
      <c r="H2813" s="276">
        <f>SUM(H2814:H2816)</f>
        <v>0</v>
      </c>
      <c r="I2813" s="274">
        <f t="shared" si="654"/>
        <v>0</v>
      </c>
      <c r="J2813" s="275">
        <f t="shared" si="654"/>
        <v>0</v>
      </c>
      <c r="K2813" s="276">
        <f t="shared" si="654"/>
        <v>0</v>
      </c>
      <c r="L2813" s="310">
        <f t="shared" si="654"/>
        <v>0</v>
      </c>
      <c r="M2813" s="12" t="str">
        <f t="shared" si="648"/>
        <v/>
      </c>
      <c r="N2813" s="13"/>
    </row>
    <row r="2814" spans="1:14" hidden="1">
      <c r="A2814" s="18">
        <v>397</v>
      </c>
      <c r="B2814" s="362"/>
      <c r="C2814" s="279">
        <v>4301</v>
      </c>
      <c r="D2814" s="311" t="s">
        <v>237</v>
      </c>
      <c r="E2814" s="281">
        <f t="shared" ref="E2814:E2819" si="655">F2814+G2814+H2814</f>
        <v>0</v>
      </c>
      <c r="F2814" s="152"/>
      <c r="G2814" s="153"/>
      <c r="H2814" s="1406"/>
      <c r="I2814" s="152"/>
      <c r="J2814" s="153"/>
      <c r="K2814" s="1406"/>
      <c r="L2814" s="281">
        <f t="shared" ref="L2814:L2819" si="656">I2814+J2814+K2814</f>
        <v>0</v>
      </c>
      <c r="M2814" s="12" t="str">
        <f t="shared" si="648"/>
        <v/>
      </c>
      <c r="N2814" s="13"/>
    </row>
    <row r="2815" spans="1:14" hidden="1">
      <c r="A2815" s="14">
        <v>398</v>
      </c>
      <c r="B2815" s="362"/>
      <c r="C2815" s="293">
        <v>4302</v>
      </c>
      <c r="D2815" s="363" t="s">
        <v>238</v>
      </c>
      <c r="E2815" s="295">
        <f t="shared" si="655"/>
        <v>0</v>
      </c>
      <c r="F2815" s="158"/>
      <c r="G2815" s="159"/>
      <c r="H2815" s="1408"/>
      <c r="I2815" s="158"/>
      <c r="J2815" s="159"/>
      <c r="K2815" s="1408"/>
      <c r="L2815" s="295">
        <f t="shared" si="656"/>
        <v>0</v>
      </c>
      <c r="M2815" s="12" t="str">
        <f t="shared" si="648"/>
        <v/>
      </c>
      <c r="N2815" s="13"/>
    </row>
    <row r="2816" spans="1:14" hidden="1">
      <c r="A2816" s="14">
        <v>399</v>
      </c>
      <c r="B2816" s="362"/>
      <c r="C2816" s="285">
        <v>4309</v>
      </c>
      <c r="D2816" s="301" t="s">
        <v>239</v>
      </c>
      <c r="E2816" s="287">
        <f t="shared" si="655"/>
        <v>0</v>
      </c>
      <c r="F2816" s="173"/>
      <c r="G2816" s="174"/>
      <c r="H2816" s="1409"/>
      <c r="I2816" s="173"/>
      <c r="J2816" s="174"/>
      <c r="K2816" s="1409"/>
      <c r="L2816" s="287">
        <f t="shared" si="656"/>
        <v>0</v>
      </c>
      <c r="M2816" s="12" t="str">
        <f t="shared" si="648"/>
        <v/>
      </c>
      <c r="N2816" s="13"/>
    </row>
    <row r="2817" spans="1:14" hidden="1">
      <c r="A2817" s="14">
        <v>400</v>
      </c>
      <c r="B2817" s="272">
        <v>4400</v>
      </c>
      <c r="C2817" s="1917" t="s">
        <v>1642</v>
      </c>
      <c r="D2817" s="1918"/>
      <c r="E2817" s="310">
        <f t="shared" si="655"/>
        <v>0</v>
      </c>
      <c r="F2817" s="1410"/>
      <c r="G2817" s="1411"/>
      <c r="H2817" s="1412"/>
      <c r="I2817" s="1410"/>
      <c r="J2817" s="1411"/>
      <c r="K2817" s="1412"/>
      <c r="L2817" s="310">
        <f t="shared" si="656"/>
        <v>0</v>
      </c>
      <c r="M2817" s="12" t="str">
        <f t="shared" si="648"/>
        <v/>
      </c>
      <c r="N2817" s="13"/>
    </row>
    <row r="2818" spans="1:14" hidden="1">
      <c r="A2818" s="14">
        <v>401</v>
      </c>
      <c r="B2818" s="272">
        <v>4500</v>
      </c>
      <c r="C2818" s="1917" t="s">
        <v>1643</v>
      </c>
      <c r="D2818" s="1918"/>
      <c r="E2818" s="310">
        <f t="shared" si="655"/>
        <v>0</v>
      </c>
      <c r="F2818" s="1410"/>
      <c r="G2818" s="1411"/>
      <c r="H2818" s="1412"/>
      <c r="I2818" s="1410"/>
      <c r="J2818" s="1411"/>
      <c r="K2818" s="1412"/>
      <c r="L2818" s="310">
        <f t="shared" si="656"/>
        <v>0</v>
      </c>
      <c r="M2818" s="12" t="str">
        <f t="shared" si="648"/>
        <v/>
      </c>
      <c r="N2818" s="13"/>
    </row>
    <row r="2819" spans="1:14" hidden="1">
      <c r="A2819" s="40">
        <v>404</v>
      </c>
      <c r="B2819" s="272">
        <v>4600</v>
      </c>
      <c r="C2819" s="1923" t="s">
        <v>240</v>
      </c>
      <c r="D2819" s="1924"/>
      <c r="E2819" s="310">
        <f t="shared" si="655"/>
        <v>0</v>
      </c>
      <c r="F2819" s="1410"/>
      <c r="G2819" s="1411"/>
      <c r="H2819" s="1412"/>
      <c r="I2819" s="1410"/>
      <c r="J2819" s="1411"/>
      <c r="K2819" s="1412"/>
      <c r="L2819" s="310">
        <f t="shared" si="656"/>
        <v>0</v>
      </c>
      <c r="M2819" s="12" t="str">
        <f t="shared" si="648"/>
        <v/>
      </c>
      <c r="N2819" s="13"/>
    </row>
    <row r="2820" spans="1:14" hidden="1">
      <c r="A2820" s="40">
        <v>404</v>
      </c>
      <c r="B2820" s="272">
        <v>4900</v>
      </c>
      <c r="C2820" s="1917" t="s">
        <v>267</v>
      </c>
      <c r="D2820" s="1918"/>
      <c r="E2820" s="310">
        <f t="shared" ref="E2820:L2820" si="657">+E2821+E2822</f>
        <v>0</v>
      </c>
      <c r="F2820" s="274">
        <f t="shared" si="657"/>
        <v>0</v>
      </c>
      <c r="G2820" s="275">
        <f t="shared" si="657"/>
        <v>0</v>
      </c>
      <c r="H2820" s="276">
        <f>+H2821+H2822</f>
        <v>0</v>
      </c>
      <c r="I2820" s="274">
        <f t="shared" si="657"/>
        <v>0</v>
      </c>
      <c r="J2820" s="275">
        <f t="shared" si="657"/>
        <v>0</v>
      </c>
      <c r="K2820" s="276">
        <f t="shared" si="657"/>
        <v>0</v>
      </c>
      <c r="L2820" s="310">
        <f t="shared" si="657"/>
        <v>0</v>
      </c>
      <c r="M2820" s="12" t="str">
        <f t="shared" si="648"/>
        <v/>
      </c>
      <c r="N2820" s="13"/>
    </row>
    <row r="2821" spans="1:14" hidden="1">
      <c r="A2821" s="22">
        <v>440</v>
      </c>
      <c r="B2821" s="362"/>
      <c r="C2821" s="279">
        <v>4901</v>
      </c>
      <c r="D2821" s="364" t="s">
        <v>268</v>
      </c>
      <c r="E2821" s="281">
        <f>F2821+G2821+H2821</f>
        <v>0</v>
      </c>
      <c r="F2821" s="152"/>
      <c r="G2821" s="153"/>
      <c r="H2821" s="1406"/>
      <c r="I2821" s="152"/>
      <c r="J2821" s="153"/>
      <c r="K2821" s="1406"/>
      <c r="L2821" s="281">
        <f>I2821+J2821+K2821</f>
        <v>0</v>
      </c>
      <c r="M2821" s="12" t="str">
        <f t="shared" si="648"/>
        <v/>
      </c>
      <c r="N2821" s="13"/>
    </row>
    <row r="2822" spans="1:14" hidden="1">
      <c r="A2822" s="22">
        <v>450</v>
      </c>
      <c r="B2822" s="362"/>
      <c r="C2822" s="285">
        <v>4902</v>
      </c>
      <c r="D2822" s="301" t="s">
        <v>269</v>
      </c>
      <c r="E2822" s="287">
        <f>F2822+G2822+H2822</f>
        <v>0</v>
      </c>
      <c r="F2822" s="173"/>
      <c r="G2822" s="174"/>
      <c r="H2822" s="1409"/>
      <c r="I2822" s="173"/>
      <c r="J2822" s="174"/>
      <c r="K2822" s="1409"/>
      <c r="L2822" s="287">
        <f>I2822+J2822+K2822</f>
        <v>0</v>
      </c>
      <c r="M2822" s="12" t="str">
        <f t="shared" si="648"/>
        <v/>
      </c>
      <c r="N2822" s="13"/>
    </row>
    <row r="2823" spans="1:14" hidden="1">
      <c r="A2823" s="22">
        <v>495</v>
      </c>
      <c r="B2823" s="365">
        <v>5100</v>
      </c>
      <c r="C2823" s="1925" t="s">
        <v>241</v>
      </c>
      <c r="D2823" s="1926"/>
      <c r="E2823" s="310">
        <f>F2823+G2823+H2823</f>
        <v>0</v>
      </c>
      <c r="F2823" s="1410"/>
      <c r="G2823" s="1411"/>
      <c r="H2823" s="1412"/>
      <c r="I2823" s="1410"/>
      <c r="J2823" s="1411"/>
      <c r="K2823" s="1412"/>
      <c r="L2823" s="310">
        <f>I2823+J2823+K2823</f>
        <v>0</v>
      </c>
      <c r="M2823" s="12" t="str">
        <f t="shared" si="648"/>
        <v/>
      </c>
      <c r="N2823" s="13"/>
    </row>
    <row r="2824" spans="1:14" hidden="1">
      <c r="A2824" s="23">
        <v>500</v>
      </c>
      <c r="B2824" s="365">
        <v>5200</v>
      </c>
      <c r="C2824" s="1925" t="s">
        <v>242</v>
      </c>
      <c r="D2824" s="1926"/>
      <c r="E2824" s="310">
        <f t="shared" ref="E2824:L2824" si="658">SUM(E2825:E2831)</f>
        <v>0</v>
      </c>
      <c r="F2824" s="274">
        <f t="shared" si="658"/>
        <v>0</v>
      </c>
      <c r="G2824" s="275">
        <f t="shared" si="658"/>
        <v>0</v>
      </c>
      <c r="H2824" s="276">
        <f>SUM(H2825:H2831)</f>
        <v>0</v>
      </c>
      <c r="I2824" s="274">
        <f t="shared" si="658"/>
        <v>0</v>
      </c>
      <c r="J2824" s="275">
        <f t="shared" si="658"/>
        <v>0</v>
      </c>
      <c r="K2824" s="276">
        <f t="shared" si="658"/>
        <v>0</v>
      </c>
      <c r="L2824" s="310">
        <f t="shared" si="658"/>
        <v>0</v>
      </c>
      <c r="M2824" s="12" t="str">
        <f t="shared" si="648"/>
        <v/>
      </c>
      <c r="N2824" s="13"/>
    </row>
    <row r="2825" spans="1:14" hidden="1">
      <c r="A2825" s="23">
        <v>505</v>
      </c>
      <c r="B2825" s="366"/>
      <c r="C2825" s="367">
        <v>5201</v>
      </c>
      <c r="D2825" s="368" t="s">
        <v>243</v>
      </c>
      <c r="E2825" s="281">
        <f t="shared" ref="E2825:E2831" si="659">F2825+G2825+H2825</f>
        <v>0</v>
      </c>
      <c r="F2825" s="152"/>
      <c r="G2825" s="153"/>
      <c r="H2825" s="1406"/>
      <c r="I2825" s="152"/>
      <c r="J2825" s="153"/>
      <c r="K2825" s="1406"/>
      <c r="L2825" s="281">
        <f t="shared" ref="L2825:L2831" si="660">I2825+J2825+K2825</f>
        <v>0</v>
      </c>
      <c r="M2825" s="12" t="str">
        <f t="shared" si="648"/>
        <v/>
      </c>
      <c r="N2825" s="13"/>
    </row>
    <row r="2826" spans="1:14" hidden="1">
      <c r="A2826" s="23">
        <v>510</v>
      </c>
      <c r="B2826" s="366"/>
      <c r="C2826" s="369">
        <v>5202</v>
      </c>
      <c r="D2826" s="370" t="s">
        <v>244</v>
      </c>
      <c r="E2826" s="295">
        <f t="shared" si="659"/>
        <v>0</v>
      </c>
      <c r="F2826" s="158"/>
      <c r="G2826" s="159"/>
      <c r="H2826" s="1408"/>
      <c r="I2826" s="158"/>
      <c r="J2826" s="159"/>
      <c r="K2826" s="1408"/>
      <c r="L2826" s="295">
        <f t="shared" si="660"/>
        <v>0</v>
      </c>
      <c r="M2826" s="12" t="str">
        <f t="shared" si="648"/>
        <v/>
      </c>
      <c r="N2826" s="13"/>
    </row>
    <row r="2827" spans="1:14" hidden="1">
      <c r="A2827" s="23">
        <v>515</v>
      </c>
      <c r="B2827" s="366"/>
      <c r="C2827" s="369">
        <v>5203</v>
      </c>
      <c r="D2827" s="370" t="s">
        <v>609</v>
      </c>
      <c r="E2827" s="295">
        <f t="shared" si="659"/>
        <v>0</v>
      </c>
      <c r="F2827" s="158"/>
      <c r="G2827" s="159"/>
      <c r="H2827" s="1408"/>
      <c r="I2827" s="158"/>
      <c r="J2827" s="159"/>
      <c r="K2827" s="1408"/>
      <c r="L2827" s="295">
        <f t="shared" si="660"/>
        <v>0</v>
      </c>
      <c r="M2827" s="12" t="str">
        <f t="shared" si="648"/>
        <v/>
      </c>
      <c r="N2827" s="13"/>
    </row>
    <row r="2828" spans="1:14" hidden="1">
      <c r="A2828" s="23">
        <v>520</v>
      </c>
      <c r="B2828" s="366"/>
      <c r="C2828" s="369">
        <v>5204</v>
      </c>
      <c r="D2828" s="370" t="s">
        <v>610</v>
      </c>
      <c r="E2828" s="295">
        <f t="shared" si="659"/>
        <v>0</v>
      </c>
      <c r="F2828" s="158"/>
      <c r="G2828" s="159"/>
      <c r="H2828" s="1408"/>
      <c r="I2828" s="158"/>
      <c r="J2828" s="159"/>
      <c r="K2828" s="1408"/>
      <c r="L2828" s="295">
        <f t="shared" si="660"/>
        <v>0</v>
      </c>
      <c r="M2828" s="12" t="str">
        <f t="shared" si="648"/>
        <v/>
      </c>
      <c r="N2828" s="13"/>
    </row>
    <row r="2829" spans="1:14" hidden="1">
      <c r="A2829" s="23">
        <v>525</v>
      </c>
      <c r="B2829" s="366"/>
      <c r="C2829" s="369">
        <v>5205</v>
      </c>
      <c r="D2829" s="370" t="s">
        <v>611</v>
      </c>
      <c r="E2829" s="295">
        <f t="shared" si="659"/>
        <v>0</v>
      </c>
      <c r="F2829" s="158"/>
      <c r="G2829" s="159"/>
      <c r="H2829" s="1408"/>
      <c r="I2829" s="158"/>
      <c r="J2829" s="159"/>
      <c r="K2829" s="1408"/>
      <c r="L2829" s="295">
        <f t="shared" si="660"/>
        <v>0</v>
      </c>
      <c r="M2829" s="12" t="str">
        <f t="shared" si="648"/>
        <v/>
      </c>
      <c r="N2829" s="13"/>
    </row>
    <row r="2830" spans="1:14" hidden="1">
      <c r="A2830" s="22">
        <v>635</v>
      </c>
      <c r="B2830" s="366"/>
      <c r="C2830" s="369">
        <v>5206</v>
      </c>
      <c r="D2830" s="370" t="s">
        <v>612</v>
      </c>
      <c r="E2830" s="295">
        <f t="shared" si="659"/>
        <v>0</v>
      </c>
      <c r="F2830" s="158"/>
      <c r="G2830" s="159"/>
      <c r="H2830" s="1408"/>
      <c r="I2830" s="158"/>
      <c r="J2830" s="159"/>
      <c r="K2830" s="1408"/>
      <c r="L2830" s="295">
        <f t="shared" si="660"/>
        <v>0</v>
      </c>
      <c r="M2830" s="12" t="str">
        <f t="shared" si="648"/>
        <v/>
      </c>
      <c r="N2830" s="13"/>
    </row>
    <row r="2831" spans="1:14" hidden="1">
      <c r="A2831" s="23">
        <v>640</v>
      </c>
      <c r="B2831" s="366"/>
      <c r="C2831" s="371">
        <v>5219</v>
      </c>
      <c r="D2831" s="372" t="s">
        <v>613</v>
      </c>
      <c r="E2831" s="287">
        <f t="shared" si="659"/>
        <v>0</v>
      </c>
      <c r="F2831" s="173"/>
      <c r="G2831" s="174"/>
      <c r="H2831" s="1409"/>
      <c r="I2831" s="173"/>
      <c r="J2831" s="174"/>
      <c r="K2831" s="1409"/>
      <c r="L2831" s="287">
        <f t="shared" si="660"/>
        <v>0</v>
      </c>
      <c r="M2831" s="12" t="str">
        <f t="shared" si="648"/>
        <v/>
      </c>
      <c r="N2831" s="13"/>
    </row>
    <row r="2832" spans="1:14" hidden="1">
      <c r="A2832" s="23">
        <v>645</v>
      </c>
      <c r="B2832" s="365">
        <v>5300</v>
      </c>
      <c r="C2832" s="1925" t="s">
        <v>614</v>
      </c>
      <c r="D2832" s="1926"/>
      <c r="E2832" s="310">
        <f t="shared" ref="E2832:L2832" si="661">SUM(E2833:E2834)</f>
        <v>0</v>
      </c>
      <c r="F2832" s="274">
        <f t="shared" si="661"/>
        <v>0</v>
      </c>
      <c r="G2832" s="275">
        <f t="shared" si="661"/>
        <v>0</v>
      </c>
      <c r="H2832" s="276">
        <f>SUM(H2833:H2834)</f>
        <v>0</v>
      </c>
      <c r="I2832" s="274">
        <f t="shared" si="661"/>
        <v>0</v>
      </c>
      <c r="J2832" s="275">
        <f t="shared" si="661"/>
        <v>0</v>
      </c>
      <c r="K2832" s="276">
        <f t="shared" si="661"/>
        <v>0</v>
      </c>
      <c r="L2832" s="310">
        <f t="shared" si="661"/>
        <v>0</v>
      </c>
      <c r="M2832" s="12" t="str">
        <f t="shared" si="648"/>
        <v/>
      </c>
      <c r="N2832" s="13"/>
    </row>
    <row r="2833" spans="1:14" hidden="1">
      <c r="A2833" s="23">
        <v>650</v>
      </c>
      <c r="B2833" s="366"/>
      <c r="C2833" s="367">
        <v>5301</v>
      </c>
      <c r="D2833" s="368" t="s">
        <v>301</v>
      </c>
      <c r="E2833" s="281">
        <f>F2833+G2833+H2833</f>
        <v>0</v>
      </c>
      <c r="F2833" s="152"/>
      <c r="G2833" s="153"/>
      <c r="H2833" s="1406"/>
      <c r="I2833" s="152"/>
      <c r="J2833" s="153"/>
      <c r="K2833" s="1406"/>
      <c r="L2833" s="281">
        <f>I2833+J2833+K2833</f>
        <v>0</v>
      </c>
      <c r="M2833" s="12" t="str">
        <f t="shared" si="648"/>
        <v/>
      </c>
      <c r="N2833" s="13"/>
    </row>
    <row r="2834" spans="1:14" hidden="1">
      <c r="A2834" s="22">
        <v>655</v>
      </c>
      <c r="B2834" s="366"/>
      <c r="C2834" s="371">
        <v>5309</v>
      </c>
      <c r="D2834" s="372" t="s">
        <v>615</v>
      </c>
      <c r="E2834" s="287">
        <f>F2834+G2834+H2834</f>
        <v>0</v>
      </c>
      <c r="F2834" s="173"/>
      <c r="G2834" s="174"/>
      <c r="H2834" s="1409"/>
      <c r="I2834" s="173"/>
      <c r="J2834" s="174"/>
      <c r="K2834" s="1409"/>
      <c r="L2834" s="287">
        <f>I2834+J2834+K2834</f>
        <v>0</v>
      </c>
      <c r="M2834" s="12" t="str">
        <f t="shared" si="648"/>
        <v/>
      </c>
      <c r="N2834" s="13"/>
    </row>
    <row r="2835" spans="1:14" hidden="1">
      <c r="A2835" s="22">
        <v>665</v>
      </c>
      <c r="B2835" s="365">
        <v>5400</v>
      </c>
      <c r="C2835" s="1925" t="s">
        <v>672</v>
      </c>
      <c r="D2835" s="1926"/>
      <c r="E2835" s="310">
        <f>F2835+G2835+H2835</f>
        <v>0</v>
      </c>
      <c r="F2835" s="1410"/>
      <c r="G2835" s="1411"/>
      <c r="H2835" s="1412"/>
      <c r="I2835" s="1410"/>
      <c r="J2835" s="1411"/>
      <c r="K2835" s="1412"/>
      <c r="L2835" s="310">
        <f>I2835+J2835+K2835</f>
        <v>0</v>
      </c>
      <c r="M2835" s="12" t="str">
        <f t="shared" si="648"/>
        <v/>
      </c>
      <c r="N2835" s="13"/>
    </row>
    <row r="2836" spans="1:14" hidden="1">
      <c r="A2836" s="22">
        <v>675</v>
      </c>
      <c r="B2836" s="272">
        <v>5500</v>
      </c>
      <c r="C2836" s="1917" t="s">
        <v>673</v>
      </c>
      <c r="D2836" s="1918"/>
      <c r="E2836" s="310">
        <f t="shared" ref="E2836:L2836" si="662">SUM(E2837:E2840)</f>
        <v>0</v>
      </c>
      <c r="F2836" s="274">
        <f t="shared" si="662"/>
        <v>0</v>
      </c>
      <c r="G2836" s="275">
        <f t="shared" si="662"/>
        <v>0</v>
      </c>
      <c r="H2836" s="276">
        <f>SUM(H2837:H2840)</f>
        <v>0</v>
      </c>
      <c r="I2836" s="274">
        <f t="shared" si="662"/>
        <v>0</v>
      </c>
      <c r="J2836" s="275">
        <f t="shared" si="662"/>
        <v>0</v>
      </c>
      <c r="K2836" s="276">
        <f t="shared" si="662"/>
        <v>0</v>
      </c>
      <c r="L2836" s="310">
        <f t="shared" si="662"/>
        <v>0</v>
      </c>
      <c r="M2836" s="12" t="str">
        <f t="shared" si="648"/>
        <v/>
      </c>
      <c r="N2836" s="13"/>
    </row>
    <row r="2837" spans="1:14" hidden="1">
      <c r="A2837" s="22">
        <v>685</v>
      </c>
      <c r="B2837" s="362"/>
      <c r="C2837" s="279">
        <v>5501</v>
      </c>
      <c r="D2837" s="311" t="s">
        <v>674</v>
      </c>
      <c r="E2837" s="281">
        <f>F2837+G2837+H2837</f>
        <v>0</v>
      </c>
      <c r="F2837" s="152"/>
      <c r="G2837" s="153"/>
      <c r="H2837" s="1406"/>
      <c r="I2837" s="152"/>
      <c r="J2837" s="153"/>
      <c r="K2837" s="1406"/>
      <c r="L2837" s="281">
        <f>I2837+J2837+K2837</f>
        <v>0</v>
      </c>
      <c r="M2837" s="12" t="str">
        <f t="shared" si="648"/>
        <v/>
      </c>
      <c r="N2837" s="13"/>
    </row>
    <row r="2838" spans="1:14" hidden="1">
      <c r="A2838" s="23">
        <v>690</v>
      </c>
      <c r="B2838" s="362"/>
      <c r="C2838" s="293">
        <v>5502</v>
      </c>
      <c r="D2838" s="294" t="s">
        <v>675</v>
      </c>
      <c r="E2838" s="295">
        <f>F2838+G2838+H2838</f>
        <v>0</v>
      </c>
      <c r="F2838" s="158"/>
      <c r="G2838" s="159"/>
      <c r="H2838" s="1408"/>
      <c r="I2838" s="158"/>
      <c r="J2838" s="159"/>
      <c r="K2838" s="1408"/>
      <c r="L2838" s="295">
        <f>I2838+J2838+K2838</f>
        <v>0</v>
      </c>
      <c r="M2838" s="12" t="str">
        <f t="shared" si="648"/>
        <v/>
      </c>
      <c r="N2838" s="13"/>
    </row>
    <row r="2839" spans="1:14" hidden="1">
      <c r="A2839" s="23">
        <v>695</v>
      </c>
      <c r="B2839" s="362"/>
      <c r="C2839" s="293">
        <v>5503</v>
      </c>
      <c r="D2839" s="363" t="s">
        <v>676</v>
      </c>
      <c r="E2839" s="295">
        <f>F2839+G2839+H2839</f>
        <v>0</v>
      </c>
      <c r="F2839" s="158"/>
      <c r="G2839" s="159"/>
      <c r="H2839" s="1408"/>
      <c r="I2839" s="158"/>
      <c r="J2839" s="159"/>
      <c r="K2839" s="1408"/>
      <c r="L2839" s="295">
        <f>I2839+J2839+K2839</f>
        <v>0</v>
      </c>
      <c r="M2839" s="12" t="str">
        <f t="shared" si="648"/>
        <v/>
      </c>
      <c r="N2839" s="13"/>
    </row>
    <row r="2840" spans="1:14" hidden="1">
      <c r="A2840" s="22">
        <v>700</v>
      </c>
      <c r="B2840" s="362"/>
      <c r="C2840" s="285">
        <v>5504</v>
      </c>
      <c r="D2840" s="339" t="s">
        <v>677</v>
      </c>
      <c r="E2840" s="287">
        <f>F2840+G2840+H2840</f>
        <v>0</v>
      </c>
      <c r="F2840" s="173"/>
      <c r="G2840" s="174"/>
      <c r="H2840" s="1409"/>
      <c r="I2840" s="173"/>
      <c r="J2840" s="174"/>
      <c r="K2840" s="1409"/>
      <c r="L2840" s="287">
        <f>I2840+J2840+K2840</f>
        <v>0</v>
      </c>
      <c r="M2840" s="12" t="str">
        <f t="shared" si="648"/>
        <v/>
      </c>
      <c r="N2840" s="13"/>
    </row>
    <row r="2841" spans="1:14" hidden="1">
      <c r="A2841" s="22">
        <v>710</v>
      </c>
      <c r="B2841" s="365">
        <v>5700</v>
      </c>
      <c r="C2841" s="1919" t="s">
        <v>899</v>
      </c>
      <c r="D2841" s="1920"/>
      <c r="E2841" s="310">
        <f>SUM(E2842:E2844)</f>
        <v>0</v>
      </c>
      <c r="F2841" s="1458">
        <v>0</v>
      </c>
      <c r="G2841" s="1458">
        <v>0</v>
      </c>
      <c r="H2841" s="1458">
        <v>0</v>
      </c>
      <c r="I2841" s="1458">
        <v>0</v>
      </c>
      <c r="J2841" s="1458">
        <v>0</v>
      </c>
      <c r="K2841" s="1458">
        <v>0</v>
      </c>
      <c r="L2841" s="310">
        <f>SUM(L2842:L2844)</f>
        <v>0</v>
      </c>
      <c r="M2841" s="12" t="str">
        <f t="shared" si="648"/>
        <v/>
      </c>
      <c r="N2841" s="13"/>
    </row>
    <row r="2842" spans="1:14" hidden="1">
      <c r="A2842" s="23">
        <v>715</v>
      </c>
      <c r="B2842" s="366"/>
      <c r="C2842" s="367">
        <v>5701</v>
      </c>
      <c r="D2842" s="368" t="s">
        <v>678</v>
      </c>
      <c r="E2842" s="281">
        <f>F2842+G2842+H2842</f>
        <v>0</v>
      </c>
      <c r="F2842" s="1459">
        <v>0</v>
      </c>
      <c r="G2842" s="1459">
        <v>0</v>
      </c>
      <c r="H2842" s="1460">
        <v>0</v>
      </c>
      <c r="I2842" s="1711">
        <v>0</v>
      </c>
      <c r="J2842" s="1459">
        <v>0</v>
      </c>
      <c r="K2842" s="1459">
        <v>0</v>
      </c>
      <c r="L2842" s="281">
        <f>I2842+J2842+K2842</f>
        <v>0</v>
      </c>
      <c r="M2842" s="12" t="str">
        <f t="shared" si="648"/>
        <v/>
      </c>
      <c r="N2842" s="13"/>
    </row>
    <row r="2843" spans="1:14" hidden="1">
      <c r="A2843" s="23">
        <v>720</v>
      </c>
      <c r="B2843" s="366"/>
      <c r="C2843" s="373">
        <v>5702</v>
      </c>
      <c r="D2843" s="374" t="s">
        <v>679</v>
      </c>
      <c r="E2843" s="314">
        <f>F2843+G2843+H2843</f>
        <v>0</v>
      </c>
      <c r="F2843" s="1459">
        <v>0</v>
      </c>
      <c r="G2843" s="1459">
        <v>0</v>
      </c>
      <c r="H2843" s="1460">
        <v>0</v>
      </c>
      <c r="I2843" s="1711">
        <v>0</v>
      </c>
      <c r="J2843" s="1459">
        <v>0</v>
      </c>
      <c r="K2843" s="1459">
        <v>0</v>
      </c>
      <c r="L2843" s="314">
        <f>I2843+J2843+K2843</f>
        <v>0</v>
      </c>
      <c r="M2843" s="12" t="str">
        <f t="shared" si="648"/>
        <v/>
      </c>
      <c r="N2843" s="13"/>
    </row>
    <row r="2844" spans="1:14" hidden="1">
      <c r="A2844" s="23">
        <v>725</v>
      </c>
      <c r="B2844" s="292"/>
      <c r="C2844" s="375">
        <v>4071</v>
      </c>
      <c r="D2844" s="376" t="s">
        <v>680</v>
      </c>
      <c r="E2844" s="377">
        <f>F2844+G2844+H2844</f>
        <v>0</v>
      </c>
      <c r="F2844" s="1459">
        <v>0</v>
      </c>
      <c r="G2844" s="1459">
        <v>0</v>
      </c>
      <c r="H2844" s="1460">
        <v>0</v>
      </c>
      <c r="I2844" s="1711">
        <v>0</v>
      </c>
      <c r="J2844" s="1459">
        <v>0</v>
      </c>
      <c r="K2844" s="1459">
        <v>0</v>
      </c>
      <c r="L2844" s="377">
        <f>I2844+J2844+K2844</f>
        <v>0</v>
      </c>
      <c r="M2844" s="12" t="str">
        <f t="shared" si="648"/>
        <v/>
      </c>
      <c r="N2844" s="13"/>
    </row>
    <row r="2845" spans="1:14" hidden="1">
      <c r="A2845" s="23">
        <v>730</v>
      </c>
      <c r="B2845" s="571"/>
      <c r="C2845" s="1921" t="s">
        <v>681</v>
      </c>
      <c r="D2845" s="1922"/>
      <c r="E2845" s="1426"/>
      <c r="F2845" s="1426"/>
      <c r="G2845" s="1426"/>
      <c r="H2845" s="1426"/>
      <c r="I2845" s="1426"/>
      <c r="J2845" s="1426"/>
      <c r="K2845" s="1426"/>
      <c r="L2845" s="1427"/>
      <c r="M2845" s="12" t="str">
        <f t="shared" si="648"/>
        <v/>
      </c>
      <c r="N2845" s="13"/>
    </row>
    <row r="2846" spans="1:14" hidden="1">
      <c r="A2846" s="23">
        <v>735</v>
      </c>
      <c r="B2846" s="381">
        <v>98</v>
      </c>
      <c r="C2846" s="1921" t="s">
        <v>681</v>
      </c>
      <c r="D2846" s="1922"/>
      <c r="E2846" s="382">
        <f>F2846+G2846+H2846</f>
        <v>0</v>
      </c>
      <c r="F2846" s="1417"/>
      <c r="G2846" s="1418"/>
      <c r="H2846" s="1419"/>
      <c r="I2846" s="1448">
        <v>0</v>
      </c>
      <c r="J2846" s="1449">
        <v>0</v>
      </c>
      <c r="K2846" s="1450">
        <v>0</v>
      </c>
      <c r="L2846" s="382">
        <f>I2846+J2846+K2846</f>
        <v>0</v>
      </c>
      <c r="M2846" s="12" t="str">
        <f t="shared" si="648"/>
        <v/>
      </c>
      <c r="N2846" s="13"/>
    </row>
    <row r="2847" spans="1:14" hidden="1">
      <c r="A2847" s="23">
        <v>740</v>
      </c>
      <c r="B2847" s="1421"/>
      <c r="C2847" s="1422"/>
      <c r="D2847" s="1423"/>
      <c r="E2847" s="269"/>
      <c r="F2847" s="269"/>
      <c r="G2847" s="269"/>
      <c r="H2847" s="269"/>
      <c r="I2847" s="269"/>
      <c r="J2847" s="269"/>
      <c r="K2847" s="269"/>
      <c r="L2847" s="270"/>
      <c r="M2847" s="12" t="str">
        <f t="shared" si="648"/>
        <v/>
      </c>
      <c r="N2847" s="73" t="str">
        <f>LEFT(C2729,1)</f>
        <v>5</v>
      </c>
    </row>
    <row r="2848" spans="1:14" hidden="1">
      <c r="A2848" s="23">
        <v>745</v>
      </c>
      <c r="B2848" s="1424"/>
      <c r="C2848" s="111"/>
      <c r="D2848" s="1425"/>
      <c r="E2848" s="218"/>
      <c r="F2848" s="218"/>
      <c r="G2848" s="218"/>
      <c r="H2848" s="218"/>
      <c r="I2848" s="218"/>
      <c r="J2848" s="218"/>
      <c r="K2848" s="218"/>
      <c r="L2848" s="389"/>
      <c r="M2848" s="7" t="str">
        <f t="shared" si="648"/>
        <v/>
      </c>
    </row>
    <row r="2849" spans="1:14" hidden="1">
      <c r="A2849" s="22">
        <v>750</v>
      </c>
      <c r="B2849" s="1424"/>
      <c r="C2849" s="111"/>
      <c r="D2849" s="1425"/>
      <c r="E2849" s="218"/>
      <c r="F2849" s="218"/>
      <c r="G2849" s="218"/>
      <c r="H2849" s="218"/>
      <c r="I2849" s="218"/>
      <c r="J2849" s="218"/>
      <c r="K2849" s="218"/>
      <c r="L2849" s="389"/>
      <c r="M2849" s="7" t="str">
        <f t="shared" si="648"/>
        <v/>
      </c>
    </row>
    <row r="2850" spans="1:14" ht="19.5" thickBot="1">
      <c r="A2850" s="23">
        <v>755</v>
      </c>
      <c r="B2850" s="1451"/>
      <c r="C2850" s="393" t="s">
        <v>727</v>
      </c>
      <c r="D2850" s="1420">
        <f>+B2850</f>
        <v>0</v>
      </c>
      <c r="E2850" s="395">
        <f t="shared" ref="E2850:L2850" si="663">SUM(E2732,E2735,E2741,E2749,E2750,E2768,E2772,E2778,E2781,E2782,E2783,E2784,E2788,E2797,E2803,E2804,E2805,E2806,E2813,E2817,E2818,E2819,E2820,E2823,E2824,E2832,E2835,E2836,E2841)+E2846</f>
        <v>133460</v>
      </c>
      <c r="F2850" s="396">
        <f t="shared" si="663"/>
        <v>0</v>
      </c>
      <c r="G2850" s="397">
        <f t="shared" si="663"/>
        <v>133460</v>
      </c>
      <c r="H2850" s="398">
        <f t="shared" si="663"/>
        <v>0</v>
      </c>
      <c r="I2850" s="396">
        <f t="shared" si="663"/>
        <v>0</v>
      </c>
      <c r="J2850" s="397">
        <f t="shared" si="663"/>
        <v>73237</v>
      </c>
      <c r="K2850" s="398">
        <f t="shared" si="663"/>
        <v>0</v>
      </c>
      <c r="L2850" s="395">
        <f t="shared" si="663"/>
        <v>73237</v>
      </c>
      <c r="M2850" s="1820">
        <f t="shared" si="648"/>
        <v>1</v>
      </c>
      <c r="N2850" s="65"/>
    </row>
    <row r="2851" spans="1:14" ht="19.5" thickTop="1">
      <c r="A2851" s="23">
        <v>760</v>
      </c>
      <c r="B2851" s="79" t="s">
        <v>120</v>
      </c>
      <c r="C2851" s="1"/>
      <c r="L2851" s="6"/>
      <c r="M2851" s="1820">
        <f>(IF($E2850&lt;&gt;0,$M$2,IF($L2850&lt;&gt;0,$M$2,"")))</f>
        <v>1</v>
      </c>
      <c r="N2851" s="65"/>
    </row>
    <row r="2852" spans="1:14" ht="18.75">
      <c r="A2852" s="22">
        <v>765</v>
      </c>
      <c r="B2852" s="1355"/>
      <c r="C2852" s="1355"/>
      <c r="D2852" s="1356"/>
      <c r="E2852" s="1355"/>
      <c r="F2852" s="1355"/>
      <c r="G2852" s="1355"/>
      <c r="H2852" s="1355"/>
      <c r="I2852" s="1355"/>
      <c r="J2852" s="1355"/>
      <c r="K2852" s="1355"/>
      <c r="L2852" s="1357"/>
      <c r="M2852" s="1820">
        <f>(IF($E2850&lt;&gt;0,$M$2,IF($L2850&lt;&gt;0,$M$2,"")))</f>
        <v>1</v>
      </c>
      <c r="N2852" s="65"/>
    </row>
    <row r="2853" spans="1:14" ht="18.75" hidden="1">
      <c r="A2853" s="22">
        <v>775</v>
      </c>
      <c r="B2853" s="65"/>
      <c r="C2853" s="65"/>
      <c r="D2853" s="65"/>
      <c r="E2853" s="65"/>
      <c r="F2853" s="65"/>
      <c r="G2853" s="65"/>
      <c r="H2853" s="65"/>
      <c r="I2853" s="65"/>
      <c r="J2853" s="65"/>
      <c r="K2853" s="65"/>
      <c r="L2853" s="77"/>
      <c r="M2853" s="74">
        <f>(IF(E2850&lt;&gt;0,$G$2,IF(L2850&lt;&gt;0,$G$2,"")))</f>
        <v>0</v>
      </c>
      <c r="N2853" s="65"/>
    </row>
    <row r="2854" spans="1:14">
      <c r="A2854" s="23">
        <v>780</v>
      </c>
      <c r="B2854" s="6"/>
      <c r="C2854" s="6"/>
      <c r="D2854" s="517"/>
      <c r="E2854" s="38"/>
      <c r="F2854" s="38"/>
      <c r="G2854" s="38"/>
      <c r="H2854" s="38"/>
      <c r="I2854" s="38"/>
      <c r="J2854" s="38"/>
      <c r="K2854" s="38"/>
      <c r="L2854" s="38"/>
      <c r="M2854" s="7">
        <f>(IF($E2990&lt;&gt;0,$M$2,IF($L2990&lt;&gt;0,$M$2,"")))</f>
        <v>1</v>
      </c>
    </row>
    <row r="2855" spans="1:14">
      <c r="A2855" s="23">
        <v>785</v>
      </c>
      <c r="B2855" s="6"/>
      <c r="C2855" s="1353"/>
      <c r="D2855" s="1354"/>
      <c r="E2855" s="38"/>
      <c r="F2855" s="38"/>
      <c r="G2855" s="38"/>
      <c r="H2855" s="38"/>
      <c r="I2855" s="38"/>
      <c r="J2855" s="38"/>
      <c r="K2855" s="38"/>
      <c r="L2855" s="38"/>
      <c r="M2855" s="7">
        <f>(IF($E2990&lt;&gt;0,$M$2,IF($L2990&lt;&gt;0,$M$2,"")))</f>
        <v>1</v>
      </c>
    </row>
    <row r="2856" spans="1:14">
      <c r="A2856" s="23">
        <v>790</v>
      </c>
      <c r="B2856" s="1938" t="str">
        <f>$B$7</f>
        <v>ОТЧЕТНИ ДАННИ ПО ЕБК ЗА ИЗПЪЛНЕНИЕТО НА БЮДЖЕТА</v>
      </c>
      <c r="C2856" s="1939"/>
      <c r="D2856" s="1939"/>
      <c r="E2856" s="242"/>
      <c r="F2856" s="242"/>
      <c r="G2856" s="237"/>
      <c r="H2856" s="237"/>
      <c r="I2856" s="237"/>
      <c r="J2856" s="237"/>
      <c r="K2856" s="237"/>
      <c r="L2856" s="237"/>
      <c r="M2856" s="7">
        <f>(IF($E2990&lt;&gt;0,$M$2,IF($L2990&lt;&gt;0,$M$2,"")))</f>
        <v>1</v>
      </c>
    </row>
    <row r="2857" spans="1:14">
      <c r="A2857" s="23">
        <v>795</v>
      </c>
      <c r="B2857" s="228"/>
      <c r="C2857" s="391"/>
      <c r="D2857" s="400"/>
      <c r="E2857" s="406" t="s">
        <v>458</v>
      </c>
      <c r="F2857" s="406" t="s">
        <v>820</v>
      </c>
      <c r="G2857" s="237"/>
      <c r="H2857" s="1350" t="s">
        <v>1235</v>
      </c>
      <c r="I2857" s="1351"/>
      <c r="J2857" s="1352"/>
      <c r="K2857" s="237"/>
      <c r="L2857" s="237"/>
      <c r="M2857" s="7">
        <f>(IF($E2990&lt;&gt;0,$M$2,IF($L2990&lt;&gt;0,$M$2,"")))</f>
        <v>1</v>
      </c>
    </row>
    <row r="2858" spans="1:14" ht="18.75">
      <c r="A2858" s="22">
        <v>805</v>
      </c>
      <c r="B2858" s="1940" t="str">
        <f>$B$9</f>
        <v>Община Правец</v>
      </c>
      <c r="C2858" s="1941"/>
      <c r="D2858" s="1942"/>
      <c r="E2858" s="115">
        <f>$E$9</f>
        <v>45658</v>
      </c>
      <c r="F2858" s="226">
        <f>$F$9</f>
        <v>45900</v>
      </c>
      <c r="G2858" s="237"/>
      <c r="H2858" s="237"/>
      <c r="I2858" s="237"/>
      <c r="J2858" s="237"/>
      <c r="K2858" s="237"/>
      <c r="L2858" s="237"/>
      <c r="M2858" s="7">
        <f>(IF($E2990&lt;&gt;0,$M$2,IF($L2990&lt;&gt;0,$M$2,"")))</f>
        <v>1</v>
      </c>
    </row>
    <row r="2859" spans="1:14">
      <c r="A2859" s="23">
        <v>810</v>
      </c>
      <c r="B2859" s="227" t="str">
        <f>$B$10</f>
        <v>(наименование на разпоредителя с бюджет)</v>
      </c>
      <c r="C2859" s="228"/>
      <c r="D2859" s="229"/>
      <c r="E2859" s="237"/>
      <c r="F2859" s="237"/>
      <c r="G2859" s="237"/>
      <c r="H2859" s="237"/>
      <c r="I2859" s="237"/>
      <c r="J2859" s="237"/>
      <c r="K2859" s="237"/>
      <c r="L2859" s="237"/>
      <c r="M2859" s="7">
        <f>(IF($E2990&lt;&gt;0,$M$2,IF($L2990&lt;&gt;0,$M$2,"")))</f>
        <v>1</v>
      </c>
    </row>
    <row r="2860" spans="1:14">
      <c r="A2860" s="23">
        <v>815</v>
      </c>
      <c r="B2860" s="227"/>
      <c r="C2860" s="228"/>
      <c r="D2860" s="229"/>
      <c r="E2860" s="237"/>
      <c r="F2860" s="237"/>
      <c r="G2860" s="237"/>
      <c r="H2860" s="237"/>
      <c r="I2860" s="237"/>
      <c r="J2860" s="237"/>
      <c r="K2860" s="237"/>
      <c r="L2860" s="237"/>
      <c r="M2860" s="7">
        <f>(IF($E2990&lt;&gt;0,$M$2,IF($L2990&lt;&gt;0,$M$2,"")))</f>
        <v>1</v>
      </c>
    </row>
    <row r="2861" spans="1:14" ht="19.5">
      <c r="A2861" s="28">
        <v>525</v>
      </c>
      <c r="B2861" s="1943" t="str">
        <f>$B$12</f>
        <v>Правец</v>
      </c>
      <c r="C2861" s="1944"/>
      <c r="D2861" s="1945"/>
      <c r="E2861" s="410" t="s">
        <v>875</v>
      </c>
      <c r="F2861" s="1348" t="str">
        <f>$F$12</f>
        <v>7317</v>
      </c>
      <c r="G2861" s="237"/>
      <c r="H2861" s="237"/>
      <c r="I2861" s="237"/>
      <c r="J2861" s="237"/>
      <c r="K2861" s="237"/>
      <c r="L2861" s="237"/>
      <c r="M2861" s="7">
        <f>(IF($E2990&lt;&gt;0,$M$2,IF($L2990&lt;&gt;0,$M$2,"")))</f>
        <v>1</v>
      </c>
    </row>
    <row r="2862" spans="1:14">
      <c r="A2862" s="22">
        <v>820</v>
      </c>
      <c r="B2862" s="233" t="str">
        <f>$B$13</f>
        <v>(наименование на първостепенния разпоредител с бюджет)</v>
      </c>
      <c r="C2862" s="228"/>
      <c r="D2862" s="229"/>
      <c r="E2862" s="1349"/>
      <c r="F2862" s="242"/>
      <c r="G2862" s="237"/>
      <c r="H2862" s="237"/>
      <c r="I2862" s="237"/>
      <c r="J2862" s="237"/>
      <c r="K2862" s="237"/>
      <c r="L2862" s="237"/>
      <c r="M2862" s="7">
        <f>(IF($E2990&lt;&gt;0,$M$2,IF($L2990&lt;&gt;0,$M$2,"")))</f>
        <v>1</v>
      </c>
    </row>
    <row r="2863" spans="1:14" ht="19.5">
      <c r="A2863" s="23">
        <v>821</v>
      </c>
      <c r="B2863" s="236"/>
      <c r="C2863" s="237"/>
      <c r="D2863" s="124" t="s">
        <v>876</v>
      </c>
      <c r="E2863" s="238">
        <f>$E$15</f>
        <v>0</v>
      </c>
      <c r="F2863" s="414" t="str">
        <f>$F$15</f>
        <v>БЮДЖЕТ</v>
      </c>
      <c r="G2863" s="218"/>
      <c r="H2863" s="218"/>
      <c r="I2863" s="218"/>
      <c r="J2863" s="218"/>
      <c r="K2863" s="218"/>
      <c r="L2863" s="218"/>
      <c r="M2863" s="7">
        <f>(IF($E2990&lt;&gt;0,$M$2,IF($L2990&lt;&gt;0,$M$2,"")))</f>
        <v>1</v>
      </c>
    </row>
    <row r="2864" spans="1:14" ht="16.5" thickBot="1">
      <c r="A2864" s="23">
        <v>822</v>
      </c>
      <c r="B2864" s="228"/>
      <c r="C2864" s="391"/>
      <c r="D2864" s="400"/>
      <c r="E2864" s="237"/>
      <c r="F2864" s="409"/>
      <c r="G2864" s="409"/>
      <c r="H2864" s="409"/>
      <c r="I2864" s="409"/>
      <c r="J2864" s="409"/>
      <c r="K2864" s="409"/>
      <c r="L2864" s="1365" t="s">
        <v>459</v>
      </c>
      <c r="M2864" s="7">
        <f>(IF($E2990&lt;&gt;0,$M$2,IF($L2990&lt;&gt;0,$M$2,"")))</f>
        <v>1</v>
      </c>
    </row>
    <row r="2865" spans="1:14" ht="24.95" customHeight="1">
      <c r="A2865" s="23">
        <v>823</v>
      </c>
      <c r="B2865" s="247"/>
      <c r="C2865" s="248"/>
      <c r="D2865" s="249" t="s">
        <v>699</v>
      </c>
      <c r="E2865" s="1946" t="str">
        <f>CONCATENATE("Уточнен план ",$C$3)</f>
        <v>Уточнен план 2025</v>
      </c>
      <c r="F2865" s="1947"/>
      <c r="G2865" s="1947"/>
      <c r="H2865" s="1948"/>
      <c r="I2865" s="1927" t="str">
        <f>CONCATENATE("Отчет ",$C$3)</f>
        <v>Отчет 2025</v>
      </c>
      <c r="J2865" s="1928"/>
      <c r="K2865" s="1928"/>
      <c r="L2865" s="1929"/>
      <c r="M2865" s="7">
        <f>(IF($E2990&lt;&gt;0,$M$2,IF($L2990&lt;&gt;0,$M$2,"")))</f>
        <v>1</v>
      </c>
    </row>
    <row r="2866" spans="1:14" ht="54.95" customHeight="1" thickBot="1">
      <c r="A2866" s="23">
        <v>825</v>
      </c>
      <c r="B2866" s="250" t="s">
        <v>62</v>
      </c>
      <c r="C2866" s="251" t="s">
        <v>460</v>
      </c>
      <c r="D2866" s="252" t="s">
        <v>700</v>
      </c>
      <c r="E2866" s="1391" t="str">
        <f>$E$20</f>
        <v>Уточнен план                Общо</v>
      </c>
      <c r="F2866" s="1395" t="str">
        <f>$F$20</f>
        <v>държавни дейности</v>
      </c>
      <c r="G2866" s="1396" t="str">
        <f>$G$20</f>
        <v>местни дейности</v>
      </c>
      <c r="H2866" s="1397" t="str">
        <f>$H$20</f>
        <v>дофинансиране</v>
      </c>
      <c r="I2866" s="253" t="str">
        <f>$I$20</f>
        <v>държавни дейности -ОТЧЕТ</v>
      </c>
      <c r="J2866" s="254" t="str">
        <f>$J$20</f>
        <v>местни дейности - ОТЧЕТ</v>
      </c>
      <c r="K2866" s="255" t="str">
        <f>$K$20</f>
        <v>дофинансиране - ОТЧЕТ</v>
      </c>
      <c r="L2866" s="1675" t="str">
        <f>$L$20</f>
        <v>ОТЧЕТ                                    ОБЩО</v>
      </c>
      <c r="M2866" s="7">
        <f>(IF($E2990&lt;&gt;0,$M$2,IF($L2990&lt;&gt;0,$M$2,"")))</f>
        <v>1</v>
      </c>
    </row>
    <row r="2867" spans="1:14" ht="18.75">
      <c r="A2867" s="23"/>
      <c r="B2867" s="258"/>
      <c r="C2867" s="259"/>
      <c r="D2867" s="260" t="s">
        <v>729</v>
      </c>
      <c r="E2867" s="1442" t="str">
        <f>$E$21</f>
        <v>(1)</v>
      </c>
      <c r="F2867" s="143" t="str">
        <f>$F$21</f>
        <v>(2)</v>
      </c>
      <c r="G2867" s="144" t="str">
        <f>$G$21</f>
        <v>(3)</v>
      </c>
      <c r="H2867" s="145" t="str">
        <f>$H$21</f>
        <v>(4)</v>
      </c>
      <c r="I2867" s="261" t="str">
        <f>$I$21</f>
        <v>(5)</v>
      </c>
      <c r="J2867" s="262" t="str">
        <f>$J$21</f>
        <v>(6)</v>
      </c>
      <c r="K2867" s="263" t="str">
        <f>$K$21</f>
        <v>(7)</v>
      </c>
      <c r="L2867" s="264" t="str">
        <f>$L$21</f>
        <v>(8)</v>
      </c>
      <c r="M2867" s="7">
        <f>(IF($E2990&lt;&gt;0,$M$2,IF($L2990&lt;&gt;0,$M$2,"")))</f>
        <v>1</v>
      </c>
    </row>
    <row r="2868" spans="1:14">
      <c r="A2868" s="23"/>
      <c r="B2868" s="1439"/>
      <c r="C2868" s="1540" t="e">
        <f>VLOOKUP(D2868,OP_LIST2,2,FALSE)</f>
        <v>#N/A</v>
      </c>
      <c r="D2868" s="1445"/>
      <c r="E2868" s="389"/>
      <c r="F2868" s="1429"/>
      <c r="G2868" s="1430"/>
      <c r="H2868" s="1431"/>
      <c r="I2868" s="1429"/>
      <c r="J2868" s="1430"/>
      <c r="K2868" s="1431"/>
      <c r="L2868" s="1428"/>
      <c r="M2868" s="7">
        <f>(IF($E2990&lt;&gt;0,$M$2,IF($L2990&lt;&gt;0,$M$2,"")))</f>
        <v>1</v>
      </c>
    </row>
    <row r="2869" spans="1:14">
      <c r="A2869" s="23"/>
      <c r="B2869" s="1713" t="s">
        <v>2056</v>
      </c>
      <c r="C2869" s="1446">
        <f>VLOOKUP(D2870,EBK_DEIN2,2,FALSE)</f>
        <v>5530</v>
      </c>
      <c r="D2869" s="1445" t="s">
        <v>778</v>
      </c>
      <c r="E2869" s="389"/>
      <c r="F2869" s="1432"/>
      <c r="G2869" s="1433"/>
      <c r="H2869" s="1434"/>
      <c r="I2869" s="1432"/>
      <c r="J2869" s="1433"/>
      <c r="K2869" s="1434"/>
      <c r="L2869" s="1428"/>
      <c r="M2869" s="7">
        <f>(IF($E2990&lt;&gt;0,$M$2,IF($L2990&lt;&gt;0,$M$2,"")))</f>
        <v>1</v>
      </c>
    </row>
    <row r="2870" spans="1:14">
      <c r="A2870" s="23"/>
      <c r="B2870" s="1438"/>
      <c r="C2870" s="1531">
        <f>+C2869</f>
        <v>5530</v>
      </c>
      <c r="D2870" s="1440" t="s">
        <v>556</v>
      </c>
      <c r="E2870" s="389"/>
      <c r="F2870" s="1432"/>
      <c r="G2870" s="1433"/>
      <c r="H2870" s="1434"/>
      <c r="I2870" s="1432"/>
      <c r="J2870" s="1433"/>
      <c r="K2870" s="1434"/>
      <c r="L2870" s="1428"/>
      <c r="M2870" s="7">
        <f>(IF($E2990&lt;&gt;0,$M$2,IF($L2990&lt;&gt;0,$M$2,"")))</f>
        <v>1</v>
      </c>
    </row>
    <row r="2871" spans="1:14">
      <c r="A2871" s="23"/>
      <c r="B2871" s="1443"/>
      <c r="C2871" s="1441"/>
      <c r="D2871" s="1444" t="s">
        <v>701</v>
      </c>
      <c r="E2871" s="389"/>
      <c r="F2871" s="1435"/>
      <c r="G2871" s="1436"/>
      <c r="H2871" s="1437"/>
      <c r="I2871" s="1435"/>
      <c r="J2871" s="1436"/>
      <c r="K2871" s="1437"/>
      <c r="L2871" s="1428"/>
      <c r="M2871" s="7">
        <f>(IF($E2990&lt;&gt;0,$M$2,IF($L2990&lt;&gt;0,$M$2,"")))</f>
        <v>1</v>
      </c>
    </row>
    <row r="2872" spans="1:14">
      <c r="A2872" s="23"/>
      <c r="B2872" s="272">
        <v>100</v>
      </c>
      <c r="C2872" s="1930" t="s">
        <v>730</v>
      </c>
      <c r="D2872" s="1931"/>
      <c r="E2872" s="273">
        <f t="shared" ref="E2872:L2872" si="664">SUM(E2873:E2874)</f>
        <v>467601</v>
      </c>
      <c r="F2872" s="274">
        <f t="shared" si="664"/>
        <v>467601</v>
      </c>
      <c r="G2872" s="275">
        <f t="shared" si="664"/>
        <v>0</v>
      </c>
      <c r="H2872" s="276">
        <f>SUM(H2873:H2874)</f>
        <v>0</v>
      </c>
      <c r="I2872" s="274">
        <f t="shared" si="664"/>
        <v>245878</v>
      </c>
      <c r="J2872" s="275">
        <f t="shared" si="664"/>
        <v>0</v>
      </c>
      <c r="K2872" s="276">
        <f t="shared" si="664"/>
        <v>0</v>
      </c>
      <c r="L2872" s="273">
        <f t="shared" si="664"/>
        <v>245878</v>
      </c>
      <c r="M2872" s="12">
        <f>(IF($E2872&lt;&gt;0,$M$2,IF($L2872&lt;&gt;0,$M$2,"")))</f>
        <v>1</v>
      </c>
      <c r="N2872" s="13"/>
    </row>
    <row r="2873" spans="1:14">
      <c r="A2873" s="23"/>
      <c r="B2873" s="278"/>
      <c r="C2873" s="279">
        <v>101</v>
      </c>
      <c r="D2873" s="280" t="s">
        <v>731</v>
      </c>
      <c r="E2873" s="281">
        <f>F2873+G2873+H2873</f>
        <v>467601</v>
      </c>
      <c r="F2873" s="152">
        <v>467601</v>
      </c>
      <c r="G2873" s="153">
        <v>0</v>
      </c>
      <c r="H2873" s="1406">
        <v>0</v>
      </c>
      <c r="I2873" s="152">
        <v>245878</v>
      </c>
      <c r="J2873" s="153">
        <v>0</v>
      </c>
      <c r="K2873" s="1406">
        <v>0</v>
      </c>
      <c r="L2873" s="281">
        <f>I2873+J2873+K2873</f>
        <v>245878</v>
      </c>
      <c r="M2873" s="12">
        <f t="shared" ref="M2873:M2936" si="665">(IF($E2873&lt;&gt;0,$M$2,IF($L2873&lt;&gt;0,$M$2,"")))</f>
        <v>1</v>
      </c>
      <c r="N2873" s="13"/>
    </row>
    <row r="2874" spans="1:14" hidden="1">
      <c r="A2874" s="10"/>
      <c r="B2874" s="278"/>
      <c r="C2874" s="285">
        <v>102</v>
      </c>
      <c r="D2874" s="286" t="s">
        <v>732</v>
      </c>
      <c r="E2874" s="287">
        <f>F2874+G2874+H2874</f>
        <v>0</v>
      </c>
      <c r="F2874" s="173"/>
      <c r="G2874" s="174"/>
      <c r="H2874" s="1409"/>
      <c r="I2874" s="173"/>
      <c r="J2874" s="174"/>
      <c r="K2874" s="1409"/>
      <c r="L2874" s="287">
        <f>I2874+J2874+K2874</f>
        <v>0</v>
      </c>
      <c r="M2874" s="12" t="str">
        <f t="shared" si="665"/>
        <v/>
      </c>
      <c r="N2874" s="13"/>
    </row>
    <row r="2875" spans="1:14">
      <c r="A2875" s="10"/>
      <c r="B2875" s="272">
        <v>200</v>
      </c>
      <c r="C2875" s="1932" t="s">
        <v>733</v>
      </c>
      <c r="D2875" s="1933"/>
      <c r="E2875" s="273">
        <f t="shared" ref="E2875:L2875" si="666">SUM(E2876:E2880)</f>
        <v>30150</v>
      </c>
      <c r="F2875" s="274">
        <f t="shared" si="666"/>
        <v>30150</v>
      </c>
      <c r="G2875" s="275">
        <f t="shared" si="666"/>
        <v>0</v>
      </c>
      <c r="H2875" s="276">
        <f>SUM(H2876:H2880)</f>
        <v>0</v>
      </c>
      <c r="I2875" s="274">
        <f t="shared" si="666"/>
        <v>8489</v>
      </c>
      <c r="J2875" s="275">
        <f t="shared" si="666"/>
        <v>0</v>
      </c>
      <c r="K2875" s="276">
        <f t="shared" si="666"/>
        <v>0</v>
      </c>
      <c r="L2875" s="273">
        <f t="shared" si="666"/>
        <v>8489</v>
      </c>
      <c r="M2875" s="12">
        <f t="shared" si="665"/>
        <v>1</v>
      </c>
      <c r="N2875" s="13"/>
    </row>
    <row r="2876" spans="1:14" hidden="1">
      <c r="A2876" s="10"/>
      <c r="B2876" s="291"/>
      <c r="C2876" s="279">
        <v>201</v>
      </c>
      <c r="D2876" s="280" t="s">
        <v>734</v>
      </c>
      <c r="E2876" s="281">
        <f>F2876+G2876+H2876</f>
        <v>0</v>
      </c>
      <c r="F2876" s="152"/>
      <c r="G2876" s="153"/>
      <c r="H2876" s="1406"/>
      <c r="I2876" s="152"/>
      <c r="J2876" s="153"/>
      <c r="K2876" s="1406"/>
      <c r="L2876" s="281">
        <f>I2876+J2876+K2876</f>
        <v>0</v>
      </c>
      <c r="M2876" s="12" t="str">
        <f t="shared" si="665"/>
        <v/>
      </c>
      <c r="N2876" s="13"/>
    </row>
    <row r="2877" spans="1:14">
      <c r="A2877" s="10"/>
      <c r="B2877" s="292"/>
      <c r="C2877" s="293">
        <v>202</v>
      </c>
      <c r="D2877" s="294" t="s">
        <v>735</v>
      </c>
      <c r="E2877" s="295">
        <f>F2877+G2877+H2877</f>
        <v>500</v>
      </c>
      <c r="F2877" s="158">
        <v>500</v>
      </c>
      <c r="G2877" s="159">
        <v>0</v>
      </c>
      <c r="H2877" s="1408">
        <v>0</v>
      </c>
      <c r="I2877" s="158"/>
      <c r="J2877" s="159"/>
      <c r="K2877" s="1408"/>
      <c r="L2877" s="295">
        <f>I2877+J2877+K2877</f>
        <v>0</v>
      </c>
      <c r="M2877" s="12">
        <f t="shared" si="665"/>
        <v>1</v>
      </c>
      <c r="N2877" s="13"/>
    </row>
    <row r="2878" spans="1:14" ht="31.5">
      <c r="A2878" s="10"/>
      <c r="B2878" s="299"/>
      <c r="C2878" s="293">
        <v>205</v>
      </c>
      <c r="D2878" s="294" t="s">
        <v>586</v>
      </c>
      <c r="E2878" s="295">
        <f>F2878+G2878+H2878</f>
        <v>14000</v>
      </c>
      <c r="F2878" s="158">
        <v>14000</v>
      </c>
      <c r="G2878" s="159">
        <v>0</v>
      </c>
      <c r="H2878" s="1408">
        <v>0</v>
      </c>
      <c r="I2878" s="158">
        <v>5557</v>
      </c>
      <c r="J2878" s="159">
        <v>0</v>
      </c>
      <c r="K2878" s="1408">
        <v>0</v>
      </c>
      <c r="L2878" s="295">
        <f>I2878+J2878+K2878</f>
        <v>5557</v>
      </c>
      <c r="M2878" s="12">
        <f t="shared" si="665"/>
        <v>1</v>
      </c>
      <c r="N2878" s="13"/>
    </row>
    <row r="2879" spans="1:14">
      <c r="A2879" s="10"/>
      <c r="B2879" s="299"/>
      <c r="C2879" s="293">
        <v>208</v>
      </c>
      <c r="D2879" s="300" t="s">
        <v>587</v>
      </c>
      <c r="E2879" s="295">
        <f>F2879+G2879+H2879</f>
        <v>5500</v>
      </c>
      <c r="F2879" s="158">
        <v>5500</v>
      </c>
      <c r="G2879" s="159">
        <v>0</v>
      </c>
      <c r="H2879" s="1408">
        <v>0</v>
      </c>
      <c r="I2879" s="158">
        <v>719</v>
      </c>
      <c r="J2879" s="159">
        <v>0</v>
      </c>
      <c r="K2879" s="1408">
        <v>0</v>
      </c>
      <c r="L2879" s="295">
        <f>I2879+J2879+K2879</f>
        <v>719</v>
      </c>
      <c r="M2879" s="12">
        <f t="shared" si="665"/>
        <v>1</v>
      </c>
      <c r="N2879" s="13"/>
    </row>
    <row r="2880" spans="1:14">
      <c r="A2880" s="10"/>
      <c r="B2880" s="291"/>
      <c r="C2880" s="285">
        <v>209</v>
      </c>
      <c r="D2880" s="301" t="s">
        <v>588</v>
      </c>
      <c r="E2880" s="287">
        <f>F2880+G2880+H2880</f>
        <v>10150</v>
      </c>
      <c r="F2880" s="173">
        <v>10150</v>
      </c>
      <c r="G2880" s="174">
        <v>0</v>
      </c>
      <c r="H2880" s="1409">
        <v>0</v>
      </c>
      <c r="I2880" s="173">
        <v>2213</v>
      </c>
      <c r="J2880" s="174">
        <v>0</v>
      </c>
      <c r="K2880" s="1409">
        <v>0</v>
      </c>
      <c r="L2880" s="287">
        <f>I2880+J2880+K2880</f>
        <v>2213</v>
      </c>
      <c r="M2880" s="12">
        <f t="shared" si="665"/>
        <v>1</v>
      </c>
      <c r="N2880" s="13"/>
    </row>
    <row r="2881" spans="1:14">
      <c r="A2881" s="10"/>
      <c r="B2881" s="272">
        <v>500</v>
      </c>
      <c r="C2881" s="1934" t="s">
        <v>188</v>
      </c>
      <c r="D2881" s="1935"/>
      <c r="E2881" s="273">
        <f t="shared" ref="E2881:L2881" si="667">SUM(E2882:E2888)</f>
        <v>102330</v>
      </c>
      <c r="F2881" s="274">
        <f t="shared" si="667"/>
        <v>102330</v>
      </c>
      <c r="G2881" s="275">
        <f t="shared" si="667"/>
        <v>0</v>
      </c>
      <c r="H2881" s="276">
        <f>SUM(H2882:H2888)</f>
        <v>0</v>
      </c>
      <c r="I2881" s="274">
        <f t="shared" si="667"/>
        <v>48620</v>
      </c>
      <c r="J2881" s="275">
        <f t="shared" si="667"/>
        <v>0</v>
      </c>
      <c r="K2881" s="276">
        <f t="shared" si="667"/>
        <v>0</v>
      </c>
      <c r="L2881" s="273">
        <f t="shared" si="667"/>
        <v>48620</v>
      </c>
      <c r="M2881" s="12">
        <f t="shared" si="665"/>
        <v>1</v>
      </c>
      <c r="N2881" s="13"/>
    </row>
    <row r="2882" spans="1:14" ht="18" customHeight="1">
      <c r="A2882" s="10"/>
      <c r="B2882" s="291"/>
      <c r="C2882" s="302">
        <v>551</v>
      </c>
      <c r="D2882" s="303" t="s">
        <v>189</v>
      </c>
      <c r="E2882" s="281">
        <f t="shared" ref="E2882:E2889" si="668">F2882+G2882+H2882</f>
        <v>62472</v>
      </c>
      <c r="F2882" s="152">
        <v>62472</v>
      </c>
      <c r="G2882" s="153">
        <v>0</v>
      </c>
      <c r="H2882" s="1406">
        <v>0</v>
      </c>
      <c r="I2882" s="152">
        <v>29502</v>
      </c>
      <c r="J2882" s="153">
        <v>0</v>
      </c>
      <c r="K2882" s="1406">
        <v>0</v>
      </c>
      <c r="L2882" s="281">
        <f t="shared" ref="L2882:L2889" si="669">I2882+J2882+K2882</f>
        <v>29502</v>
      </c>
      <c r="M2882" s="12">
        <f t="shared" si="665"/>
        <v>1</v>
      </c>
      <c r="N2882" s="13"/>
    </row>
    <row r="2883" spans="1:14" hidden="1">
      <c r="A2883" s="10"/>
      <c r="B2883" s="291"/>
      <c r="C2883" s="304">
        <v>552</v>
      </c>
      <c r="D2883" s="305" t="s">
        <v>894</v>
      </c>
      <c r="E2883" s="295">
        <f t="shared" si="668"/>
        <v>0</v>
      </c>
      <c r="F2883" s="158"/>
      <c r="G2883" s="159"/>
      <c r="H2883" s="1408"/>
      <c r="I2883" s="158"/>
      <c r="J2883" s="159"/>
      <c r="K2883" s="1408"/>
      <c r="L2883" s="295">
        <f t="shared" si="669"/>
        <v>0</v>
      </c>
      <c r="M2883" s="12" t="str">
        <f t="shared" si="665"/>
        <v/>
      </c>
      <c r="N2883" s="13"/>
    </row>
    <row r="2884" spans="1:14" hidden="1">
      <c r="A2884" s="10"/>
      <c r="B2884" s="306"/>
      <c r="C2884" s="304">
        <v>558</v>
      </c>
      <c r="D2884" s="307" t="s">
        <v>856</v>
      </c>
      <c r="E2884" s="295">
        <f>F2884+G2884+H2884</f>
        <v>0</v>
      </c>
      <c r="F2884" s="484">
        <v>0</v>
      </c>
      <c r="G2884" s="485">
        <v>0</v>
      </c>
      <c r="H2884" s="160">
        <v>0</v>
      </c>
      <c r="I2884" s="484">
        <v>0</v>
      </c>
      <c r="J2884" s="485">
        <v>0</v>
      </c>
      <c r="K2884" s="160">
        <v>0</v>
      </c>
      <c r="L2884" s="295">
        <f>I2884+J2884+K2884</f>
        <v>0</v>
      </c>
      <c r="M2884" s="12" t="str">
        <f t="shared" si="665"/>
        <v/>
      </c>
      <c r="N2884" s="13"/>
    </row>
    <row r="2885" spans="1:14">
      <c r="A2885" s="10"/>
      <c r="B2885" s="306"/>
      <c r="C2885" s="304">
        <v>560</v>
      </c>
      <c r="D2885" s="307" t="s">
        <v>190</v>
      </c>
      <c r="E2885" s="295">
        <f t="shared" si="668"/>
        <v>24805</v>
      </c>
      <c r="F2885" s="158">
        <v>24805</v>
      </c>
      <c r="G2885" s="159">
        <v>0</v>
      </c>
      <c r="H2885" s="1408">
        <v>0</v>
      </c>
      <c r="I2885" s="158">
        <v>12846</v>
      </c>
      <c r="J2885" s="159">
        <v>0</v>
      </c>
      <c r="K2885" s="1408">
        <v>0</v>
      </c>
      <c r="L2885" s="295">
        <f t="shared" si="669"/>
        <v>12846</v>
      </c>
      <c r="M2885" s="12">
        <f t="shared" si="665"/>
        <v>1</v>
      </c>
      <c r="N2885" s="13"/>
    </row>
    <row r="2886" spans="1:14">
      <c r="A2886" s="10"/>
      <c r="B2886" s="306"/>
      <c r="C2886" s="304">
        <v>580</v>
      </c>
      <c r="D2886" s="305" t="s">
        <v>191</v>
      </c>
      <c r="E2886" s="295">
        <f t="shared" si="668"/>
        <v>15053</v>
      </c>
      <c r="F2886" s="158">
        <v>15053</v>
      </c>
      <c r="G2886" s="159">
        <v>0</v>
      </c>
      <c r="H2886" s="1408">
        <v>0</v>
      </c>
      <c r="I2886" s="158">
        <v>6272</v>
      </c>
      <c r="J2886" s="159">
        <v>0</v>
      </c>
      <c r="K2886" s="1408">
        <v>0</v>
      </c>
      <c r="L2886" s="295">
        <f t="shared" si="669"/>
        <v>6272</v>
      </c>
      <c r="M2886" s="12">
        <f t="shared" si="665"/>
        <v>1</v>
      </c>
      <c r="N2886" s="13"/>
    </row>
    <row r="2887" spans="1:14" hidden="1">
      <c r="A2887" s="10"/>
      <c r="B2887" s="291"/>
      <c r="C2887" s="304">
        <v>588</v>
      </c>
      <c r="D2887" s="305" t="s">
        <v>858</v>
      </c>
      <c r="E2887" s="295">
        <f>F2887+G2887+H2887</f>
        <v>0</v>
      </c>
      <c r="F2887" s="484">
        <v>0</v>
      </c>
      <c r="G2887" s="485">
        <v>0</v>
      </c>
      <c r="H2887" s="160">
        <v>0</v>
      </c>
      <c r="I2887" s="484">
        <v>0</v>
      </c>
      <c r="J2887" s="485">
        <v>0</v>
      </c>
      <c r="K2887" s="160">
        <v>0</v>
      </c>
      <c r="L2887" s="295">
        <f>I2887+J2887+K2887</f>
        <v>0</v>
      </c>
      <c r="M2887" s="12" t="str">
        <f t="shared" si="665"/>
        <v/>
      </c>
      <c r="N2887" s="13"/>
    </row>
    <row r="2888" spans="1:14" ht="31.5" hidden="1">
      <c r="A2888" s="10"/>
      <c r="B2888" s="291"/>
      <c r="C2888" s="308">
        <v>590</v>
      </c>
      <c r="D2888" s="309" t="s">
        <v>192</v>
      </c>
      <c r="E2888" s="287">
        <f t="shared" si="668"/>
        <v>0</v>
      </c>
      <c r="F2888" s="173"/>
      <c r="G2888" s="174"/>
      <c r="H2888" s="1409"/>
      <c r="I2888" s="173"/>
      <c r="J2888" s="174"/>
      <c r="K2888" s="1409"/>
      <c r="L2888" s="287">
        <f t="shared" si="669"/>
        <v>0</v>
      </c>
      <c r="M2888" s="12" t="str">
        <f t="shared" si="665"/>
        <v/>
      </c>
      <c r="N2888" s="13"/>
    </row>
    <row r="2889" spans="1:14" hidden="1">
      <c r="A2889" s="22">
        <v>5</v>
      </c>
      <c r="B2889" s="272">
        <v>800</v>
      </c>
      <c r="C2889" s="1936" t="s">
        <v>193</v>
      </c>
      <c r="D2889" s="1937"/>
      <c r="E2889" s="310">
        <f t="shared" si="668"/>
        <v>0</v>
      </c>
      <c r="F2889" s="1410"/>
      <c r="G2889" s="1411"/>
      <c r="H2889" s="1412"/>
      <c r="I2889" s="1410"/>
      <c r="J2889" s="1411"/>
      <c r="K2889" s="1412"/>
      <c r="L2889" s="310">
        <f t="shared" si="669"/>
        <v>0</v>
      </c>
      <c r="M2889" s="12" t="str">
        <f t="shared" si="665"/>
        <v/>
      </c>
      <c r="N2889" s="13"/>
    </row>
    <row r="2890" spans="1:14">
      <c r="A2890" s="23">
        <v>10</v>
      </c>
      <c r="B2890" s="272">
        <v>1000</v>
      </c>
      <c r="C2890" s="1932" t="s">
        <v>194</v>
      </c>
      <c r="D2890" s="1933"/>
      <c r="E2890" s="310">
        <f t="shared" ref="E2890:L2890" si="670">SUM(E2891:E2907)</f>
        <v>344030</v>
      </c>
      <c r="F2890" s="274">
        <f t="shared" si="670"/>
        <v>344030</v>
      </c>
      <c r="G2890" s="275">
        <f t="shared" si="670"/>
        <v>0</v>
      </c>
      <c r="H2890" s="276">
        <f>SUM(H2891:H2907)</f>
        <v>0</v>
      </c>
      <c r="I2890" s="274">
        <f t="shared" si="670"/>
        <v>83365</v>
      </c>
      <c r="J2890" s="275">
        <f t="shared" si="670"/>
        <v>0</v>
      </c>
      <c r="K2890" s="276">
        <f t="shared" si="670"/>
        <v>0</v>
      </c>
      <c r="L2890" s="310">
        <f t="shared" si="670"/>
        <v>83365</v>
      </c>
      <c r="M2890" s="12">
        <f t="shared" si="665"/>
        <v>1</v>
      </c>
      <c r="N2890" s="13"/>
    </row>
    <row r="2891" spans="1:14">
      <c r="A2891" s="23">
        <v>15</v>
      </c>
      <c r="B2891" s="292"/>
      <c r="C2891" s="279">
        <v>1011</v>
      </c>
      <c r="D2891" s="311" t="s">
        <v>195</v>
      </c>
      <c r="E2891" s="281">
        <f t="shared" ref="E2891:E2907" si="671">F2891+G2891+H2891</f>
        <v>75000</v>
      </c>
      <c r="F2891" s="152">
        <v>75000</v>
      </c>
      <c r="G2891" s="153">
        <v>0</v>
      </c>
      <c r="H2891" s="1406">
        <v>0</v>
      </c>
      <c r="I2891" s="152">
        <v>28822</v>
      </c>
      <c r="J2891" s="153">
        <v>0</v>
      </c>
      <c r="K2891" s="1406">
        <v>0</v>
      </c>
      <c r="L2891" s="281">
        <f t="shared" ref="L2891:L2907" si="672">I2891+J2891+K2891</f>
        <v>28822</v>
      </c>
      <c r="M2891" s="12">
        <f t="shared" si="665"/>
        <v>1</v>
      </c>
      <c r="N2891" s="13"/>
    </row>
    <row r="2892" spans="1:14">
      <c r="A2892" s="22">
        <v>35</v>
      </c>
      <c r="B2892" s="292"/>
      <c r="C2892" s="293">
        <v>1012</v>
      </c>
      <c r="D2892" s="294" t="s">
        <v>196</v>
      </c>
      <c r="E2892" s="295">
        <f t="shared" si="671"/>
        <v>3000</v>
      </c>
      <c r="F2892" s="158">
        <v>3000</v>
      </c>
      <c r="G2892" s="159">
        <v>0</v>
      </c>
      <c r="H2892" s="1408">
        <v>0</v>
      </c>
      <c r="I2892" s="158">
        <v>585</v>
      </c>
      <c r="J2892" s="159">
        <v>0</v>
      </c>
      <c r="K2892" s="1408">
        <v>0</v>
      </c>
      <c r="L2892" s="295">
        <f t="shared" si="672"/>
        <v>585</v>
      </c>
      <c r="M2892" s="12">
        <f t="shared" si="665"/>
        <v>1</v>
      </c>
      <c r="N2892" s="13"/>
    </row>
    <row r="2893" spans="1:14">
      <c r="A2893" s="23">
        <v>40</v>
      </c>
      <c r="B2893" s="292"/>
      <c r="C2893" s="293">
        <v>1013</v>
      </c>
      <c r="D2893" s="294" t="s">
        <v>197</v>
      </c>
      <c r="E2893" s="295">
        <f t="shared" si="671"/>
        <v>28030</v>
      </c>
      <c r="F2893" s="158">
        <v>28030</v>
      </c>
      <c r="G2893" s="159">
        <v>0</v>
      </c>
      <c r="H2893" s="1408">
        <v>0</v>
      </c>
      <c r="I2893" s="158"/>
      <c r="J2893" s="159"/>
      <c r="K2893" s="1408"/>
      <c r="L2893" s="295">
        <f t="shared" si="672"/>
        <v>0</v>
      </c>
      <c r="M2893" s="12">
        <f t="shared" si="665"/>
        <v>1</v>
      </c>
      <c r="N2893" s="13"/>
    </row>
    <row r="2894" spans="1:14" hidden="1">
      <c r="A2894" s="23">
        <v>45</v>
      </c>
      <c r="B2894" s="292"/>
      <c r="C2894" s="293">
        <v>1014</v>
      </c>
      <c r="D2894" s="294" t="s">
        <v>198</v>
      </c>
      <c r="E2894" s="295">
        <f t="shared" si="671"/>
        <v>0</v>
      </c>
      <c r="F2894" s="158"/>
      <c r="G2894" s="159"/>
      <c r="H2894" s="1408"/>
      <c r="I2894" s="158"/>
      <c r="J2894" s="159"/>
      <c r="K2894" s="1408"/>
      <c r="L2894" s="295">
        <f t="shared" si="672"/>
        <v>0</v>
      </c>
      <c r="M2894" s="12" t="str">
        <f t="shared" si="665"/>
        <v/>
      </c>
      <c r="N2894" s="13"/>
    </row>
    <row r="2895" spans="1:14">
      <c r="A2895" s="23">
        <v>50</v>
      </c>
      <c r="B2895" s="292"/>
      <c r="C2895" s="293">
        <v>1015</v>
      </c>
      <c r="D2895" s="294" t="s">
        <v>199</v>
      </c>
      <c r="E2895" s="295">
        <f t="shared" si="671"/>
        <v>58000</v>
      </c>
      <c r="F2895" s="158">
        <v>58000</v>
      </c>
      <c r="G2895" s="159">
        <v>0</v>
      </c>
      <c r="H2895" s="1408">
        <v>0</v>
      </c>
      <c r="I2895" s="158">
        <v>8912</v>
      </c>
      <c r="J2895" s="159">
        <v>0</v>
      </c>
      <c r="K2895" s="1408">
        <v>0</v>
      </c>
      <c r="L2895" s="295">
        <f t="shared" si="672"/>
        <v>8912</v>
      </c>
      <c r="M2895" s="12">
        <f t="shared" si="665"/>
        <v>1</v>
      </c>
      <c r="N2895" s="13"/>
    </row>
    <row r="2896" spans="1:14">
      <c r="A2896" s="23">
        <v>55</v>
      </c>
      <c r="B2896" s="292"/>
      <c r="C2896" s="312">
        <v>1016</v>
      </c>
      <c r="D2896" s="313" t="s">
        <v>200</v>
      </c>
      <c r="E2896" s="314">
        <f t="shared" si="671"/>
        <v>78000</v>
      </c>
      <c r="F2896" s="164">
        <v>78000</v>
      </c>
      <c r="G2896" s="165">
        <v>0</v>
      </c>
      <c r="H2896" s="1407">
        <v>0</v>
      </c>
      <c r="I2896" s="164">
        <v>34056</v>
      </c>
      <c r="J2896" s="165">
        <v>0</v>
      </c>
      <c r="K2896" s="1407">
        <v>0</v>
      </c>
      <c r="L2896" s="314">
        <f t="shared" si="672"/>
        <v>34056</v>
      </c>
      <c r="M2896" s="12">
        <f t="shared" si="665"/>
        <v>1</v>
      </c>
      <c r="N2896" s="13"/>
    </row>
    <row r="2897" spans="1:14">
      <c r="A2897" s="23">
        <v>60</v>
      </c>
      <c r="B2897" s="278"/>
      <c r="C2897" s="318">
        <v>1020</v>
      </c>
      <c r="D2897" s="319" t="s">
        <v>201</v>
      </c>
      <c r="E2897" s="320">
        <f t="shared" si="671"/>
        <v>28000</v>
      </c>
      <c r="F2897" s="450">
        <v>28000</v>
      </c>
      <c r="G2897" s="451">
        <v>0</v>
      </c>
      <c r="H2897" s="1416">
        <v>0</v>
      </c>
      <c r="I2897" s="450">
        <v>10159</v>
      </c>
      <c r="J2897" s="451">
        <v>0</v>
      </c>
      <c r="K2897" s="1416">
        <v>0</v>
      </c>
      <c r="L2897" s="320">
        <f t="shared" si="672"/>
        <v>10159</v>
      </c>
      <c r="M2897" s="12">
        <f t="shared" si="665"/>
        <v>1</v>
      </c>
      <c r="N2897" s="13"/>
    </row>
    <row r="2898" spans="1:14">
      <c r="A2898" s="22">
        <v>65</v>
      </c>
      <c r="B2898" s="292"/>
      <c r="C2898" s="324">
        <v>1030</v>
      </c>
      <c r="D2898" s="325" t="s">
        <v>202</v>
      </c>
      <c r="E2898" s="326">
        <f t="shared" si="671"/>
        <v>68000</v>
      </c>
      <c r="F2898" s="445">
        <v>68000</v>
      </c>
      <c r="G2898" s="446">
        <v>0</v>
      </c>
      <c r="H2898" s="1413">
        <v>0</v>
      </c>
      <c r="I2898" s="445">
        <v>811</v>
      </c>
      <c r="J2898" s="446">
        <v>0</v>
      </c>
      <c r="K2898" s="1413">
        <v>0</v>
      </c>
      <c r="L2898" s="326">
        <f t="shared" si="672"/>
        <v>811</v>
      </c>
      <c r="M2898" s="12">
        <f t="shared" si="665"/>
        <v>1</v>
      </c>
      <c r="N2898" s="13"/>
    </row>
    <row r="2899" spans="1:14">
      <c r="A2899" s="23">
        <v>70</v>
      </c>
      <c r="B2899" s="292"/>
      <c r="C2899" s="318">
        <v>1051</v>
      </c>
      <c r="D2899" s="331" t="s">
        <v>203</v>
      </c>
      <c r="E2899" s="320">
        <f t="shared" si="671"/>
        <v>1000</v>
      </c>
      <c r="F2899" s="450">
        <v>1000</v>
      </c>
      <c r="G2899" s="451">
        <v>0</v>
      </c>
      <c r="H2899" s="1416">
        <v>0</v>
      </c>
      <c r="I2899" s="450">
        <v>20</v>
      </c>
      <c r="J2899" s="451">
        <v>0</v>
      </c>
      <c r="K2899" s="1416">
        <v>0</v>
      </c>
      <c r="L2899" s="320">
        <f t="shared" si="672"/>
        <v>20</v>
      </c>
      <c r="M2899" s="12">
        <f t="shared" si="665"/>
        <v>1</v>
      </c>
      <c r="N2899" s="13"/>
    </row>
    <row r="2900" spans="1:14" hidden="1">
      <c r="A2900" s="23">
        <v>75</v>
      </c>
      <c r="B2900" s="292"/>
      <c r="C2900" s="293">
        <v>1052</v>
      </c>
      <c r="D2900" s="294" t="s">
        <v>204</v>
      </c>
      <c r="E2900" s="295">
        <f t="shared" si="671"/>
        <v>0</v>
      </c>
      <c r="F2900" s="158"/>
      <c r="G2900" s="159"/>
      <c r="H2900" s="1408"/>
      <c r="I2900" s="158"/>
      <c r="J2900" s="159"/>
      <c r="K2900" s="1408"/>
      <c r="L2900" s="295">
        <f t="shared" si="672"/>
        <v>0</v>
      </c>
      <c r="M2900" s="12" t="str">
        <f t="shared" si="665"/>
        <v/>
      </c>
      <c r="N2900" s="13"/>
    </row>
    <row r="2901" spans="1:14" hidden="1">
      <c r="A2901" s="23">
        <v>80</v>
      </c>
      <c r="B2901" s="292"/>
      <c r="C2901" s="324">
        <v>1053</v>
      </c>
      <c r="D2901" s="325" t="s">
        <v>859</v>
      </c>
      <c r="E2901" s="326">
        <f t="shared" si="671"/>
        <v>0</v>
      </c>
      <c r="F2901" s="445"/>
      <c r="G2901" s="446"/>
      <c r="H2901" s="1413"/>
      <c r="I2901" s="445"/>
      <c r="J2901" s="446"/>
      <c r="K2901" s="1413"/>
      <c r="L2901" s="326">
        <f t="shared" si="672"/>
        <v>0</v>
      </c>
      <c r="M2901" s="12" t="str">
        <f t="shared" si="665"/>
        <v/>
      </c>
      <c r="N2901" s="13"/>
    </row>
    <row r="2902" spans="1:14">
      <c r="A2902" s="23">
        <v>80</v>
      </c>
      <c r="B2902" s="292"/>
      <c r="C2902" s="318">
        <v>1062</v>
      </c>
      <c r="D2902" s="319" t="s">
        <v>205</v>
      </c>
      <c r="E2902" s="320">
        <f t="shared" si="671"/>
        <v>5000</v>
      </c>
      <c r="F2902" s="450">
        <v>5000</v>
      </c>
      <c r="G2902" s="451">
        <v>0</v>
      </c>
      <c r="H2902" s="1416">
        <v>0</v>
      </c>
      <c r="I2902" s="450"/>
      <c r="J2902" s="451"/>
      <c r="K2902" s="1416"/>
      <c r="L2902" s="320">
        <f t="shared" si="672"/>
        <v>0</v>
      </c>
      <c r="M2902" s="12">
        <f t="shared" si="665"/>
        <v>1</v>
      </c>
      <c r="N2902" s="13"/>
    </row>
    <row r="2903" spans="1:14" hidden="1">
      <c r="A2903" s="23">
        <v>85</v>
      </c>
      <c r="B2903" s="292"/>
      <c r="C2903" s="324">
        <v>1063</v>
      </c>
      <c r="D2903" s="332" t="s">
        <v>787</v>
      </c>
      <c r="E2903" s="326">
        <f t="shared" si="671"/>
        <v>0</v>
      </c>
      <c r="F2903" s="445"/>
      <c r="G2903" s="446"/>
      <c r="H2903" s="1413"/>
      <c r="I2903" s="445"/>
      <c r="J2903" s="446"/>
      <c r="K2903" s="1413"/>
      <c r="L2903" s="326">
        <f t="shared" si="672"/>
        <v>0</v>
      </c>
      <c r="M2903" s="12" t="str">
        <f t="shared" si="665"/>
        <v/>
      </c>
      <c r="N2903" s="13"/>
    </row>
    <row r="2904" spans="1:14" hidden="1">
      <c r="A2904" s="23">
        <v>90</v>
      </c>
      <c r="B2904" s="292"/>
      <c r="C2904" s="333">
        <v>1069</v>
      </c>
      <c r="D2904" s="334" t="s">
        <v>206</v>
      </c>
      <c r="E2904" s="335">
        <f t="shared" si="671"/>
        <v>0</v>
      </c>
      <c r="F2904" s="589"/>
      <c r="G2904" s="590"/>
      <c r="H2904" s="1415"/>
      <c r="I2904" s="589"/>
      <c r="J2904" s="590"/>
      <c r="K2904" s="1415"/>
      <c r="L2904" s="335">
        <f t="shared" si="672"/>
        <v>0</v>
      </c>
      <c r="M2904" s="12" t="str">
        <f t="shared" si="665"/>
        <v/>
      </c>
      <c r="N2904" s="13"/>
    </row>
    <row r="2905" spans="1:14" hidden="1">
      <c r="A2905" s="23">
        <v>90</v>
      </c>
      <c r="B2905" s="278"/>
      <c r="C2905" s="318">
        <v>1091</v>
      </c>
      <c r="D2905" s="331" t="s">
        <v>895</v>
      </c>
      <c r="E2905" s="320">
        <f t="shared" si="671"/>
        <v>0</v>
      </c>
      <c r="F2905" s="450"/>
      <c r="G2905" s="451"/>
      <c r="H2905" s="1416"/>
      <c r="I2905" s="450"/>
      <c r="J2905" s="451"/>
      <c r="K2905" s="1416"/>
      <c r="L2905" s="320">
        <f t="shared" si="672"/>
        <v>0</v>
      </c>
      <c r="M2905" s="12" t="str">
        <f t="shared" si="665"/>
        <v/>
      </c>
      <c r="N2905" s="13"/>
    </row>
    <row r="2906" spans="1:14" hidden="1">
      <c r="A2906" s="22">
        <v>115</v>
      </c>
      <c r="B2906" s="292"/>
      <c r="C2906" s="293">
        <v>1092</v>
      </c>
      <c r="D2906" s="294" t="s">
        <v>299</v>
      </c>
      <c r="E2906" s="295">
        <f t="shared" si="671"/>
        <v>0</v>
      </c>
      <c r="F2906" s="158"/>
      <c r="G2906" s="159"/>
      <c r="H2906" s="1408"/>
      <c r="I2906" s="158"/>
      <c r="J2906" s="159"/>
      <c r="K2906" s="1408"/>
      <c r="L2906" s="295">
        <f t="shared" si="672"/>
        <v>0</v>
      </c>
      <c r="M2906" s="12" t="str">
        <f t="shared" si="665"/>
        <v/>
      </c>
      <c r="N2906" s="13"/>
    </row>
    <row r="2907" spans="1:14" hidden="1">
      <c r="A2907" s="22">
        <v>125</v>
      </c>
      <c r="B2907" s="292"/>
      <c r="C2907" s="285">
        <v>1098</v>
      </c>
      <c r="D2907" s="339" t="s">
        <v>207</v>
      </c>
      <c r="E2907" s="287">
        <f t="shared" si="671"/>
        <v>0</v>
      </c>
      <c r="F2907" s="173"/>
      <c r="G2907" s="174"/>
      <c r="H2907" s="1409"/>
      <c r="I2907" s="173"/>
      <c r="J2907" s="174"/>
      <c r="K2907" s="1409"/>
      <c r="L2907" s="287">
        <f t="shared" si="672"/>
        <v>0</v>
      </c>
      <c r="M2907" s="12" t="str">
        <f t="shared" si="665"/>
        <v/>
      </c>
      <c r="N2907" s="13"/>
    </row>
    <row r="2908" spans="1:14">
      <c r="A2908" s="23">
        <v>130</v>
      </c>
      <c r="B2908" s="272">
        <v>1900</v>
      </c>
      <c r="C2908" s="1917" t="s">
        <v>266</v>
      </c>
      <c r="D2908" s="1918"/>
      <c r="E2908" s="310">
        <f t="shared" ref="E2908:L2908" si="673">SUM(E2909:E2911)</f>
        <v>6265</v>
      </c>
      <c r="F2908" s="274">
        <f t="shared" si="673"/>
        <v>6265</v>
      </c>
      <c r="G2908" s="275">
        <f t="shared" si="673"/>
        <v>0</v>
      </c>
      <c r="H2908" s="276">
        <f>SUM(H2909:H2911)</f>
        <v>0</v>
      </c>
      <c r="I2908" s="274">
        <f t="shared" si="673"/>
        <v>1273</v>
      </c>
      <c r="J2908" s="275">
        <f t="shared" si="673"/>
        <v>0</v>
      </c>
      <c r="K2908" s="276">
        <f t="shared" si="673"/>
        <v>0</v>
      </c>
      <c r="L2908" s="310">
        <f t="shared" si="673"/>
        <v>1273</v>
      </c>
      <c r="M2908" s="12">
        <f t="shared" si="665"/>
        <v>1</v>
      </c>
      <c r="N2908" s="13"/>
    </row>
    <row r="2909" spans="1:14">
      <c r="A2909" s="23">
        <v>135</v>
      </c>
      <c r="B2909" s="292"/>
      <c r="C2909" s="279">
        <v>1901</v>
      </c>
      <c r="D2909" s="340" t="s">
        <v>896</v>
      </c>
      <c r="E2909" s="281">
        <f>F2909+G2909+H2909</f>
        <v>5265</v>
      </c>
      <c r="F2909" s="152">
        <v>5265</v>
      </c>
      <c r="G2909" s="153">
        <v>0</v>
      </c>
      <c r="H2909" s="1406">
        <v>0</v>
      </c>
      <c r="I2909" s="152"/>
      <c r="J2909" s="153"/>
      <c r="K2909" s="1406"/>
      <c r="L2909" s="281">
        <f>I2909+J2909+K2909</f>
        <v>0</v>
      </c>
      <c r="M2909" s="12">
        <f t="shared" si="665"/>
        <v>1</v>
      </c>
      <c r="N2909" s="13"/>
    </row>
    <row r="2910" spans="1:14">
      <c r="A2910" s="23">
        <v>140</v>
      </c>
      <c r="B2910" s="341"/>
      <c r="C2910" s="293">
        <v>1981</v>
      </c>
      <c r="D2910" s="342" t="s">
        <v>897</v>
      </c>
      <c r="E2910" s="295">
        <f>F2910+G2910+H2910</f>
        <v>1000</v>
      </c>
      <c r="F2910" s="158">
        <v>1000</v>
      </c>
      <c r="G2910" s="159">
        <v>0</v>
      </c>
      <c r="H2910" s="1408">
        <v>0</v>
      </c>
      <c r="I2910" s="158">
        <v>1273</v>
      </c>
      <c r="J2910" s="159">
        <v>0</v>
      </c>
      <c r="K2910" s="1408">
        <v>0</v>
      </c>
      <c r="L2910" s="295">
        <f>I2910+J2910+K2910</f>
        <v>1273</v>
      </c>
      <c r="M2910" s="12">
        <f t="shared" si="665"/>
        <v>1</v>
      </c>
      <c r="N2910" s="13"/>
    </row>
    <row r="2911" spans="1:14" hidden="1">
      <c r="A2911" s="23">
        <v>145</v>
      </c>
      <c r="B2911" s="292"/>
      <c r="C2911" s="285">
        <v>1991</v>
      </c>
      <c r="D2911" s="343" t="s">
        <v>898</v>
      </c>
      <c r="E2911" s="287">
        <f>F2911+G2911+H2911</f>
        <v>0</v>
      </c>
      <c r="F2911" s="173"/>
      <c r="G2911" s="174"/>
      <c r="H2911" s="1409"/>
      <c r="I2911" s="173"/>
      <c r="J2911" s="174"/>
      <c r="K2911" s="1409"/>
      <c r="L2911" s="287">
        <f>I2911+J2911+K2911</f>
        <v>0</v>
      </c>
      <c r="M2911" s="12" t="str">
        <f t="shared" si="665"/>
        <v/>
      </c>
      <c r="N2911" s="13"/>
    </row>
    <row r="2912" spans="1:14" hidden="1">
      <c r="A2912" s="23">
        <v>150</v>
      </c>
      <c r="B2912" s="272">
        <v>2100</v>
      </c>
      <c r="C2912" s="1917" t="s">
        <v>708</v>
      </c>
      <c r="D2912" s="1918"/>
      <c r="E2912" s="310">
        <f t="shared" ref="E2912:L2912" si="674">SUM(E2913:E2917)</f>
        <v>0</v>
      </c>
      <c r="F2912" s="274">
        <f t="shared" si="674"/>
        <v>0</v>
      </c>
      <c r="G2912" s="275">
        <f t="shared" si="674"/>
        <v>0</v>
      </c>
      <c r="H2912" s="276">
        <f>SUM(H2913:H2917)</f>
        <v>0</v>
      </c>
      <c r="I2912" s="274">
        <f t="shared" si="674"/>
        <v>0</v>
      </c>
      <c r="J2912" s="275">
        <f t="shared" si="674"/>
        <v>0</v>
      </c>
      <c r="K2912" s="276">
        <f t="shared" si="674"/>
        <v>0</v>
      </c>
      <c r="L2912" s="310">
        <f t="shared" si="674"/>
        <v>0</v>
      </c>
      <c r="M2912" s="12" t="str">
        <f t="shared" si="665"/>
        <v/>
      </c>
      <c r="N2912" s="13"/>
    </row>
    <row r="2913" spans="1:14" hidden="1">
      <c r="A2913" s="23">
        <v>155</v>
      </c>
      <c r="B2913" s="292"/>
      <c r="C2913" s="279">
        <v>2110</v>
      </c>
      <c r="D2913" s="344" t="s">
        <v>208</v>
      </c>
      <c r="E2913" s="281">
        <f>F2913+G2913+H2913</f>
        <v>0</v>
      </c>
      <c r="F2913" s="152"/>
      <c r="G2913" s="153"/>
      <c r="H2913" s="1406"/>
      <c r="I2913" s="152"/>
      <c r="J2913" s="153"/>
      <c r="K2913" s="1406"/>
      <c r="L2913" s="281">
        <f>I2913+J2913+K2913</f>
        <v>0</v>
      </c>
      <c r="M2913" s="12" t="str">
        <f t="shared" si="665"/>
        <v/>
      </c>
      <c r="N2913" s="13"/>
    </row>
    <row r="2914" spans="1:14" hidden="1">
      <c r="A2914" s="23">
        <v>160</v>
      </c>
      <c r="B2914" s="341"/>
      <c r="C2914" s="293">
        <v>2120</v>
      </c>
      <c r="D2914" s="300" t="s">
        <v>209</v>
      </c>
      <c r="E2914" s="295">
        <f>F2914+G2914+H2914</f>
        <v>0</v>
      </c>
      <c r="F2914" s="158"/>
      <c r="G2914" s="159"/>
      <c r="H2914" s="1408"/>
      <c r="I2914" s="158"/>
      <c r="J2914" s="159"/>
      <c r="K2914" s="1408"/>
      <c r="L2914" s="295">
        <f>I2914+J2914+K2914</f>
        <v>0</v>
      </c>
      <c r="M2914" s="12" t="str">
        <f t="shared" si="665"/>
        <v/>
      </c>
      <c r="N2914" s="13"/>
    </row>
    <row r="2915" spans="1:14" hidden="1">
      <c r="A2915" s="23">
        <v>165</v>
      </c>
      <c r="B2915" s="341"/>
      <c r="C2915" s="293">
        <v>2125</v>
      </c>
      <c r="D2915" s="300" t="s">
        <v>210</v>
      </c>
      <c r="E2915" s="295">
        <f>F2915+G2915+H2915</f>
        <v>0</v>
      </c>
      <c r="F2915" s="484">
        <v>0</v>
      </c>
      <c r="G2915" s="485">
        <v>0</v>
      </c>
      <c r="H2915" s="160">
        <v>0</v>
      </c>
      <c r="I2915" s="484">
        <v>0</v>
      </c>
      <c r="J2915" s="485">
        <v>0</v>
      </c>
      <c r="K2915" s="160">
        <v>0</v>
      </c>
      <c r="L2915" s="295">
        <f>I2915+J2915+K2915</f>
        <v>0</v>
      </c>
      <c r="M2915" s="12" t="str">
        <f t="shared" si="665"/>
        <v/>
      </c>
      <c r="N2915" s="13"/>
    </row>
    <row r="2916" spans="1:14" hidden="1">
      <c r="A2916" s="23">
        <v>175</v>
      </c>
      <c r="B2916" s="291"/>
      <c r="C2916" s="293">
        <v>2140</v>
      </c>
      <c r="D2916" s="300" t="s">
        <v>211</v>
      </c>
      <c r="E2916" s="295">
        <f>F2916+G2916+H2916</f>
        <v>0</v>
      </c>
      <c r="F2916" s="484">
        <v>0</v>
      </c>
      <c r="G2916" s="485">
        <v>0</v>
      </c>
      <c r="H2916" s="160">
        <v>0</v>
      </c>
      <c r="I2916" s="484">
        <v>0</v>
      </c>
      <c r="J2916" s="485">
        <v>0</v>
      </c>
      <c r="K2916" s="160">
        <v>0</v>
      </c>
      <c r="L2916" s="295">
        <f>I2916+J2916+K2916</f>
        <v>0</v>
      </c>
      <c r="M2916" s="12" t="str">
        <f t="shared" si="665"/>
        <v/>
      </c>
      <c r="N2916" s="13"/>
    </row>
    <row r="2917" spans="1:14" hidden="1">
      <c r="A2917" s="23">
        <v>180</v>
      </c>
      <c r="B2917" s="292"/>
      <c r="C2917" s="285">
        <v>2190</v>
      </c>
      <c r="D2917" s="345" t="s">
        <v>212</v>
      </c>
      <c r="E2917" s="287">
        <f>F2917+G2917+H2917</f>
        <v>0</v>
      </c>
      <c r="F2917" s="173"/>
      <c r="G2917" s="174"/>
      <c r="H2917" s="1409"/>
      <c r="I2917" s="173"/>
      <c r="J2917" s="174"/>
      <c r="K2917" s="1409"/>
      <c r="L2917" s="287">
        <f>I2917+J2917+K2917</f>
        <v>0</v>
      </c>
      <c r="M2917" s="12" t="str">
        <f t="shared" si="665"/>
        <v/>
      </c>
      <c r="N2917" s="13"/>
    </row>
    <row r="2918" spans="1:14" hidden="1">
      <c r="A2918" s="23">
        <v>185</v>
      </c>
      <c r="B2918" s="272">
        <v>2200</v>
      </c>
      <c r="C2918" s="1917" t="s">
        <v>213</v>
      </c>
      <c r="D2918" s="1918"/>
      <c r="E2918" s="310">
        <f t="shared" ref="E2918:L2918" si="675">SUM(E2919:E2920)</f>
        <v>0</v>
      </c>
      <c r="F2918" s="274">
        <f t="shared" si="675"/>
        <v>0</v>
      </c>
      <c r="G2918" s="275">
        <f t="shared" si="675"/>
        <v>0</v>
      </c>
      <c r="H2918" s="276">
        <f>SUM(H2919:H2920)</f>
        <v>0</v>
      </c>
      <c r="I2918" s="274">
        <f t="shared" si="675"/>
        <v>0</v>
      </c>
      <c r="J2918" s="275">
        <f t="shared" si="675"/>
        <v>0</v>
      </c>
      <c r="K2918" s="276">
        <f t="shared" si="675"/>
        <v>0</v>
      </c>
      <c r="L2918" s="310">
        <f t="shared" si="675"/>
        <v>0</v>
      </c>
      <c r="M2918" s="12" t="str">
        <f t="shared" si="665"/>
        <v/>
      </c>
      <c r="N2918" s="13"/>
    </row>
    <row r="2919" spans="1:14" hidden="1">
      <c r="A2919" s="23">
        <v>190</v>
      </c>
      <c r="B2919" s="292"/>
      <c r="C2919" s="279">
        <v>2221</v>
      </c>
      <c r="D2919" s="280" t="s">
        <v>300</v>
      </c>
      <c r="E2919" s="281">
        <f>F2919+G2919+H2919</f>
        <v>0</v>
      </c>
      <c r="F2919" s="152"/>
      <c r="G2919" s="153"/>
      <c r="H2919" s="1406"/>
      <c r="I2919" s="152"/>
      <c r="J2919" s="153"/>
      <c r="K2919" s="1406"/>
      <c r="L2919" s="281">
        <f>I2919+J2919+K2919</f>
        <v>0</v>
      </c>
      <c r="M2919" s="12" t="str">
        <f t="shared" si="665"/>
        <v/>
      </c>
      <c r="N2919" s="13"/>
    </row>
    <row r="2920" spans="1:14" hidden="1">
      <c r="A2920" s="23">
        <v>200</v>
      </c>
      <c r="B2920" s="292"/>
      <c r="C2920" s="285">
        <v>2224</v>
      </c>
      <c r="D2920" s="286" t="s">
        <v>214</v>
      </c>
      <c r="E2920" s="287">
        <f>F2920+G2920+H2920</f>
        <v>0</v>
      </c>
      <c r="F2920" s="173"/>
      <c r="G2920" s="174"/>
      <c r="H2920" s="1409"/>
      <c r="I2920" s="173"/>
      <c r="J2920" s="174"/>
      <c r="K2920" s="1409"/>
      <c r="L2920" s="287">
        <f>I2920+J2920+K2920</f>
        <v>0</v>
      </c>
      <c r="M2920" s="12" t="str">
        <f t="shared" si="665"/>
        <v/>
      </c>
      <c r="N2920" s="13"/>
    </row>
    <row r="2921" spans="1:14" hidden="1">
      <c r="A2921" s="23">
        <v>200</v>
      </c>
      <c r="B2921" s="272">
        <v>2500</v>
      </c>
      <c r="C2921" s="1917" t="s">
        <v>215</v>
      </c>
      <c r="D2921" s="1918"/>
      <c r="E2921" s="310">
        <f>F2921+G2921+H2921</f>
        <v>0</v>
      </c>
      <c r="F2921" s="1410"/>
      <c r="G2921" s="1411"/>
      <c r="H2921" s="1412"/>
      <c r="I2921" s="1410"/>
      <c r="J2921" s="1411"/>
      <c r="K2921" s="1412"/>
      <c r="L2921" s="310">
        <f>I2921+J2921+K2921</f>
        <v>0</v>
      </c>
      <c r="M2921" s="12" t="str">
        <f t="shared" si="665"/>
        <v/>
      </c>
      <c r="N2921" s="13"/>
    </row>
    <row r="2922" spans="1:14" hidden="1">
      <c r="A2922" s="23">
        <v>205</v>
      </c>
      <c r="B2922" s="272">
        <v>2600</v>
      </c>
      <c r="C2922" s="1923" t="s">
        <v>216</v>
      </c>
      <c r="D2922" s="1924"/>
      <c r="E2922" s="310">
        <f>F2922+G2922+H2922</f>
        <v>0</v>
      </c>
      <c r="F2922" s="1410"/>
      <c r="G2922" s="1411"/>
      <c r="H2922" s="1412"/>
      <c r="I2922" s="1410"/>
      <c r="J2922" s="1411"/>
      <c r="K2922" s="1412"/>
      <c r="L2922" s="310">
        <f>I2922+J2922+K2922</f>
        <v>0</v>
      </c>
      <c r="M2922" s="12" t="str">
        <f t="shared" si="665"/>
        <v/>
      </c>
      <c r="N2922" s="13"/>
    </row>
    <row r="2923" spans="1:14" hidden="1">
      <c r="A2923" s="23">
        <v>210</v>
      </c>
      <c r="B2923" s="272">
        <v>2700</v>
      </c>
      <c r="C2923" s="1923" t="s">
        <v>217</v>
      </c>
      <c r="D2923" s="1924"/>
      <c r="E2923" s="310">
        <f>F2923+G2923+H2923</f>
        <v>0</v>
      </c>
      <c r="F2923" s="1410"/>
      <c r="G2923" s="1411"/>
      <c r="H2923" s="1412"/>
      <c r="I2923" s="1410"/>
      <c r="J2923" s="1411"/>
      <c r="K2923" s="1412"/>
      <c r="L2923" s="310">
        <f>I2923+J2923+K2923</f>
        <v>0</v>
      </c>
      <c r="M2923" s="12" t="str">
        <f t="shared" si="665"/>
        <v/>
      </c>
      <c r="N2923" s="13"/>
    </row>
    <row r="2924" spans="1:14" ht="36" hidden="1" customHeight="1">
      <c r="A2924" s="23">
        <v>215</v>
      </c>
      <c r="B2924" s="272">
        <v>2800</v>
      </c>
      <c r="C2924" s="1923" t="s">
        <v>1644</v>
      </c>
      <c r="D2924" s="1924"/>
      <c r="E2924" s="310">
        <f t="shared" ref="E2924:L2924" si="676">SUM(E2925:E2927)</f>
        <v>0</v>
      </c>
      <c r="F2924" s="274">
        <f t="shared" si="676"/>
        <v>0</v>
      </c>
      <c r="G2924" s="275">
        <f t="shared" si="676"/>
        <v>0</v>
      </c>
      <c r="H2924" s="276">
        <f>SUM(H2925:H2927)</f>
        <v>0</v>
      </c>
      <c r="I2924" s="274">
        <f t="shared" si="676"/>
        <v>0</v>
      </c>
      <c r="J2924" s="275">
        <f t="shared" si="676"/>
        <v>0</v>
      </c>
      <c r="K2924" s="276">
        <f t="shared" si="676"/>
        <v>0</v>
      </c>
      <c r="L2924" s="310">
        <f t="shared" si="676"/>
        <v>0</v>
      </c>
      <c r="M2924" s="12" t="str">
        <f t="shared" si="665"/>
        <v/>
      </c>
      <c r="N2924" s="13"/>
    </row>
    <row r="2925" spans="1:14" hidden="1">
      <c r="A2925" s="22">
        <v>220</v>
      </c>
      <c r="B2925" s="292"/>
      <c r="C2925" s="279">
        <v>2810</v>
      </c>
      <c r="D2925" s="340" t="s">
        <v>2169</v>
      </c>
      <c r="E2925" s="281">
        <f>F2925+G2925+H2925</f>
        <v>0</v>
      </c>
      <c r="F2925" s="152"/>
      <c r="G2925" s="153"/>
      <c r="H2925" s="1406"/>
      <c r="I2925" s="152"/>
      <c r="J2925" s="153"/>
      <c r="K2925" s="1406"/>
      <c r="L2925" s="281">
        <f>I2925+J2925+K2925</f>
        <v>0</v>
      </c>
      <c r="M2925" s="12" t="str">
        <f t="shared" si="665"/>
        <v/>
      </c>
      <c r="N2925" s="13"/>
    </row>
    <row r="2926" spans="1:14" hidden="1">
      <c r="A2926" s="23">
        <v>225</v>
      </c>
      <c r="B2926" s="341"/>
      <c r="C2926" s="293">
        <v>2820</v>
      </c>
      <c r="D2926" s="342" t="s">
        <v>2170</v>
      </c>
      <c r="E2926" s="295">
        <f>F2926+G2926+H2926</f>
        <v>0</v>
      </c>
      <c r="F2926" s="158"/>
      <c r="G2926" s="159"/>
      <c r="H2926" s="1408"/>
      <c r="I2926" s="158"/>
      <c r="J2926" s="159"/>
      <c r="K2926" s="1408"/>
      <c r="L2926" s="295">
        <f>I2926+J2926+K2926</f>
        <v>0</v>
      </c>
      <c r="M2926" s="12" t="str">
        <f t="shared" si="665"/>
        <v/>
      </c>
      <c r="N2926" s="13"/>
    </row>
    <row r="2927" spans="1:14" ht="31.5" hidden="1">
      <c r="A2927" s="23">
        <v>230</v>
      </c>
      <c r="B2927" s="292"/>
      <c r="C2927" s="285">
        <v>2890</v>
      </c>
      <c r="D2927" s="343" t="s">
        <v>2171</v>
      </c>
      <c r="E2927" s="287">
        <f>F2927+G2927+H2927</f>
        <v>0</v>
      </c>
      <c r="F2927" s="173"/>
      <c r="G2927" s="174"/>
      <c r="H2927" s="1409"/>
      <c r="I2927" s="173"/>
      <c r="J2927" s="174"/>
      <c r="K2927" s="1409"/>
      <c r="L2927" s="287">
        <f>I2927+J2927+K2927</f>
        <v>0</v>
      </c>
      <c r="M2927" s="12" t="str">
        <f t="shared" si="665"/>
        <v/>
      </c>
      <c r="N2927" s="13"/>
    </row>
    <row r="2928" spans="1:14" hidden="1">
      <c r="A2928" s="23">
        <v>245</v>
      </c>
      <c r="B2928" s="272">
        <v>2900</v>
      </c>
      <c r="C2928" s="1917" t="s">
        <v>218</v>
      </c>
      <c r="D2928" s="1918"/>
      <c r="E2928" s="310">
        <f>SUM(E2929:E2936)</f>
        <v>0</v>
      </c>
      <c r="F2928" s="274">
        <f>SUM(F2929:F2936)</f>
        <v>0</v>
      </c>
      <c r="G2928" s="274">
        <f t="shared" ref="G2928:L2928" si="677">SUM(G2929:G2936)</f>
        <v>0</v>
      </c>
      <c r="H2928" s="274">
        <f t="shared" si="677"/>
        <v>0</v>
      </c>
      <c r="I2928" s="274">
        <f t="shared" si="677"/>
        <v>0</v>
      </c>
      <c r="J2928" s="274">
        <f t="shared" si="677"/>
        <v>0</v>
      </c>
      <c r="K2928" s="274">
        <f t="shared" si="677"/>
        <v>0</v>
      </c>
      <c r="L2928" s="274">
        <f t="shared" si="677"/>
        <v>0</v>
      </c>
      <c r="M2928" s="12" t="str">
        <f t="shared" si="665"/>
        <v/>
      </c>
      <c r="N2928" s="13"/>
    </row>
    <row r="2929" spans="1:14" hidden="1">
      <c r="A2929" s="22">
        <v>220</v>
      </c>
      <c r="B2929" s="346"/>
      <c r="C2929" s="279">
        <v>2910</v>
      </c>
      <c r="D2929" s="347" t="s">
        <v>1988</v>
      </c>
      <c r="E2929" s="281">
        <f>F2929+G2929+H2929</f>
        <v>0</v>
      </c>
      <c r="F2929" s="152"/>
      <c r="G2929" s="153"/>
      <c r="H2929" s="1406"/>
      <c r="I2929" s="152"/>
      <c r="J2929" s="153"/>
      <c r="K2929" s="1406"/>
      <c r="L2929" s="281">
        <f>I2929+J2929+K2929</f>
        <v>0</v>
      </c>
      <c r="M2929" s="12" t="str">
        <f t="shared" si="665"/>
        <v/>
      </c>
      <c r="N2929" s="13"/>
    </row>
    <row r="2930" spans="1:14" hidden="1">
      <c r="A2930" s="23">
        <v>225</v>
      </c>
      <c r="B2930" s="346"/>
      <c r="C2930" s="279">
        <v>2920</v>
      </c>
      <c r="D2930" s="347" t="s">
        <v>219</v>
      </c>
      <c r="E2930" s="281">
        <f t="shared" ref="E2930:E2936" si="678">F2930+G2930+H2930</f>
        <v>0</v>
      </c>
      <c r="F2930" s="152"/>
      <c r="G2930" s="153"/>
      <c r="H2930" s="1406"/>
      <c r="I2930" s="152"/>
      <c r="J2930" s="153"/>
      <c r="K2930" s="1406"/>
      <c r="L2930" s="281">
        <f t="shared" ref="L2930:L2936" si="679">I2930+J2930+K2930</f>
        <v>0</v>
      </c>
      <c r="M2930" s="12" t="str">
        <f t="shared" si="665"/>
        <v/>
      </c>
      <c r="N2930" s="13"/>
    </row>
    <row r="2931" spans="1:14" ht="31.5" hidden="1">
      <c r="A2931" s="23">
        <v>230</v>
      </c>
      <c r="B2931" s="346"/>
      <c r="C2931" s="324">
        <v>2969</v>
      </c>
      <c r="D2931" s="348" t="s">
        <v>220</v>
      </c>
      <c r="E2931" s="326">
        <f t="shared" si="678"/>
        <v>0</v>
      </c>
      <c r="F2931" s="445"/>
      <c r="G2931" s="446"/>
      <c r="H2931" s="1413"/>
      <c r="I2931" s="445"/>
      <c r="J2931" s="446"/>
      <c r="K2931" s="1413"/>
      <c r="L2931" s="326">
        <f t="shared" si="679"/>
        <v>0</v>
      </c>
      <c r="M2931" s="12" t="str">
        <f t="shared" si="665"/>
        <v/>
      </c>
      <c r="N2931" s="13"/>
    </row>
    <row r="2932" spans="1:14" ht="31.5" hidden="1">
      <c r="A2932" s="23">
        <v>235</v>
      </c>
      <c r="B2932" s="346"/>
      <c r="C2932" s="349">
        <v>2970</v>
      </c>
      <c r="D2932" s="350" t="s">
        <v>221</v>
      </c>
      <c r="E2932" s="351">
        <f t="shared" si="678"/>
        <v>0</v>
      </c>
      <c r="F2932" s="624"/>
      <c r="G2932" s="625"/>
      <c r="H2932" s="1414"/>
      <c r="I2932" s="624"/>
      <c r="J2932" s="625"/>
      <c r="K2932" s="1414"/>
      <c r="L2932" s="351">
        <f t="shared" si="679"/>
        <v>0</v>
      </c>
      <c r="M2932" s="12" t="str">
        <f t="shared" si="665"/>
        <v/>
      </c>
      <c r="N2932" s="13"/>
    </row>
    <row r="2933" spans="1:14" hidden="1">
      <c r="A2933" s="23">
        <v>240</v>
      </c>
      <c r="B2933" s="346"/>
      <c r="C2933" s="333">
        <v>2989</v>
      </c>
      <c r="D2933" s="355" t="s">
        <v>222</v>
      </c>
      <c r="E2933" s="335">
        <f t="shared" si="678"/>
        <v>0</v>
      </c>
      <c r="F2933" s="589"/>
      <c r="G2933" s="590"/>
      <c r="H2933" s="1415"/>
      <c r="I2933" s="589"/>
      <c r="J2933" s="590"/>
      <c r="K2933" s="1415"/>
      <c r="L2933" s="335">
        <f t="shared" si="679"/>
        <v>0</v>
      </c>
      <c r="M2933" s="12" t="str">
        <f t="shared" si="665"/>
        <v/>
      </c>
      <c r="N2933" s="13"/>
    </row>
    <row r="2934" spans="1:14" hidden="1">
      <c r="A2934" s="23">
        <v>245</v>
      </c>
      <c r="B2934" s="292"/>
      <c r="C2934" s="318">
        <v>2990</v>
      </c>
      <c r="D2934" s="356" t="s">
        <v>2007</v>
      </c>
      <c r="E2934" s="320">
        <f>F2934+G2934+H2934</f>
        <v>0</v>
      </c>
      <c r="F2934" s="450"/>
      <c r="G2934" s="451"/>
      <c r="H2934" s="1416"/>
      <c r="I2934" s="450"/>
      <c r="J2934" s="451"/>
      <c r="K2934" s="1416"/>
      <c r="L2934" s="320">
        <f>I2934+J2934+K2934</f>
        <v>0</v>
      </c>
      <c r="M2934" s="12" t="str">
        <f t="shared" si="665"/>
        <v/>
      </c>
      <c r="N2934" s="13"/>
    </row>
    <row r="2935" spans="1:14" hidden="1">
      <c r="A2935" s="22">
        <v>250</v>
      </c>
      <c r="B2935" s="292"/>
      <c r="C2935" s="318">
        <v>2991</v>
      </c>
      <c r="D2935" s="356" t="s">
        <v>223</v>
      </c>
      <c r="E2935" s="320">
        <f t="shared" si="678"/>
        <v>0</v>
      </c>
      <c r="F2935" s="450"/>
      <c r="G2935" s="451"/>
      <c r="H2935" s="1416"/>
      <c r="I2935" s="450"/>
      <c r="J2935" s="451"/>
      <c r="K2935" s="1416"/>
      <c r="L2935" s="320">
        <f t="shared" si="679"/>
        <v>0</v>
      </c>
      <c r="M2935" s="12" t="str">
        <f t="shared" si="665"/>
        <v/>
      </c>
      <c r="N2935" s="13"/>
    </row>
    <row r="2936" spans="1:14" hidden="1">
      <c r="A2936" s="23">
        <v>255</v>
      </c>
      <c r="B2936" s="292"/>
      <c r="C2936" s="285">
        <v>2992</v>
      </c>
      <c r="D2936" s="357" t="s">
        <v>224</v>
      </c>
      <c r="E2936" s="287">
        <f t="shared" si="678"/>
        <v>0</v>
      </c>
      <c r="F2936" s="173"/>
      <c r="G2936" s="174"/>
      <c r="H2936" s="1409"/>
      <c r="I2936" s="173"/>
      <c r="J2936" s="174"/>
      <c r="K2936" s="1409"/>
      <c r="L2936" s="287">
        <f t="shared" si="679"/>
        <v>0</v>
      </c>
      <c r="M2936" s="12" t="str">
        <f t="shared" si="665"/>
        <v/>
      </c>
      <c r="N2936" s="13"/>
    </row>
    <row r="2937" spans="1:14" hidden="1">
      <c r="A2937" s="23">
        <v>265</v>
      </c>
      <c r="B2937" s="272">
        <v>3300</v>
      </c>
      <c r="C2937" s="358" t="s">
        <v>2038</v>
      </c>
      <c r="D2937" s="1835"/>
      <c r="E2937" s="310">
        <f t="shared" ref="E2937:L2937" si="680">SUM(E2938:E2942)</f>
        <v>0</v>
      </c>
      <c r="F2937" s="274">
        <f t="shared" si="680"/>
        <v>0</v>
      </c>
      <c r="G2937" s="275">
        <f t="shared" si="680"/>
        <v>0</v>
      </c>
      <c r="H2937" s="276">
        <f t="shared" si="680"/>
        <v>0</v>
      </c>
      <c r="I2937" s="274">
        <f t="shared" si="680"/>
        <v>0</v>
      </c>
      <c r="J2937" s="275">
        <f t="shared" si="680"/>
        <v>0</v>
      </c>
      <c r="K2937" s="276">
        <f t="shared" si="680"/>
        <v>0</v>
      </c>
      <c r="L2937" s="310">
        <f t="shared" si="680"/>
        <v>0</v>
      </c>
      <c r="M2937" s="12" t="str">
        <f t="shared" ref="M2937:M2990" si="681">(IF($E2937&lt;&gt;0,$M$2,IF($L2937&lt;&gt;0,$M$2,"")))</f>
        <v/>
      </c>
      <c r="N2937" s="13"/>
    </row>
    <row r="2938" spans="1:14" hidden="1">
      <c r="A2938" s="22">
        <v>270</v>
      </c>
      <c r="B2938" s="291"/>
      <c r="C2938" s="279">
        <v>3301</v>
      </c>
      <c r="D2938" s="359" t="s">
        <v>225</v>
      </c>
      <c r="E2938" s="281">
        <f t="shared" ref="E2938:E2945" si="682">F2938+G2938+H2938</f>
        <v>0</v>
      </c>
      <c r="F2938" s="482">
        <v>0</v>
      </c>
      <c r="G2938" s="483">
        <v>0</v>
      </c>
      <c r="H2938" s="154">
        <v>0</v>
      </c>
      <c r="I2938" s="482">
        <v>0</v>
      </c>
      <c r="J2938" s="483">
        <v>0</v>
      </c>
      <c r="K2938" s="154">
        <v>0</v>
      </c>
      <c r="L2938" s="281">
        <f t="shared" ref="L2938:L2945" si="683">I2938+J2938+K2938</f>
        <v>0</v>
      </c>
      <c r="M2938" s="12" t="str">
        <f t="shared" si="681"/>
        <v/>
      </c>
      <c r="N2938" s="13"/>
    </row>
    <row r="2939" spans="1:14" hidden="1">
      <c r="A2939" s="22">
        <v>290</v>
      </c>
      <c r="B2939" s="291"/>
      <c r="C2939" s="293">
        <v>3302</v>
      </c>
      <c r="D2939" s="360" t="s">
        <v>702</v>
      </c>
      <c r="E2939" s="295">
        <f t="shared" si="682"/>
        <v>0</v>
      </c>
      <c r="F2939" s="484">
        <v>0</v>
      </c>
      <c r="G2939" s="485">
        <v>0</v>
      </c>
      <c r="H2939" s="160">
        <v>0</v>
      </c>
      <c r="I2939" s="484">
        <v>0</v>
      </c>
      <c r="J2939" s="485">
        <v>0</v>
      </c>
      <c r="K2939" s="160">
        <v>0</v>
      </c>
      <c r="L2939" s="295">
        <f t="shared" si="683"/>
        <v>0</v>
      </c>
      <c r="M2939" s="12" t="str">
        <f t="shared" si="681"/>
        <v/>
      </c>
      <c r="N2939" s="13"/>
    </row>
    <row r="2940" spans="1:14" hidden="1">
      <c r="A2940" s="39">
        <v>320</v>
      </c>
      <c r="B2940" s="291"/>
      <c r="C2940" s="293">
        <v>3304</v>
      </c>
      <c r="D2940" s="360" t="s">
        <v>226</v>
      </c>
      <c r="E2940" s="295">
        <f t="shared" si="682"/>
        <v>0</v>
      </c>
      <c r="F2940" s="484">
        <v>0</v>
      </c>
      <c r="G2940" s="485">
        <v>0</v>
      </c>
      <c r="H2940" s="160">
        <v>0</v>
      </c>
      <c r="I2940" s="484">
        <v>0</v>
      </c>
      <c r="J2940" s="485">
        <v>0</v>
      </c>
      <c r="K2940" s="160">
        <v>0</v>
      </c>
      <c r="L2940" s="295">
        <f t="shared" si="683"/>
        <v>0</v>
      </c>
      <c r="M2940" s="12" t="str">
        <f t="shared" si="681"/>
        <v/>
      </c>
      <c r="N2940" s="13"/>
    </row>
    <row r="2941" spans="1:14" ht="47.25" hidden="1">
      <c r="A2941" s="22">
        <v>330</v>
      </c>
      <c r="B2941" s="291"/>
      <c r="C2941" s="285">
        <v>3306</v>
      </c>
      <c r="D2941" s="361" t="s">
        <v>2172</v>
      </c>
      <c r="E2941" s="295">
        <f t="shared" si="682"/>
        <v>0</v>
      </c>
      <c r="F2941" s="484">
        <v>0</v>
      </c>
      <c r="G2941" s="485">
        <v>0</v>
      </c>
      <c r="H2941" s="160">
        <v>0</v>
      </c>
      <c r="I2941" s="484">
        <v>0</v>
      </c>
      <c r="J2941" s="485">
        <v>0</v>
      </c>
      <c r="K2941" s="160">
        <v>0</v>
      </c>
      <c r="L2941" s="295">
        <f t="shared" si="683"/>
        <v>0</v>
      </c>
      <c r="M2941" s="12" t="str">
        <f t="shared" si="681"/>
        <v/>
      </c>
      <c r="N2941" s="13"/>
    </row>
    <row r="2942" spans="1:14" hidden="1">
      <c r="A2942" s="23">
        <v>225</v>
      </c>
      <c r="B2942" s="291"/>
      <c r="C2942" s="285">
        <v>3307</v>
      </c>
      <c r="D2942" s="361" t="s">
        <v>2049</v>
      </c>
      <c r="E2942" s="287">
        <f t="shared" si="682"/>
        <v>0</v>
      </c>
      <c r="F2942" s="486">
        <v>0</v>
      </c>
      <c r="G2942" s="487">
        <v>0</v>
      </c>
      <c r="H2942" s="175">
        <v>0</v>
      </c>
      <c r="I2942" s="486">
        <v>0</v>
      </c>
      <c r="J2942" s="487">
        <v>0</v>
      </c>
      <c r="K2942" s="175">
        <v>0</v>
      </c>
      <c r="L2942" s="287">
        <f t="shared" si="683"/>
        <v>0</v>
      </c>
      <c r="M2942" s="12" t="str">
        <f t="shared" si="681"/>
        <v/>
      </c>
      <c r="N2942" s="13"/>
    </row>
    <row r="2943" spans="1:14" hidden="1">
      <c r="A2943" s="23">
        <v>230</v>
      </c>
      <c r="B2943" s="272">
        <v>3900</v>
      </c>
      <c r="C2943" s="1917" t="s">
        <v>227</v>
      </c>
      <c r="D2943" s="1918"/>
      <c r="E2943" s="310">
        <f t="shared" si="682"/>
        <v>0</v>
      </c>
      <c r="F2943" s="1458">
        <v>0</v>
      </c>
      <c r="G2943" s="1459">
        <v>0</v>
      </c>
      <c r="H2943" s="1460">
        <v>0</v>
      </c>
      <c r="I2943" s="1458">
        <v>0</v>
      </c>
      <c r="J2943" s="1459">
        <v>0</v>
      </c>
      <c r="K2943" s="1460">
        <v>0</v>
      </c>
      <c r="L2943" s="310">
        <f t="shared" si="683"/>
        <v>0</v>
      </c>
      <c r="M2943" s="12" t="str">
        <f t="shared" si="681"/>
        <v/>
      </c>
      <c r="N2943" s="13"/>
    </row>
    <row r="2944" spans="1:14" hidden="1">
      <c r="A2944" s="23">
        <v>245</v>
      </c>
      <c r="B2944" s="272">
        <v>4000</v>
      </c>
      <c r="C2944" s="1917" t="s">
        <v>228</v>
      </c>
      <c r="D2944" s="1918"/>
      <c r="E2944" s="310">
        <f t="shared" si="682"/>
        <v>0</v>
      </c>
      <c r="F2944" s="1410"/>
      <c r="G2944" s="1411"/>
      <c r="H2944" s="1412"/>
      <c r="I2944" s="1410"/>
      <c r="J2944" s="1411"/>
      <c r="K2944" s="1412"/>
      <c r="L2944" s="310">
        <f t="shared" si="683"/>
        <v>0</v>
      </c>
      <c r="M2944" s="12" t="str">
        <f t="shared" si="681"/>
        <v/>
      </c>
      <c r="N2944" s="13"/>
    </row>
    <row r="2945" spans="1:14" hidden="1">
      <c r="A2945" s="22">
        <v>350</v>
      </c>
      <c r="B2945" s="272">
        <v>4100</v>
      </c>
      <c r="C2945" s="1917" t="s">
        <v>229</v>
      </c>
      <c r="D2945" s="1918"/>
      <c r="E2945" s="310">
        <f t="shared" si="682"/>
        <v>0</v>
      </c>
      <c r="F2945" s="1459">
        <v>0</v>
      </c>
      <c r="G2945" s="1459">
        <v>0</v>
      </c>
      <c r="H2945" s="1460">
        <v>0</v>
      </c>
      <c r="I2945" s="1711">
        <v>0</v>
      </c>
      <c r="J2945" s="1459">
        <v>0</v>
      </c>
      <c r="K2945" s="1459">
        <v>0</v>
      </c>
      <c r="L2945" s="310">
        <f t="shared" si="683"/>
        <v>0</v>
      </c>
      <c r="M2945" s="12" t="str">
        <f t="shared" si="681"/>
        <v/>
      </c>
      <c r="N2945" s="13"/>
    </row>
    <row r="2946" spans="1:14" hidden="1">
      <c r="A2946" s="23">
        <v>355</v>
      </c>
      <c r="B2946" s="272">
        <v>4200</v>
      </c>
      <c r="C2946" s="1917" t="s">
        <v>230</v>
      </c>
      <c r="D2946" s="1918"/>
      <c r="E2946" s="310">
        <f t="shared" ref="E2946:L2946" si="684">SUM(E2947:E2952)</f>
        <v>0</v>
      </c>
      <c r="F2946" s="274">
        <f t="shared" si="684"/>
        <v>0</v>
      </c>
      <c r="G2946" s="275">
        <f t="shared" si="684"/>
        <v>0</v>
      </c>
      <c r="H2946" s="276">
        <f>SUM(H2947:H2952)</f>
        <v>0</v>
      </c>
      <c r="I2946" s="274">
        <f t="shared" si="684"/>
        <v>0</v>
      </c>
      <c r="J2946" s="275">
        <f t="shared" si="684"/>
        <v>0</v>
      </c>
      <c r="K2946" s="276">
        <f t="shared" si="684"/>
        <v>0</v>
      </c>
      <c r="L2946" s="310">
        <f t="shared" si="684"/>
        <v>0</v>
      </c>
      <c r="M2946" s="12" t="str">
        <f t="shared" si="681"/>
        <v/>
      </c>
      <c r="N2946" s="13"/>
    </row>
    <row r="2947" spans="1:14" hidden="1">
      <c r="A2947" s="23">
        <v>355</v>
      </c>
      <c r="B2947" s="362"/>
      <c r="C2947" s="279">
        <v>4201</v>
      </c>
      <c r="D2947" s="280" t="s">
        <v>231</v>
      </c>
      <c r="E2947" s="281">
        <f t="shared" ref="E2947:E2952" si="685">F2947+G2947+H2947</f>
        <v>0</v>
      </c>
      <c r="F2947" s="152"/>
      <c r="G2947" s="153"/>
      <c r="H2947" s="1406"/>
      <c r="I2947" s="152"/>
      <c r="J2947" s="153"/>
      <c r="K2947" s="1406"/>
      <c r="L2947" s="281">
        <f t="shared" ref="L2947:L2952" si="686">I2947+J2947+K2947</f>
        <v>0</v>
      </c>
      <c r="M2947" s="12" t="str">
        <f t="shared" si="681"/>
        <v/>
      </c>
      <c r="N2947" s="13"/>
    </row>
    <row r="2948" spans="1:14" hidden="1">
      <c r="A2948" s="23">
        <v>375</v>
      </c>
      <c r="B2948" s="362"/>
      <c r="C2948" s="293">
        <v>4202</v>
      </c>
      <c r="D2948" s="363" t="s">
        <v>232</v>
      </c>
      <c r="E2948" s="295">
        <f t="shared" si="685"/>
        <v>0</v>
      </c>
      <c r="F2948" s="158"/>
      <c r="G2948" s="159"/>
      <c r="H2948" s="1408"/>
      <c r="I2948" s="158"/>
      <c r="J2948" s="159"/>
      <c r="K2948" s="1408"/>
      <c r="L2948" s="295">
        <f t="shared" si="686"/>
        <v>0</v>
      </c>
      <c r="M2948" s="12" t="str">
        <f t="shared" si="681"/>
        <v/>
      </c>
      <c r="N2948" s="13"/>
    </row>
    <row r="2949" spans="1:14" hidden="1">
      <c r="A2949" s="23">
        <v>380</v>
      </c>
      <c r="B2949" s="362"/>
      <c r="C2949" s="293">
        <v>4214</v>
      </c>
      <c r="D2949" s="363" t="s">
        <v>233</v>
      </c>
      <c r="E2949" s="295">
        <f t="shared" si="685"/>
        <v>0</v>
      </c>
      <c r="F2949" s="158"/>
      <c r="G2949" s="159"/>
      <c r="H2949" s="1408"/>
      <c r="I2949" s="158"/>
      <c r="J2949" s="159"/>
      <c r="K2949" s="1408"/>
      <c r="L2949" s="295">
        <f t="shared" si="686"/>
        <v>0</v>
      </c>
      <c r="M2949" s="12" t="str">
        <f t="shared" si="681"/>
        <v/>
      </c>
      <c r="N2949" s="13"/>
    </row>
    <row r="2950" spans="1:14" hidden="1">
      <c r="A2950" s="23">
        <v>385</v>
      </c>
      <c r="B2950" s="362"/>
      <c r="C2950" s="293">
        <v>4217</v>
      </c>
      <c r="D2950" s="363" t="s">
        <v>234</v>
      </c>
      <c r="E2950" s="295">
        <f t="shared" si="685"/>
        <v>0</v>
      </c>
      <c r="F2950" s="158"/>
      <c r="G2950" s="159"/>
      <c r="H2950" s="1408"/>
      <c r="I2950" s="158"/>
      <c r="J2950" s="159"/>
      <c r="K2950" s="1408"/>
      <c r="L2950" s="295">
        <f t="shared" si="686"/>
        <v>0</v>
      </c>
      <c r="M2950" s="12" t="str">
        <f t="shared" si="681"/>
        <v/>
      </c>
      <c r="N2950" s="13"/>
    </row>
    <row r="2951" spans="1:14" hidden="1">
      <c r="A2951" s="23">
        <v>390</v>
      </c>
      <c r="B2951" s="362"/>
      <c r="C2951" s="293">
        <v>4218</v>
      </c>
      <c r="D2951" s="294" t="s">
        <v>235</v>
      </c>
      <c r="E2951" s="295">
        <f t="shared" si="685"/>
        <v>0</v>
      </c>
      <c r="F2951" s="158"/>
      <c r="G2951" s="159"/>
      <c r="H2951" s="1408"/>
      <c r="I2951" s="158"/>
      <c r="J2951" s="159"/>
      <c r="K2951" s="1408"/>
      <c r="L2951" s="295">
        <f t="shared" si="686"/>
        <v>0</v>
      </c>
      <c r="M2951" s="12" t="str">
        <f t="shared" si="681"/>
        <v/>
      </c>
      <c r="N2951" s="13"/>
    </row>
    <row r="2952" spans="1:14" hidden="1">
      <c r="A2952" s="23">
        <v>390</v>
      </c>
      <c r="B2952" s="362"/>
      <c r="C2952" s="285">
        <v>4219</v>
      </c>
      <c r="D2952" s="343" t="s">
        <v>236</v>
      </c>
      <c r="E2952" s="287">
        <f t="shared" si="685"/>
        <v>0</v>
      </c>
      <c r="F2952" s="173"/>
      <c r="G2952" s="174"/>
      <c r="H2952" s="1409"/>
      <c r="I2952" s="173"/>
      <c r="J2952" s="174"/>
      <c r="K2952" s="1409"/>
      <c r="L2952" s="287">
        <f t="shared" si="686"/>
        <v>0</v>
      </c>
      <c r="M2952" s="12" t="str">
        <f t="shared" si="681"/>
        <v/>
      </c>
      <c r="N2952" s="13"/>
    </row>
    <row r="2953" spans="1:14" hidden="1">
      <c r="A2953" s="23">
        <v>395</v>
      </c>
      <c r="B2953" s="272">
        <v>4300</v>
      </c>
      <c r="C2953" s="1917" t="s">
        <v>1645</v>
      </c>
      <c r="D2953" s="1918"/>
      <c r="E2953" s="310">
        <f t="shared" ref="E2953:L2953" si="687">SUM(E2954:E2956)</f>
        <v>0</v>
      </c>
      <c r="F2953" s="274">
        <f t="shared" si="687"/>
        <v>0</v>
      </c>
      <c r="G2953" s="275">
        <f t="shared" si="687"/>
        <v>0</v>
      </c>
      <c r="H2953" s="276">
        <f>SUM(H2954:H2956)</f>
        <v>0</v>
      </c>
      <c r="I2953" s="274">
        <f t="shared" si="687"/>
        <v>0</v>
      </c>
      <c r="J2953" s="275">
        <f t="shared" si="687"/>
        <v>0</v>
      </c>
      <c r="K2953" s="276">
        <f t="shared" si="687"/>
        <v>0</v>
      </c>
      <c r="L2953" s="310">
        <f t="shared" si="687"/>
        <v>0</v>
      </c>
      <c r="M2953" s="12" t="str">
        <f t="shared" si="681"/>
        <v/>
      </c>
      <c r="N2953" s="13"/>
    </row>
    <row r="2954" spans="1:14" hidden="1">
      <c r="A2954" s="18">
        <v>397</v>
      </c>
      <c r="B2954" s="362"/>
      <c r="C2954" s="279">
        <v>4301</v>
      </c>
      <c r="D2954" s="311" t="s">
        <v>237</v>
      </c>
      <c r="E2954" s="281">
        <f t="shared" ref="E2954:E2959" si="688">F2954+G2954+H2954</f>
        <v>0</v>
      </c>
      <c r="F2954" s="152"/>
      <c r="G2954" s="153"/>
      <c r="H2954" s="1406"/>
      <c r="I2954" s="152"/>
      <c r="J2954" s="153"/>
      <c r="K2954" s="1406"/>
      <c r="L2954" s="281">
        <f t="shared" ref="L2954:L2959" si="689">I2954+J2954+K2954</f>
        <v>0</v>
      </c>
      <c r="M2954" s="12" t="str">
        <f t="shared" si="681"/>
        <v/>
      </c>
      <c r="N2954" s="13"/>
    </row>
    <row r="2955" spans="1:14" hidden="1">
      <c r="A2955" s="14">
        <v>398</v>
      </c>
      <c r="B2955" s="362"/>
      <c r="C2955" s="293">
        <v>4302</v>
      </c>
      <c r="D2955" s="363" t="s">
        <v>238</v>
      </c>
      <c r="E2955" s="295">
        <f t="shared" si="688"/>
        <v>0</v>
      </c>
      <c r="F2955" s="158"/>
      <c r="G2955" s="159"/>
      <c r="H2955" s="1408"/>
      <c r="I2955" s="158"/>
      <c r="J2955" s="159"/>
      <c r="K2955" s="1408"/>
      <c r="L2955" s="295">
        <f t="shared" si="689"/>
        <v>0</v>
      </c>
      <c r="M2955" s="12" t="str">
        <f t="shared" si="681"/>
        <v/>
      </c>
      <c r="N2955" s="13"/>
    </row>
    <row r="2956" spans="1:14" hidden="1">
      <c r="A2956" s="14">
        <v>399</v>
      </c>
      <c r="B2956" s="362"/>
      <c r="C2956" s="285">
        <v>4309</v>
      </c>
      <c r="D2956" s="301" t="s">
        <v>239</v>
      </c>
      <c r="E2956" s="287">
        <f t="shared" si="688"/>
        <v>0</v>
      </c>
      <c r="F2956" s="173"/>
      <c r="G2956" s="174"/>
      <c r="H2956" s="1409"/>
      <c r="I2956" s="173"/>
      <c r="J2956" s="174"/>
      <c r="K2956" s="1409"/>
      <c r="L2956" s="287">
        <f t="shared" si="689"/>
        <v>0</v>
      </c>
      <c r="M2956" s="12" t="str">
        <f t="shared" si="681"/>
        <v/>
      </c>
      <c r="N2956" s="13"/>
    </row>
    <row r="2957" spans="1:14" hidden="1">
      <c r="A2957" s="14">
        <v>400</v>
      </c>
      <c r="B2957" s="272">
        <v>4400</v>
      </c>
      <c r="C2957" s="1917" t="s">
        <v>1642</v>
      </c>
      <c r="D2957" s="1918"/>
      <c r="E2957" s="310">
        <f t="shared" si="688"/>
        <v>0</v>
      </c>
      <c r="F2957" s="1410"/>
      <c r="G2957" s="1411"/>
      <c r="H2957" s="1412"/>
      <c r="I2957" s="1410"/>
      <c r="J2957" s="1411"/>
      <c r="K2957" s="1412"/>
      <c r="L2957" s="310">
        <f t="shared" si="689"/>
        <v>0</v>
      </c>
      <c r="M2957" s="12" t="str">
        <f t="shared" si="681"/>
        <v/>
      </c>
      <c r="N2957" s="13"/>
    </row>
    <row r="2958" spans="1:14" hidden="1">
      <c r="A2958" s="14">
        <v>401</v>
      </c>
      <c r="B2958" s="272">
        <v>4500</v>
      </c>
      <c r="C2958" s="1917" t="s">
        <v>1643</v>
      </c>
      <c r="D2958" s="1918"/>
      <c r="E2958" s="310">
        <f t="shared" si="688"/>
        <v>0</v>
      </c>
      <c r="F2958" s="1410"/>
      <c r="G2958" s="1411"/>
      <c r="H2958" s="1412"/>
      <c r="I2958" s="1410"/>
      <c r="J2958" s="1411"/>
      <c r="K2958" s="1412"/>
      <c r="L2958" s="310">
        <f t="shared" si="689"/>
        <v>0</v>
      </c>
      <c r="M2958" s="12" t="str">
        <f t="shared" si="681"/>
        <v/>
      </c>
      <c r="N2958" s="13"/>
    </row>
    <row r="2959" spans="1:14" hidden="1">
      <c r="A2959" s="40">
        <v>404</v>
      </c>
      <c r="B2959" s="272">
        <v>4600</v>
      </c>
      <c r="C2959" s="1923" t="s">
        <v>240</v>
      </c>
      <c r="D2959" s="1924"/>
      <c r="E2959" s="310">
        <f t="shared" si="688"/>
        <v>0</v>
      </c>
      <c r="F2959" s="1410"/>
      <c r="G2959" s="1411"/>
      <c r="H2959" s="1412"/>
      <c r="I2959" s="1410"/>
      <c r="J2959" s="1411"/>
      <c r="K2959" s="1412"/>
      <c r="L2959" s="310">
        <f t="shared" si="689"/>
        <v>0</v>
      </c>
      <c r="M2959" s="12" t="str">
        <f t="shared" si="681"/>
        <v/>
      </c>
      <c r="N2959" s="13"/>
    </row>
    <row r="2960" spans="1:14" hidden="1">
      <c r="A2960" s="40">
        <v>404</v>
      </c>
      <c r="B2960" s="272">
        <v>4900</v>
      </c>
      <c r="C2960" s="1917" t="s">
        <v>267</v>
      </c>
      <c r="D2960" s="1918"/>
      <c r="E2960" s="310">
        <f t="shared" ref="E2960:L2960" si="690">+E2961+E2962</f>
        <v>0</v>
      </c>
      <c r="F2960" s="274">
        <f t="shared" si="690"/>
        <v>0</v>
      </c>
      <c r="G2960" s="275">
        <f t="shared" si="690"/>
        <v>0</v>
      </c>
      <c r="H2960" s="276">
        <f>+H2961+H2962</f>
        <v>0</v>
      </c>
      <c r="I2960" s="274">
        <f t="shared" si="690"/>
        <v>0</v>
      </c>
      <c r="J2960" s="275">
        <f t="shared" si="690"/>
        <v>0</v>
      </c>
      <c r="K2960" s="276">
        <f t="shared" si="690"/>
        <v>0</v>
      </c>
      <c r="L2960" s="310">
        <f t="shared" si="690"/>
        <v>0</v>
      </c>
      <c r="M2960" s="12" t="str">
        <f t="shared" si="681"/>
        <v/>
      </c>
      <c r="N2960" s="13"/>
    </row>
    <row r="2961" spans="1:14" hidden="1">
      <c r="A2961" s="22">
        <v>440</v>
      </c>
      <c r="B2961" s="362"/>
      <c r="C2961" s="279">
        <v>4901</v>
      </c>
      <c r="D2961" s="364" t="s">
        <v>268</v>
      </c>
      <c r="E2961" s="281">
        <f>F2961+G2961+H2961</f>
        <v>0</v>
      </c>
      <c r="F2961" s="152"/>
      <c r="G2961" s="153"/>
      <c r="H2961" s="1406"/>
      <c r="I2961" s="152"/>
      <c r="J2961" s="153"/>
      <c r="K2961" s="1406"/>
      <c r="L2961" s="281">
        <f>I2961+J2961+K2961</f>
        <v>0</v>
      </c>
      <c r="M2961" s="12" t="str">
        <f t="shared" si="681"/>
        <v/>
      </c>
      <c r="N2961" s="13"/>
    </row>
    <row r="2962" spans="1:14" hidden="1">
      <c r="A2962" s="22">
        <v>450</v>
      </c>
      <c r="B2962" s="362"/>
      <c r="C2962" s="285">
        <v>4902</v>
      </c>
      <c r="D2962" s="301" t="s">
        <v>269</v>
      </c>
      <c r="E2962" s="287">
        <f>F2962+G2962+H2962</f>
        <v>0</v>
      </c>
      <c r="F2962" s="173"/>
      <c r="G2962" s="174"/>
      <c r="H2962" s="1409"/>
      <c r="I2962" s="173"/>
      <c r="J2962" s="174"/>
      <c r="K2962" s="1409"/>
      <c r="L2962" s="287">
        <f>I2962+J2962+K2962</f>
        <v>0</v>
      </c>
      <c r="M2962" s="12" t="str">
        <f t="shared" si="681"/>
        <v/>
      </c>
      <c r="N2962" s="13"/>
    </row>
    <row r="2963" spans="1:14">
      <c r="A2963" s="22">
        <v>495</v>
      </c>
      <c r="B2963" s="365">
        <v>5100</v>
      </c>
      <c r="C2963" s="1925" t="s">
        <v>241</v>
      </c>
      <c r="D2963" s="1926"/>
      <c r="E2963" s="310">
        <f>F2963+G2963+H2963</f>
        <v>564556</v>
      </c>
      <c r="F2963" s="1410">
        <v>564556</v>
      </c>
      <c r="G2963" s="1411">
        <v>0</v>
      </c>
      <c r="H2963" s="1412">
        <v>0</v>
      </c>
      <c r="I2963" s="1410"/>
      <c r="J2963" s="1411"/>
      <c r="K2963" s="1412"/>
      <c r="L2963" s="310">
        <f>I2963+J2963+K2963</f>
        <v>0</v>
      </c>
      <c r="M2963" s="12">
        <f t="shared" si="681"/>
        <v>1</v>
      </c>
      <c r="N2963" s="13"/>
    </row>
    <row r="2964" spans="1:14" hidden="1">
      <c r="A2964" s="23">
        <v>500</v>
      </c>
      <c r="B2964" s="365">
        <v>5200</v>
      </c>
      <c r="C2964" s="1925" t="s">
        <v>242</v>
      </c>
      <c r="D2964" s="1926"/>
      <c r="E2964" s="310">
        <f t="shared" ref="E2964:L2964" si="691">SUM(E2965:E2971)</f>
        <v>0</v>
      </c>
      <c r="F2964" s="274">
        <f t="shared" si="691"/>
        <v>0</v>
      </c>
      <c r="G2964" s="275">
        <f t="shared" si="691"/>
        <v>0</v>
      </c>
      <c r="H2964" s="276">
        <f>SUM(H2965:H2971)</f>
        <v>0</v>
      </c>
      <c r="I2964" s="274">
        <f t="shared" si="691"/>
        <v>0</v>
      </c>
      <c r="J2964" s="275">
        <f t="shared" si="691"/>
        <v>0</v>
      </c>
      <c r="K2964" s="276">
        <f t="shared" si="691"/>
        <v>0</v>
      </c>
      <c r="L2964" s="310">
        <f t="shared" si="691"/>
        <v>0</v>
      </c>
      <c r="M2964" s="12" t="str">
        <f t="shared" si="681"/>
        <v/>
      </c>
      <c r="N2964" s="13"/>
    </row>
    <row r="2965" spans="1:14" hidden="1">
      <c r="A2965" s="23">
        <v>505</v>
      </c>
      <c r="B2965" s="366"/>
      <c r="C2965" s="367">
        <v>5201</v>
      </c>
      <c r="D2965" s="368" t="s">
        <v>243</v>
      </c>
      <c r="E2965" s="281">
        <f t="shared" ref="E2965:E2971" si="692">F2965+G2965+H2965</f>
        <v>0</v>
      </c>
      <c r="F2965" s="152"/>
      <c r="G2965" s="153"/>
      <c r="H2965" s="1406"/>
      <c r="I2965" s="152"/>
      <c r="J2965" s="153"/>
      <c r="K2965" s="1406"/>
      <c r="L2965" s="281">
        <f t="shared" ref="L2965:L2971" si="693">I2965+J2965+K2965</f>
        <v>0</v>
      </c>
      <c r="M2965" s="12" t="str">
        <f t="shared" si="681"/>
        <v/>
      </c>
      <c r="N2965" s="13"/>
    </row>
    <row r="2966" spans="1:14" hidden="1">
      <c r="A2966" s="23">
        <v>510</v>
      </c>
      <c r="B2966" s="366"/>
      <c r="C2966" s="369">
        <v>5202</v>
      </c>
      <c r="D2966" s="370" t="s">
        <v>244</v>
      </c>
      <c r="E2966" s="295">
        <f t="shared" si="692"/>
        <v>0</v>
      </c>
      <c r="F2966" s="158"/>
      <c r="G2966" s="159"/>
      <c r="H2966" s="1408"/>
      <c r="I2966" s="158"/>
      <c r="J2966" s="159"/>
      <c r="K2966" s="1408"/>
      <c r="L2966" s="295">
        <f t="shared" si="693"/>
        <v>0</v>
      </c>
      <c r="M2966" s="12" t="str">
        <f t="shared" si="681"/>
        <v/>
      </c>
      <c r="N2966" s="13"/>
    </row>
    <row r="2967" spans="1:14" hidden="1">
      <c r="A2967" s="23">
        <v>515</v>
      </c>
      <c r="B2967" s="366"/>
      <c r="C2967" s="369">
        <v>5203</v>
      </c>
      <c r="D2967" s="370" t="s">
        <v>609</v>
      </c>
      <c r="E2967" s="295">
        <f t="shared" si="692"/>
        <v>0</v>
      </c>
      <c r="F2967" s="158"/>
      <c r="G2967" s="159"/>
      <c r="H2967" s="1408"/>
      <c r="I2967" s="158"/>
      <c r="J2967" s="159"/>
      <c r="K2967" s="1408"/>
      <c r="L2967" s="295">
        <f t="shared" si="693"/>
        <v>0</v>
      </c>
      <c r="M2967" s="12" t="str">
        <f t="shared" si="681"/>
        <v/>
      </c>
      <c r="N2967" s="13"/>
    </row>
    <row r="2968" spans="1:14" hidden="1">
      <c r="A2968" s="23">
        <v>520</v>
      </c>
      <c r="B2968" s="366"/>
      <c r="C2968" s="369">
        <v>5204</v>
      </c>
      <c r="D2968" s="370" t="s">
        <v>610</v>
      </c>
      <c r="E2968" s="295">
        <f t="shared" si="692"/>
        <v>0</v>
      </c>
      <c r="F2968" s="158"/>
      <c r="G2968" s="159"/>
      <c r="H2968" s="1408"/>
      <c r="I2968" s="158"/>
      <c r="J2968" s="159"/>
      <c r="K2968" s="1408"/>
      <c r="L2968" s="295">
        <f t="shared" si="693"/>
        <v>0</v>
      </c>
      <c r="M2968" s="12" t="str">
        <f t="shared" si="681"/>
        <v/>
      </c>
      <c r="N2968" s="13"/>
    </row>
    <row r="2969" spans="1:14" hidden="1">
      <c r="A2969" s="23">
        <v>525</v>
      </c>
      <c r="B2969" s="366"/>
      <c r="C2969" s="369">
        <v>5205</v>
      </c>
      <c r="D2969" s="370" t="s">
        <v>611</v>
      </c>
      <c r="E2969" s="295">
        <f t="shared" si="692"/>
        <v>0</v>
      </c>
      <c r="F2969" s="158"/>
      <c r="G2969" s="159"/>
      <c r="H2969" s="1408"/>
      <c r="I2969" s="158"/>
      <c r="J2969" s="159"/>
      <c r="K2969" s="1408"/>
      <c r="L2969" s="295">
        <f t="shared" si="693"/>
        <v>0</v>
      </c>
      <c r="M2969" s="12" t="str">
        <f t="shared" si="681"/>
        <v/>
      </c>
      <c r="N2969" s="13"/>
    </row>
    <row r="2970" spans="1:14" hidden="1">
      <c r="A2970" s="22">
        <v>635</v>
      </c>
      <c r="B2970" s="366"/>
      <c r="C2970" s="369">
        <v>5206</v>
      </c>
      <c r="D2970" s="370" t="s">
        <v>612</v>
      </c>
      <c r="E2970" s="295">
        <f t="shared" si="692"/>
        <v>0</v>
      </c>
      <c r="F2970" s="158"/>
      <c r="G2970" s="159"/>
      <c r="H2970" s="1408"/>
      <c r="I2970" s="158"/>
      <c r="J2970" s="159"/>
      <c r="K2970" s="1408"/>
      <c r="L2970" s="295">
        <f t="shared" si="693"/>
        <v>0</v>
      </c>
      <c r="M2970" s="12" t="str">
        <f t="shared" si="681"/>
        <v/>
      </c>
      <c r="N2970" s="13"/>
    </row>
    <row r="2971" spans="1:14" hidden="1">
      <c r="A2971" s="23">
        <v>640</v>
      </c>
      <c r="B2971" s="366"/>
      <c r="C2971" s="371">
        <v>5219</v>
      </c>
      <c r="D2971" s="372" t="s">
        <v>613</v>
      </c>
      <c r="E2971" s="287">
        <f t="shared" si="692"/>
        <v>0</v>
      </c>
      <c r="F2971" s="173"/>
      <c r="G2971" s="174"/>
      <c r="H2971" s="1409"/>
      <c r="I2971" s="173"/>
      <c r="J2971" s="174"/>
      <c r="K2971" s="1409"/>
      <c r="L2971" s="287">
        <f t="shared" si="693"/>
        <v>0</v>
      </c>
      <c r="M2971" s="12" t="str">
        <f t="shared" si="681"/>
        <v/>
      </c>
      <c r="N2971" s="13"/>
    </row>
    <row r="2972" spans="1:14" hidden="1">
      <c r="A2972" s="23">
        <v>645</v>
      </c>
      <c r="B2972" s="365">
        <v>5300</v>
      </c>
      <c r="C2972" s="1925" t="s">
        <v>614</v>
      </c>
      <c r="D2972" s="1926"/>
      <c r="E2972" s="310">
        <f t="shared" ref="E2972:L2972" si="694">SUM(E2973:E2974)</f>
        <v>0</v>
      </c>
      <c r="F2972" s="274">
        <f t="shared" si="694"/>
        <v>0</v>
      </c>
      <c r="G2972" s="275">
        <f t="shared" si="694"/>
        <v>0</v>
      </c>
      <c r="H2972" s="276">
        <f>SUM(H2973:H2974)</f>
        <v>0</v>
      </c>
      <c r="I2972" s="274">
        <f t="shared" si="694"/>
        <v>0</v>
      </c>
      <c r="J2972" s="275">
        <f t="shared" si="694"/>
        <v>0</v>
      </c>
      <c r="K2972" s="276">
        <f t="shared" si="694"/>
        <v>0</v>
      </c>
      <c r="L2972" s="310">
        <f t="shared" si="694"/>
        <v>0</v>
      </c>
      <c r="M2972" s="12" t="str">
        <f t="shared" si="681"/>
        <v/>
      </c>
      <c r="N2972" s="13"/>
    </row>
    <row r="2973" spans="1:14" hidden="1">
      <c r="A2973" s="23">
        <v>650</v>
      </c>
      <c r="B2973" s="366"/>
      <c r="C2973" s="367">
        <v>5301</v>
      </c>
      <c r="D2973" s="368" t="s">
        <v>301</v>
      </c>
      <c r="E2973" s="281">
        <f>F2973+G2973+H2973</f>
        <v>0</v>
      </c>
      <c r="F2973" s="152"/>
      <c r="G2973" s="153"/>
      <c r="H2973" s="1406"/>
      <c r="I2973" s="152"/>
      <c r="J2973" s="153"/>
      <c r="K2973" s="1406"/>
      <c r="L2973" s="281">
        <f>I2973+J2973+K2973</f>
        <v>0</v>
      </c>
      <c r="M2973" s="12" t="str">
        <f t="shared" si="681"/>
        <v/>
      </c>
      <c r="N2973" s="13"/>
    </row>
    <row r="2974" spans="1:14" hidden="1">
      <c r="A2974" s="22">
        <v>655</v>
      </c>
      <c r="B2974" s="366"/>
      <c r="C2974" s="371">
        <v>5309</v>
      </c>
      <c r="D2974" s="372" t="s">
        <v>615</v>
      </c>
      <c r="E2974" s="287">
        <f>F2974+G2974+H2974</f>
        <v>0</v>
      </c>
      <c r="F2974" s="173"/>
      <c r="G2974" s="174"/>
      <c r="H2974" s="1409"/>
      <c r="I2974" s="173"/>
      <c r="J2974" s="174"/>
      <c r="K2974" s="1409"/>
      <c r="L2974" s="287">
        <f>I2974+J2974+K2974</f>
        <v>0</v>
      </c>
      <c r="M2974" s="12" t="str">
        <f t="shared" si="681"/>
        <v/>
      </c>
      <c r="N2974" s="13"/>
    </row>
    <row r="2975" spans="1:14" hidden="1">
      <c r="A2975" s="22">
        <v>665</v>
      </c>
      <c r="B2975" s="365">
        <v>5400</v>
      </c>
      <c r="C2975" s="1925" t="s">
        <v>672</v>
      </c>
      <c r="D2975" s="1926"/>
      <c r="E2975" s="310">
        <f>F2975+G2975+H2975</f>
        <v>0</v>
      </c>
      <c r="F2975" s="1410"/>
      <c r="G2975" s="1411"/>
      <c r="H2975" s="1412"/>
      <c r="I2975" s="1410"/>
      <c r="J2975" s="1411"/>
      <c r="K2975" s="1412"/>
      <c r="L2975" s="310">
        <f>I2975+J2975+K2975</f>
        <v>0</v>
      </c>
      <c r="M2975" s="12" t="str">
        <f t="shared" si="681"/>
        <v/>
      </c>
      <c r="N2975" s="13"/>
    </row>
    <row r="2976" spans="1:14" hidden="1">
      <c r="A2976" s="22">
        <v>675</v>
      </c>
      <c r="B2976" s="272">
        <v>5500</v>
      </c>
      <c r="C2976" s="1917" t="s">
        <v>673</v>
      </c>
      <c r="D2976" s="1918"/>
      <c r="E2976" s="310">
        <f t="shared" ref="E2976:L2976" si="695">SUM(E2977:E2980)</f>
        <v>0</v>
      </c>
      <c r="F2976" s="274">
        <f t="shared" si="695"/>
        <v>0</v>
      </c>
      <c r="G2976" s="275">
        <f t="shared" si="695"/>
        <v>0</v>
      </c>
      <c r="H2976" s="276">
        <f>SUM(H2977:H2980)</f>
        <v>0</v>
      </c>
      <c r="I2976" s="274">
        <f t="shared" si="695"/>
        <v>0</v>
      </c>
      <c r="J2976" s="275">
        <f t="shared" si="695"/>
        <v>0</v>
      </c>
      <c r="K2976" s="276">
        <f t="shared" si="695"/>
        <v>0</v>
      </c>
      <c r="L2976" s="310">
        <f t="shared" si="695"/>
        <v>0</v>
      </c>
      <c r="M2976" s="12" t="str">
        <f t="shared" si="681"/>
        <v/>
      </c>
      <c r="N2976" s="13"/>
    </row>
    <row r="2977" spans="1:14" hidden="1">
      <c r="A2977" s="22">
        <v>685</v>
      </c>
      <c r="B2977" s="362"/>
      <c r="C2977" s="279">
        <v>5501</v>
      </c>
      <c r="D2977" s="311" t="s">
        <v>674</v>
      </c>
      <c r="E2977" s="281">
        <f>F2977+G2977+H2977</f>
        <v>0</v>
      </c>
      <c r="F2977" s="152"/>
      <c r="G2977" s="153"/>
      <c r="H2977" s="1406"/>
      <c r="I2977" s="152"/>
      <c r="J2977" s="153"/>
      <c r="K2977" s="1406"/>
      <c r="L2977" s="281">
        <f>I2977+J2977+K2977</f>
        <v>0</v>
      </c>
      <c r="M2977" s="12" t="str">
        <f t="shared" si="681"/>
        <v/>
      </c>
      <c r="N2977" s="13"/>
    </row>
    <row r="2978" spans="1:14" hidden="1">
      <c r="A2978" s="23">
        <v>690</v>
      </c>
      <c r="B2978" s="362"/>
      <c r="C2978" s="293">
        <v>5502</v>
      </c>
      <c r="D2978" s="294" t="s">
        <v>675</v>
      </c>
      <c r="E2978" s="295">
        <f>F2978+G2978+H2978</f>
        <v>0</v>
      </c>
      <c r="F2978" s="158"/>
      <c r="G2978" s="159"/>
      <c r="H2978" s="1408"/>
      <c r="I2978" s="158"/>
      <c r="J2978" s="159"/>
      <c r="K2978" s="1408"/>
      <c r="L2978" s="295">
        <f>I2978+J2978+K2978</f>
        <v>0</v>
      </c>
      <c r="M2978" s="12" t="str">
        <f t="shared" si="681"/>
        <v/>
      </c>
      <c r="N2978" s="13"/>
    </row>
    <row r="2979" spans="1:14" hidden="1">
      <c r="A2979" s="23">
        <v>695</v>
      </c>
      <c r="B2979" s="362"/>
      <c r="C2979" s="293">
        <v>5503</v>
      </c>
      <c r="D2979" s="363" t="s">
        <v>676</v>
      </c>
      <c r="E2979" s="295">
        <f>F2979+G2979+H2979</f>
        <v>0</v>
      </c>
      <c r="F2979" s="158"/>
      <c r="G2979" s="159"/>
      <c r="H2979" s="1408"/>
      <c r="I2979" s="158"/>
      <c r="J2979" s="159"/>
      <c r="K2979" s="1408"/>
      <c r="L2979" s="295">
        <f>I2979+J2979+K2979</f>
        <v>0</v>
      </c>
      <c r="M2979" s="12" t="str">
        <f t="shared" si="681"/>
        <v/>
      </c>
      <c r="N2979" s="13"/>
    </row>
    <row r="2980" spans="1:14" hidden="1">
      <c r="A2980" s="22">
        <v>700</v>
      </c>
      <c r="B2980" s="362"/>
      <c r="C2980" s="285">
        <v>5504</v>
      </c>
      <c r="D2980" s="339" t="s">
        <v>677</v>
      </c>
      <c r="E2980" s="287">
        <f>F2980+G2980+H2980</f>
        <v>0</v>
      </c>
      <c r="F2980" s="173"/>
      <c r="G2980" s="174"/>
      <c r="H2980" s="1409"/>
      <c r="I2980" s="173"/>
      <c r="J2980" s="174"/>
      <c r="K2980" s="1409"/>
      <c r="L2980" s="287">
        <f>I2980+J2980+K2980</f>
        <v>0</v>
      </c>
      <c r="M2980" s="12" t="str">
        <f t="shared" si="681"/>
        <v/>
      </c>
      <c r="N2980" s="13"/>
    </row>
    <row r="2981" spans="1:14" hidden="1">
      <c r="A2981" s="22">
        <v>710</v>
      </c>
      <c r="B2981" s="365">
        <v>5700</v>
      </c>
      <c r="C2981" s="1919" t="s">
        <v>899</v>
      </c>
      <c r="D2981" s="1920"/>
      <c r="E2981" s="310">
        <f>SUM(E2982:E2984)</f>
        <v>0</v>
      </c>
      <c r="F2981" s="1458">
        <v>0</v>
      </c>
      <c r="G2981" s="1458">
        <v>0</v>
      </c>
      <c r="H2981" s="1458">
        <v>0</v>
      </c>
      <c r="I2981" s="1458">
        <v>0</v>
      </c>
      <c r="J2981" s="1458">
        <v>0</v>
      </c>
      <c r="K2981" s="1458">
        <v>0</v>
      </c>
      <c r="L2981" s="310">
        <f>SUM(L2982:L2984)</f>
        <v>0</v>
      </c>
      <c r="M2981" s="12" t="str">
        <f t="shared" si="681"/>
        <v/>
      </c>
      <c r="N2981" s="13"/>
    </row>
    <row r="2982" spans="1:14" hidden="1">
      <c r="A2982" s="23">
        <v>715</v>
      </c>
      <c r="B2982" s="366"/>
      <c r="C2982" s="367">
        <v>5701</v>
      </c>
      <c r="D2982" s="368" t="s">
        <v>678</v>
      </c>
      <c r="E2982" s="281">
        <f>F2982+G2982+H2982</f>
        <v>0</v>
      </c>
      <c r="F2982" s="1459">
        <v>0</v>
      </c>
      <c r="G2982" s="1459">
        <v>0</v>
      </c>
      <c r="H2982" s="1460">
        <v>0</v>
      </c>
      <c r="I2982" s="1711">
        <v>0</v>
      </c>
      <c r="J2982" s="1459">
        <v>0</v>
      </c>
      <c r="K2982" s="1459">
        <v>0</v>
      </c>
      <c r="L2982" s="281">
        <f>I2982+J2982+K2982</f>
        <v>0</v>
      </c>
      <c r="M2982" s="12" t="str">
        <f t="shared" si="681"/>
        <v/>
      </c>
      <c r="N2982" s="13"/>
    </row>
    <row r="2983" spans="1:14" hidden="1">
      <c r="A2983" s="23">
        <v>720</v>
      </c>
      <c r="B2983" s="366"/>
      <c r="C2983" s="373">
        <v>5702</v>
      </c>
      <c r="D2983" s="374" t="s">
        <v>679</v>
      </c>
      <c r="E2983" s="314">
        <f>F2983+G2983+H2983</f>
        <v>0</v>
      </c>
      <c r="F2983" s="1459">
        <v>0</v>
      </c>
      <c r="G2983" s="1459">
        <v>0</v>
      </c>
      <c r="H2983" s="1460">
        <v>0</v>
      </c>
      <c r="I2983" s="1711">
        <v>0</v>
      </c>
      <c r="J2983" s="1459">
        <v>0</v>
      </c>
      <c r="K2983" s="1459">
        <v>0</v>
      </c>
      <c r="L2983" s="314">
        <f>I2983+J2983+K2983</f>
        <v>0</v>
      </c>
      <c r="M2983" s="12" t="str">
        <f t="shared" si="681"/>
        <v/>
      </c>
      <c r="N2983" s="13"/>
    </row>
    <row r="2984" spans="1:14" hidden="1">
      <c r="A2984" s="23">
        <v>725</v>
      </c>
      <c r="B2984" s="292"/>
      <c r="C2984" s="375">
        <v>4071</v>
      </c>
      <c r="D2984" s="376" t="s">
        <v>680</v>
      </c>
      <c r="E2984" s="377">
        <f>F2984+G2984+H2984</f>
        <v>0</v>
      </c>
      <c r="F2984" s="1459">
        <v>0</v>
      </c>
      <c r="G2984" s="1459">
        <v>0</v>
      </c>
      <c r="H2984" s="1460">
        <v>0</v>
      </c>
      <c r="I2984" s="1711">
        <v>0</v>
      </c>
      <c r="J2984" s="1459">
        <v>0</v>
      </c>
      <c r="K2984" s="1459">
        <v>0</v>
      </c>
      <c r="L2984" s="377">
        <f>I2984+J2984+K2984</f>
        <v>0</v>
      </c>
      <c r="M2984" s="12" t="str">
        <f t="shared" si="681"/>
        <v/>
      </c>
      <c r="N2984" s="13"/>
    </row>
    <row r="2985" spans="1:14" hidden="1">
      <c r="A2985" s="23">
        <v>730</v>
      </c>
      <c r="B2985" s="571"/>
      <c r="C2985" s="1921" t="s">
        <v>681</v>
      </c>
      <c r="D2985" s="1922"/>
      <c r="E2985" s="1426"/>
      <c r="F2985" s="1426"/>
      <c r="G2985" s="1426"/>
      <c r="H2985" s="1426"/>
      <c r="I2985" s="1426"/>
      <c r="J2985" s="1426"/>
      <c r="K2985" s="1426"/>
      <c r="L2985" s="1427"/>
      <c r="M2985" s="12" t="str">
        <f t="shared" si="681"/>
        <v/>
      </c>
      <c r="N2985" s="13"/>
    </row>
    <row r="2986" spans="1:14">
      <c r="A2986" s="23">
        <v>735</v>
      </c>
      <c r="B2986" s="381">
        <v>98</v>
      </c>
      <c r="C2986" s="1921" t="s">
        <v>681</v>
      </c>
      <c r="D2986" s="1922"/>
      <c r="E2986" s="382">
        <f>F2986+G2986+H2986</f>
        <v>261885</v>
      </c>
      <c r="F2986" s="1417">
        <v>261885</v>
      </c>
      <c r="G2986" s="1418">
        <v>0</v>
      </c>
      <c r="H2986" s="1419">
        <v>0</v>
      </c>
      <c r="I2986" s="1448">
        <v>0</v>
      </c>
      <c r="J2986" s="1449">
        <v>0</v>
      </c>
      <c r="K2986" s="1450">
        <v>0</v>
      </c>
      <c r="L2986" s="382">
        <f>I2986+J2986+K2986</f>
        <v>0</v>
      </c>
      <c r="M2986" s="12">
        <f t="shared" si="681"/>
        <v>1</v>
      </c>
      <c r="N2986" s="13"/>
    </row>
    <row r="2987" spans="1:14" hidden="1">
      <c r="A2987" s="23">
        <v>740</v>
      </c>
      <c r="B2987" s="1421"/>
      <c r="C2987" s="1422"/>
      <c r="D2987" s="1423"/>
      <c r="E2987" s="269"/>
      <c r="F2987" s="269"/>
      <c r="G2987" s="269"/>
      <c r="H2987" s="269"/>
      <c r="I2987" s="269"/>
      <c r="J2987" s="269"/>
      <c r="K2987" s="269"/>
      <c r="L2987" s="270"/>
      <c r="M2987" s="12" t="str">
        <f t="shared" si="681"/>
        <v/>
      </c>
      <c r="N2987" s="73" t="str">
        <f>LEFT(C2869,1)</f>
        <v>5</v>
      </c>
    </row>
    <row r="2988" spans="1:14" hidden="1">
      <c r="A2988" s="23">
        <v>745</v>
      </c>
      <c r="B2988" s="1424"/>
      <c r="C2988" s="111"/>
      <c r="D2988" s="1425"/>
      <c r="E2988" s="218"/>
      <c r="F2988" s="218"/>
      <c r="G2988" s="218"/>
      <c r="H2988" s="218"/>
      <c r="I2988" s="218"/>
      <c r="J2988" s="218"/>
      <c r="K2988" s="218"/>
      <c r="L2988" s="389"/>
      <c r="M2988" s="7" t="str">
        <f t="shared" si="681"/>
        <v/>
      </c>
    </row>
    <row r="2989" spans="1:14" hidden="1">
      <c r="A2989" s="22">
        <v>750</v>
      </c>
      <c r="B2989" s="1424"/>
      <c r="C2989" s="111"/>
      <c r="D2989" s="1425"/>
      <c r="E2989" s="218"/>
      <c r="F2989" s="218"/>
      <c r="G2989" s="218"/>
      <c r="H2989" s="218"/>
      <c r="I2989" s="218"/>
      <c r="J2989" s="218"/>
      <c r="K2989" s="218"/>
      <c r="L2989" s="389"/>
      <c r="M2989" s="7" t="str">
        <f t="shared" si="681"/>
        <v/>
      </c>
    </row>
    <row r="2990" spans="1:14" ht="19.5" thickBot="1">
      <c r="A2990" s="23">
        <v>755</v>
      </c>
      <c r="B2990" s="1451"/>
      <c r="C2990" s="393" t="s">
        <v>727</v>
      </c>
      <c r="D2990" s="1420">
        <f>+B2990</f>
        <v>0</v>
      </c>
      <c r="E2990" s="395">
        <f t="shared" ref="E2990:L2990" si="696">SUM(E2872,E2875,E2881,E2889,E2890,E2908,E2912,E2918,E2921,E2922,E2923,E2924,E2928,E2937,E2943,E2944,E2945,E2946,E2953,E2957,E2958,E2959,E2960,E2963,E2964,E2972,E2975,E2976,E2981)+E2986</f>
        <v>1776817</v>
      </c>
      <c r="F2990" s="396">
        <f t="shared" si="696"/>
        <v>1776817</v>
      </c>
      <c r="G2990" s="397">
        <f t="shared" si="696"/>
        <v>0</v>
      </c>
      <c r="H2990" s="398">
        <f t="shared" si="696"/>
        <v>0</v>
      </c>
      <c r="I2990" s="396">
        <f t="shared" si="696"/>
        <v>387625</v>
      </c>
      <c r="J2990" s="397">
        <f t="shared" si="696"/>
        <v>0</v>
      </c>
      <c r="K2990" s="398">
        <f t="shared" si="696"/>
        <v>0</v>
      </c>
      <c r="L2990" s="395">
        <f t="shared" si="696"/>
        <v>387625</v>
      </c>
      <c r="M2990" s="1820">
        <f t="shared" si="681"/>
        <v>1</v>
      </c>
      <c r="N2990" s="65"/>
    </row>
    <row r="2991" spans="1:14" ht="19.5" thickTop="1">
      <c r="A2991" s="23">
        <v>760</v>
      </c>
      <c r="B2991" s="79" t="s">
        <v>120</v>
      </c>
      <c r="C2991" s="1"/>
      <c r="L2991" s="6"/>
      <c r="M2991" s="1820">
        <f>(IF($E2990&lt;&gt;0,$M$2,IF($L2990&lt;&gt;0,$M$2,"")))</f>
        <v>1</v>
      </c>
      <c r="N2991" s="65"/>
    </row>
    <row r="2992" spans="1:14" ht="18.75">
      <c r="A2992" s="22">
        <v>765</v>
      </c>
      <c r="B2992" s="1355"/>
      <c r="C2992" s="1355"/>
      <c r="D2992" s="1356"/>
      <c r="E2992" s="1355"/>
      <c r="F2992" s="1355"/>
      <c r="G2992" s="1355"/>
      <c r="H2992" s="1355"/>
      <c r="I2992" s="1355"/>
      <c r="J2992" s="1355"/>
      <c r="K2992" s="1355"/>
      <c r="L2992" s="1357"/>
      <c r="M2992" s="1820">
        <f>(IF($E2990&lt;&gt;0,$M$2,IF($L2990&lt;&gt;0,$M$2,"")))</f>
        <v>1</v>
      </c>
      <c r="N2992" s="65"/>
    </row>
    <row r="2993" spans="1:14" ht="18.75" hidden="1">
      <c r="A2993" s="22">
        <v>775</v>
      </c>
      <c r="B2993" s="65"/>
      <c r="C2993" s="65"/>
      <c r="D2993" s="65"/>
      <c r="E2993" s="65"/>
      <c r="F2993" s="65"/>
      <c r="G2993" s="65"/>
      <c r="H2993" s="65"/>
      <c r="I2993" s="65"/>
      <c r="J2993" s="65"/>
      <c r="K2993" s="65"/>
      <c r="L2993" s="77"/>
      <c r="M2993" s="74">
        <f>(IF(E2990&lt;&gt;0,$G$2,IF(L2990&lt;&gt;0,$G$2,"")))</f>
        <v>0</v>
      </c>
      <c r="N2993" s="65"/>
    </row>
    <row r="2994" spans="1:14">
      <c r="A2994" s="23">
        <v>780</v>
      </c>
      <c r="B2994" s="6"/>
      <c r="C2994" s="6"/>
      <c r="D2994" s="517"/>
      <c r="E2994" s="38"/>
      <c r="F2994" s="38"/>
      <c r="G2994" s="38"/>
      <c r="H2994" s="38"/>
      <c r="I2994" s="38"/>
      <c r="J2994" s="38"/>
      <c r="K2994" s="38"/>
      <c r="L2994" s="38"/>
      <c r="M2994" s="7">
        <f>(IF($E3130&lt;&gt;0,$M$2,IF($L3130&lt;&gt;0,$M$2,"")))</f>
        <v>1</v>
      </c>
    </row>
    <row r="2995" spans="1:14">
      <c r="A2995" s="23">
        <v>785</v>
      </c>
      <c r="B2995" s="6"/>
      <c r="C2995" s="1353"/>
      <c r="D2995" s="1354"/>
      <c r="E2995" s="38"/>
      <c r="F2995" s="38"/>
      <c r="G2995" s="38"/>
      <c r="H2995" s="38"/>
      <c r="I2995" s="38"/>
      <c r="J2995" s="38"/>
      <c r="K2995" s="38"/>
      <c r="L2995" s="38"/>
      <c r="M2995" s="7">
        <f>(IF($E3130&lt;&gt;0,$M$2,IF($L3130&lt;&gt;0,$M$2,"")))</f>
        <v>1</v>
      </c>
    </row>
    <row r="2996" spans="1:14">
      <c r="A2996" s="23">
        <v>790</v>
      </c>
      <c r="B2996" s="1938" t="str">
        <f>$B$7</f>
        <v>ОТЧЕТНИ ДАННИ ПО ЕБК ЗА ИЗПЪЛНЕНИЕТО НА БЮДЖЕТА</v>
      </c>
      <c r="C2996" s="1939"/>
      <c r="D2996" s="1939"/>
      <c r="E2996" s="242"/>
      <c r="F2996" s="242"/>
      <c r="G2996" s="237"/>
      <c r="H2996" s="237"/>
      <c r="I2996" s="237"/>
      <c r="J2996" s="237"/>
      <c r="K2996" s="237"/>
      <c r="L2996" s="237"/>
      <c r="M2996" s="7">
        <f>(IF($E3130&lt;&gt;0,$M$2,IF($L3130&lt;&gt;0,$M$2,"")))</f>
        <v>1</v>
      </c>
    </row>
    <row r="2997" spans="1:14">
      <c r="A2997" s="23">
        <v>795</v>
      </c>
      <c r="B2997" s="228"/>
      <c r="C2997" s="391"/>
      <c r="D2997" s="400"/>
      <c r="E2997" s="406" t="s">
        <v>458</v>
      </c>
      <c r="F2997" s="406" t="s">
        <v>820</v>
      </c>
      <c r="G2997" s="237"/>
      <c r="H2997" s="1350" t="s">
        <v>1235</v>
      </c>
      <c r="I2997" s="1351"/>
      <c r="J2997" s="1352"/>
      <c r="K2997" s="237"/>
      <c r="L2997" s="237"/>
      <c r="M2997" s="7">
        <f>(IF($E3130&lt;&gt;0,$M$2,IF($L3130&lt;&gt;0,$M$2,"")))</f>
        <v>1</v>
      </c>
    </row>
    <row r="2998" spans="1:14" ht="18.75">
      <c r="A2998" s="22">
        <v>805</v>
      </c>
      <c r="B2998" s="1940" t="str">
        <f>$B$9</f>
        <v>Община Правец</v>
      </c>
      <c r="C2998" s="1941"/>
      <c r="D2998" s="1942"/>
      <c r="E2998" s="115">
        <f>$E$9</f>
        <v>45658</v>
      </c>
      <c r="F2998" s="226">
        <f>$F$9</f>
        <v>45900</v>
      </c>
      <c r="G2998" s="237"/>
      <c r="H2998" s="237"/>
      <c r="I2998" s="237"/>
      <c r="J2998" s="237"/>
      <c r="K2998" s="237"/>
      <c r="L2998" s="237"/>
      <c r="M2998" s="7">
        <f>(IF($E3130&lt;&gt;0,$M$2,IF($L3130&lt;&gt;0,$M$2,"")))</f>
        <v>1</v>
      </c>
    </row>
    <row r="2999" spans="1:14">
      <c r="A2999" s="23">
        <v>810</v>
      </c>
      <c r="B2999" s="227" t="str">
        <f>$B$10</f>
        <v>(наименование на разпоредителя с бюджет)</v>
      </c>
      <c r="C2999" s="228"/>
      <c r="D2999" s="229"/>
      <c r="E2999" s="237"/>
      <c r="F2999" s="237"/>
      <c r="G2999" s="237"/>
      <c r="H2999" s="237"/>
      <c r="I2999" s="237"/>
      <c r="J2999" s="237"/>
      <c r="K2999" s="237"/>
      <c r="L2999" s="237"/>
      <c r="M2999" s="7">
        <f>(IF($E3130&lt;&gt;0,$M$2,IF($L3130&lt;&gt;0,$M$2,"")))</f>
        <v>1</v>
      </c>
    </row>
    <row r="3000" spans="1:14">
      <c r="A3000" s="23">
        <v>815</v>
      </c>
      <c r="B3000" s="227"/>
      <c r="C3000" s="228"/>
      <c r="D3000" s="229"/>
      <c r="E3000" s="237"/>
      <c r="F3000" s="237"/>
      <c r="G3000" s="237"/>
      <c r="H3000" s="237"/>
      <c r="I3000" s="237"/>
      <c r="J3000" s="237"/>
      <c r="K3000" s="237"/>
      <c r="L3000" s="237"/>
      <c r="M3000" s="7">
        <f>(IF($E3130&lt;&gt;0,$M$2,IF($L3130&lt;&gt;0,$M$2,"")))</f>
        <v>1</v>
      </c>
    </row>
    <row r="3001" spans="1:14" ht="19.5">
      <c r="A3001" s="28">
        <v>525</v>
      </c>
      <c r="B3001" s="1943" t="str">
        <f>$B$12</f>
        <v>Правец</v>
      </c>
      <c r="C3001" s="1944"/>
      <c r="D3001" s="1945"/>
      <c r="E3001" s="410" t="s">
        <v>875</v>
      </c>
      <c r="F3001" s="1348" t="str">
        <f>$F$12</f>
        <v>7317</v>
      </c>
      <c r="G3001" s="237"/>
      <c r="H3001" s="237"/>
      <c r="I3001" s="237"/>
      <c r="J3001" s="237"/>
      <c r="K3001" s="237"/>
      <c r="L3001" s="237"/>
      <c r="M3001" s="7">
        <f>(IF($E3130&lt;&gt;0,$M$2,IF($L3130&lt;&gt;0,$M$2,"")))</f>
        <v>1</v>
      </c>
    </row>
    <row r="3002" spans="1:14">
      <c r="A3002" s="22">
        <v>820</v>
      </c>
      <c r="B3002" s="233" t="str">
        <f>$B$13</f>
        <v>(наименование на първостепенния разпоредител с бюджет)</v>
      </c>
      <c r="C3002" s="228"/>
      <c r="D3002" s="229"/>
      <c r="E3002" s="1349"/>
      <c r="F3002" s="242"/>
      <c r="G3002" s="237"/>
      <c r="H3002" s="237"/>
      <c r="I3002" s="237"/>
      <c r="J3002" s="237"/>
      <c r="K3002" s="237"/>
      <c r="L3002" s="237"/>
      <c r="M3002" s="7">
        <f>(IF($E3130&lt;&gt;0,$M$2,IF($L3130&lt;&gt;0,$M$2,"")))</f>
        <v>1</v>
      </c>
    </row>
    <row r="3003" spans="1:14" ht="19.5">
      <c r="A3003" s="23">
        <v>821</v>
      </c>
      <c r="B3003" s="236"/>
      <c r="C3003" s="237"/>
      <c r="D3003" s="124" t="s">
        <v>876</v>
      </c>
      <c r="E3003" s="238">
        <f>$E$15</f>
        <v>0</v>
      </c>
      <c r="F3003" s="414" t="str">
        <f>$F$15</f>
        <v>БЮДЖЕТ</v>
      </c>
      <c r="G3003" s="218"/>
      <c r="H3003" s="218"/>
      <c r="I3003" s="218"/>
      <c r="J3003" s="218"/>
      <c r="K3003" s="218"/>
      <c r="L3003" s="218"/>
      <c r="M3003" s="7">
        <f>(IF($E3130&lt;&gt;0,$M$2,IF($L3130&lt;&gt;0,$M$2,"")))</f>
        <v>1</v>
      </c>
    </row>
    <row r="3004" spans="1:14" ht="16.5" thickBot="1">
      <c r="A3004" s="23">
        <v>822</v>
      </c>
      <c r="B3004" s="228"/>
      <c r="C3004" s="391"/>
      <c r="D3004" s="400"/>
      <c r="E3004" s="237"/>
      <c r="F3004" s="409"/>
      <c r="G3004" s="409"/>
      <c r="H3004" s="409"/>
      <c r="I3004" s="409"/>
      <c r="J3004" s="409"/>
      <c r="K3004" s="409"/>
      <c r="L3004" s="1365" t="s">
        <v>459</v>
      </c>
      <c r="M3004" s="7">
        <f>(IF($E3130&lt;&gt;0,$M$2,IF($L3130&lt;&gt;0,$M$2,"")))</f>
        <v>1</v>
      </c>
    </row>
    <row r="3005" spans="1:14" ht="24.95" customHeight="1">
      <c r="A3005" s="23">
        <v>823</v>
      </c>
      <c r="B3005" s="247"/>
      <c r="C3005" s="248"/>
      <c r="D3005" s="249" t="s">
        <v>699</v>
      </c>
      <c r="E3005" s="1946" t="str">
        <f>CONCATENATE("Уточнен план ",$C$3)</f>
        <v>Уточнен план 2025</v>
      </c>
      <c r="F3005" s="1947"/>
      <c r="G3005" s="1947"/>
      <c r="H3005" s="1948"/>
      <c r="I3005" s="1927" t="str">
        <f>CONCATENATE("Отчет ",$C$3)</f>
        <v>Отчет 2025</v>
      </c>
      <c r="J3005" s="1928"/>
      <c r="K3005" s="1928"/>
      <c r="L3005" s="1929"/>
      <c r="M3005" s="7">
        <f>(IF($E3130&lt;&gt;0,$M$2,IF($L3130&lt;&gt;0,$M$2,"")))</f>
        <v>1</v>
      </c>
    </row>
    <row r="3006" spans="1:14" ht="54.95" customHeight="1" thickBot="1">
      <c r="A3006" s="23">
        <v>825</v>
      </c>
      <c r="B3006" s="250" t="s">
        <v>62</v>
      </c>
      <c r="C3006" s="251" t="s">
        <v>460</v>
      </c>
      <c r="D3006" s="252" t="s">
        <v>700</v>
      </c>
      <c r="E3006" s="1391" t="str">
        <f>$E$20</f>
        <v>Уточнен план                Общо</v>
      </c>
      <c r="F3006" s="1395" t="str">
        <f>$F$20</f>
        <v>държавни дейности</v>
      </c>
      <c r="G3006" s="1396" t="str">
        <f>$G$20</f>
        <v>местни дейности</v>
      </c>
      <c r="H3006" s="1397" t="str">
        <f>$H$20</f>
        <v>дофинансиране</v>
      </c>
      <c r="I3006" s="253" t="str">
        <f>$I$20</f>
        <v>държавни дейности -ОТЧЕТ</v>
      </c>
      <c r="J3006" s="254" t="str">
        <f>$J$20</f>
        <v>местни дейности - ОТЧЕТ</v>
      </c>
      <c r="K3006" s="255" t="str">
        <f>$K$20</f>
        <v>дофинансиране - ОТЧЕТ</v>
      </c>
      <c r="L3006" s="1675" t="str">
        <f>$L$20</f>
        <v>ОТЧЕТ                                    ОБЩО</v>
      </c>
      <c r="M3006" s="7">
        <f>(IF($E3130&lt;&gt;0,$M$2,IF($L3130&lt;&gt;0,$M$2,"")))</f>
        <v>1</v>
      </c>
    </row>
    <row r="3007" spans="1:14" ht="18.75">
      <c r="A3007" s="23"/>
      <c r="B3007" s="258"/>
      <c r="C3007" s="259"/>
      <c r="D3007" s="260" t="s">
        <v>729</v>
      </c>
      <c r="E3007" s="1442" t="str">
        <f>$E$21</f>
        <v>(1)</v>
      </c>
      <c r="F3007" s="143" t="str">
        <f>$F$21</f>
        <v>(2)</v>
      </c>
      <c r="G3007" s="144" t="str">
        <f>$G$21</f>
        <v>(3)</v>
      </c>
      <c r="H3007" s="145" t="str">
        <f>$H$21</f>
        <v>(4)</v>
      </c>
      <c r="I3007" s="261" t="str">
        <f>$I$21</f>
        <v>(5)</v>
      </c>
      <c r="J3007" s="262" t="str">
        <f>$J$21</f>
        <v>(6)</v>
      </c>
      <c r="K3007" s="263" t="str">
        <f>$K$21</f>
        <v>(7)</v>
      </c>
      <c r="L3007" s="264" t="str">
        <f>$L$21</f>
        <v>(8)</v>
      </c>
      <c r="M3007" s="7">
        <f>(IF($E3130&lt;&gt;0,$M$2,IF($L3130&lt;&gt;0,$M$2,"")))</f>
        <v>1</v>
      </c>
    </row>
    <row r="3008" spans="1:14">
      <c r="A3008" s="23"/>
      <c r="B3008" s="1439"/>
      <c r="C3008" s="1540" t="e">
        <f>VLOOKUP(D3008,OP_LIST2,2,FALSE)</f>
        <v>#N/A</v>
      </c>
      <c r="D3008" s="1445"/>
      <c r="E3008" s="389"/>
      <c r="F3008" s="1429"/>
      <c r="G3008" s="1430"/>
      <c r="H3008" s="1431"/>
      <c r="I3008" s="1429"/>
      <c r="J3008" s="1430"/>
      <c r="K3008" s="1431"/>
      <c r="L3008" s="1428"/>
      <c r="M3008" s="7">
        <f>(IF($E3130&lt;&gt;0,$M$2,IF($L3130&lt;&gt;0,$M$2,"")))</f>
        <v>1</v>
      </c>
    </row>
    <row r="3009" spans="1:14">
      <c r="A3009" s="23"/>
      <c r="B3009" s="1713" t="s">
        <v>2056</v>
      </c>
      <c r="C3009" s="1446">
        <f>VLOOKUP(D3010,EBK_DEIN2,2,FALSE)</f>
        <v>5532</v>
      </c>
      <c r="D3009" s="1445" t="s">
        <v>778</v>
      </c>
      <c r="E3009" s="389"/>
      <c r="F3009" s="1432"/>
      <c r="G3009" s="1433"/>
      <c r="H3009" s="1434"/>
      <c r="I3009" s="1432"/>
      <c r="J3009" s="1433"/>
      <c r="K3009" s="1434"/>
      <c r="L3009" s="1428"/>
      <c r="M3009" s="7">
        <f>(IF($E3130&lt;&gt;0,$M$2,IF($L3130&lt;&gt;0,$M$2,"")))</f>
        <v>1</v>
      </c>
    </row>
    <row r="3010" spans="1:14">
      <c r="A3010" s="23"/>
      <c r="B3010" s="1438"/>
      <c r="C3010" s="1531">
        <f>+C3009</f>
        <v>5532</v>
      </c>
      <c r="D3010" s="1440" t="s">
        <v>558</v>
      </c>
      <c r="E3010" s="389"/>
      <c r="F3010" s="1432"/>
      <c r="G3010" s="1433"/>
      <c r="H3010" s="1434"/>
      <c r="I3010" s="1432"/>
      <c r="J3010" s="1433"/>
      <c r="K3010" s="1434"/>
      <c r="L3010" s="1428"/>
      <c r="M3010" s="7">
        <f>(IF($E3130&lt;&gt;0,$M$2,IF($L3130&lt;&gt;0,$M$2,"")))</f>
        <v>1</v>
      </c>
    </row>
    <row r="3011" spans="1:14">
      <c r="A3011" s="23"/>
      <c r="B3011" s="1443"/>
      <c r="C3011" s="1441"/>
      <c r="D3011" s="1444" t="s">
        <v>701</v>
      </c>
      <c r="E3011" s="389"/>
      <c r="F3011" s="1435"/>
      <c r="G3011" s="1436"/>
      <c r="H3011" s="1437"/>
      <c r="I3011" s="1435"/>
      <c r="J3011" s="1436"/>
      <c r="K3011" s="1437"/>
      <c r="L3011" s="1428"/>
      <c r="M3011" s="7">
        <f>(IF($E3130&lt;&gt;0,$M$2,IF($L3130&lt;&gt;0,$M$2,"")))</f>
        <v>1</v>
      </c>
    </row>
    <row r="3012" spans="1:14" hidden="1">
      <c r="A3012" s="23"/>
      <c r="B3012" s="272">
        <v>100</v>
      </c>
      <c r="C3012" s="1930" t="s">
        <v>730</v>
      </c>
      <c r="D3012" s="1931"/>
      <c r="E3012" s="273">
        <f t="shared" ref="E3012:L3012" si="697">SUM(E3013:E3014)</f>
        <v>0</v>
      </c>
      <c r="F3012" s="274">
        <f t="shared" si="697"/>
        <v>0</v>
      </c>
      <c r="G3012" s="275">
        <f t="shared" si="697"/>
        <v>0</v>
      </c>
      <c r="H3012" s="276">
        <f>SUM(H3013:H3014)</f>
        <v>0</v>
      </c>
      <c r="I3012" s="274">
        <f t="shared" si="697"/>
        <v>0</v>
      </c>
      <c r="J3012" s="275">
        <f t="shared" si="697"/>
        <v>0</v>
      </c>
      <c r="K3012" s="276">
        <f t="shared" si="697"/>
        <v>0</v>
      </c>
      <c r="L3012" s="273">
        <f t="shared" si="697"/>
        <v>0</v>
      </c>
      <c r="M3012" s="12" t="str">
        <f>(IF($E3012&lt;&gt;0,$M$2,IF($L3012&lt;&gt;0,$M$2,"")))</f>
        <v/>
      </c>
      <c r="N3012" s="13"/>
    </row>
    <row r="3013" spans="1:14" hidden="1">
      <c r="A3013" s="23"/>
      <c r="B3013" s="278"/>
      <c r="C3013" s="279">
        <v>101</v>
      </c>
      <c r="D3013" s="280" t="s">
        <v>731</v>
      </c>
      <c r="E3013" s="281">
        <f>F3013+G3013+H3013</f>
        <v>0</v>
      </c>
      <c r="F3013" s="152"/>
      <c r="G3013" s="153"/>
      <c r="H3013" s="1406"/>
      <c r="I3013" s="152"/>
      <c r="J3013" s="153"/>
      <c r="K3013" s="1406"/>
      <c r="L3013" s="281">
        <f>I3013+J3013+K3013</f>
        <v>0</v>
      </c>
      <c r="M3013" s="12" t="str">
        <f t="shared" ref="M3013:M3076" si="698">(IF($E3013&lt;&gt;0,$M$2,IF($L3013&lt;&gt;0,$M$2,"")))</f>
        <v/>
      </c>
      <c r="N3013" s="13"/>
    </row>
    <row r="3014" spans="1:14" hidden="1">
      <c r="A3014" s="10"/>
      <c r="B3014" s="278"/>
      <c r="C3014" s="285">
        <v>102</v>
      </c>
      <c r="D3014" s="286" t="s">
        <v>732</v>
      </c>
      <c r="E3014" s="287">
        <f>F3014+G3014+H3014</f>
        <v>0</v>
      </c>
      <c r="F3014" s="173"/>
      <c r="G3014" s="174"/>
      <c r="H3014" s="1409"/>
      <c r="I3014" s="173"/>
      <c r="J3014" s="174"/>
      <c r="K3014" s="1409"/>
      <c r="L3014" s="287">
        <f>I3014+J3014+K3014</f>
        <v>0</v>
      </c>
      <c r="M3014" s="12" t="str">
        <f t="shared" si="698"/>
        <v/>
      </c>
      <c r="N3014" s="13"/>
    </row>
    <row r="3015" spans="1:14">
      <c r="A3015" s="10"/>
      <c r="B3015" s="272">
        <v>200</v>
      </c>
      <c r="C3015" s="1932" t="s">
        <v>733</v>
      </c>
      <c r="D3015" s="1933"/>
      <c r="E3015" s="273">
        <f t="shared" ref="E3015:L3015" si="699">SUM(E3016:E3020)</f>
        <v>88235</v>
      </c>
      <c r="F3015" s="274">
        <f t="shared" si="699"/>
        <v>88235</v>
      </c>
      <c r="G3015" s="275">
        <f t="shared" si="699"/>
        <v>0</v>
      </c>
      <c r="H3015" s="276">
        <f>SUM(H3016:H3020)</f>
        <v>0</v>
      </c>
      <c r="I3015" s="274">
        <f t="shared" si="699"/>
        <v>97923</v>
      </c>
      <c r="J3015" s="275">
        <f t="shared" si="699"/>
        <v>0</v>
      </c>
      <c r="K3015" s="276">
        <f t="shared" si="699"/>
        <v>0</v>
      </c>
      <c r="L3015" s="273">
        <f t="shared" si="699"/>
        <v>97923</v>
      </c>
      <c r="M3015" s="12">
        <f t="shared" si="698"/>
        <v>1</v>
      </c>
      <c r="N3015" s="13"/>
    </row>
    <row r="3016" spans="1:14">
      <c r="A3016" s="10"/>
      <c r="B3016" s="291"/>
      <c r="C3016" s="279">
        <v>201</v>
      </c>
      <c r="D3016" s="280" t="s">
        <v>734</v>
      </c>
      <c r="E3016" s="281">
        <f>F3016+G3016+H3016</f>
        <v>87775</v>
      </c>
      <c r="F3016" s="152">
        <v>87775</v>
      </c>
      <c r="G3016" s="153">
        <v>0</v>
      </c>
      <c r="H3016" s="1406">
        <v>0</v>
      </c>
      <c r="I3016" s="152">
        <v>97424</v>
      </c>
      <c r="J3016" s="153">
        <v>0</v>
      </c>
      <c r="K3016" s="1406">
        <v>0</v>
      </c>
      <c r="L3016" s="281">
        <f>I3016+J3016+K3016</f>
        <v>97424</v>
      </c>
      <c r="M3016" s="12">
        <f t="shared" si="698"/>
        <v>1</v>
      </c>
      <c r="N3016" s="13"/>
    </row>
    <row r="3017" spans="1:14" hidden="1">
      <c r="A3017" s="10"/>
      <c r="B3017" s="292"/>
      <c r="C3017" s="293">
        <v>202</v>
      </c>
      <c r="D3017" s="294" t="s">
        <v>735</v>
      </c>
      <c r="E3017" s="295">
        <f>F3017+G3017+H3017</f>
        <v>0</v>
      </c>
      <c r="F3017" s="158"/>
      <c r="G3017" s="159"/>
      <c r="H3017" s="1408"/>
      <c r="I3017" s="158"/>
      <c r="J3017" s="159"/>
      <c r="K3017" s="1408"/>
      <c r="L3017" s="295">
        <f>I3017+J3017+K3017</f>
        <v>0</v>
      </c>
      <c r="M3017" s="12" t="str">
        <f t="shared" si="698"/>
        <v/>
      </c>
      <c r="N3017" s="13"/>
    </row>
    <row r="3018" spans="1:14" ht="31.5" hidden="1">
      <c r="A3018" s="10"/>
      <c r="B3018" s="299"/>
      <c r="C3018" s="293">
        <v>205</v>
      </c>
      <c r="D3018" s="294" t="s">
        <v>586</v>
      </c>
      <c r="E3018" s="295">
        <f>F3018+G3018+H3018</f>
        <v>0</v>
      </c>
      <c r="F3018" s="158"/>
      <c r="G3018" s="159"/>
      <c r="H3018" s="1408"/>
      <c r="I3018" s="158"/>
      <c r="J3018" s="159"/>
      <c r="K3018" s="1408"/>
      <c r="L3018" s="295">
        <f>I3018+J3018+K3018</f>
        <v>0</v>
      </c>
      <c r="M3018" s="12" t="str">
        <f t="shared" si="698"/>
        <v/>
      </c>
      <c r="N3018" s="13"/>
    </row>
    <row r="3019" spans="1:14" hidden="1">
      <c r="A3019" s="10"/>
      <c r="B3019" s="299"/>
      <c r="C3019" s="293">
        <v>208</v>
      </c>
      <c r="D3019" s="300" t="s">
        <v>587</v>
      </c>
      <c r="E3019" s="295">
        <f>F3019+G3019+H3019</f>
        <v>0</v>
      </c>
      <c r="F3019" s="158"/>
      <c r="G3019" s="159"/>
      <c r="H3019" s="1408"/>
      <c r="I3019" s="158"/>
      <c r="J3019" s="159"/>
      <c r="K3019" s="1408"/>
      <c r="L3019" s="295">
        <f>I3019+J3019+K3019</f>
        <v>0</v>
      </c>
      <c r="M3019" s="12" t="str">
        <f t="shared" si="698"/>
        <v/>
      </c>
      <c r="N3019" s="13"/>
    </row>
    <row r="3020" spans="1:14">
      <c r="A3020" s="10"/>
      <c r="B3020" s="291"/>
      <c r="C3020" s="285">
        <v>209</v>
      </c>
      <c r="D3020" s="301" t="s">
        <v>588</v>
      </c>
      <c r="E3020" s="287">
        <f>F3020+G3020+H3020</f>
        <v>460</v>
      </c>
      <c r="F3020" s="173">
        <v>460</v>
      </c>
      <c r="G3020" s="174">
        <v>0</v>
      </c>
      <c r="H3020" s="1409">
        <v>0</v>
      </c>
      <c r="I3020" s="173">
        <v>499</v>
      </c>
      <c r="J3020" s="174">
        <v>0</v>
      </c>
      <c r="K3020" s="1409">
        <v>0</v>
      </c>
      <c r="L3020" s="287">
        <f>I3020+J3020+K3020</f>
        <v>499</v>
      </c>
      <c r="M3020" s="12">
        <f t="shared" si="698"/>
        <v>1</v>
      </c>
      <c r="N3020" s="13"/>
    </row>
    <row r="3021" spans="1:14">
      <c r="A3021" s="10"/>
      <c r="B3021" s="272">
        <v>500</v>
      </c>
      <c r="C3021" s="1934" t="s">
        <v>188</v>
      </c>
      <c r="D3021" s="1935"/>
      <c r="E3021" s="273">
        <f t="shared" ref="E3021:L3021" si="700">SUM(E3022:E3028)</f>
        <v>17485</v>
      </c>
      <c r="F3021" s="274">
        <f t="shared" si="700"/>
        <v>17485</v>
      </c>
      <c r="G3021" s="275">
        <f t="shared" si="700"/>
        <v>0</v>
      </c>
      <c r="H3021" s="276">
        <f>SUM(H3022:H3028)</f>
        <v>0</v>
      </c>
      <c r="I3021" s="274">
        <f t="shared" si="700"/>
        <v>18948</v>
      </c>
      <c r="J3021" s="275">
        <f t="shared" si="700"/>
        <v>0</v>
      </c>
      <c r="K3021" s="276">
        <f t="shared" si="700"/>
        <v>0</v>
      </c>
      <c r="L3021" s="273">
        <f t="shared" si="700"/>
        <v>18948</v>
      </c>
      <c r="M3021" s="12">
        <f t="shared" si="698"/>
        <v>1</v>
      </c>
      <c r="N3021" s="13"/>
    </row>
    <row r="3022" spans="1:14" ht="18" customHeight="1">
      <c r="A3022" s="10"/>
      <c r="B3022" s="291"/>
      <c r="C3022" s="302">
        <v>551</v>
      </c>
      <c r="D3022" s="303" t="s">
        <v>189</v>
      </c>
      <c r="E3022" s="281">
        <f t="shared" ref="E3022:E3029" si="701">F3022+G3022+H3022</f>
        <v>10553</v>
      </c>
      <c r="F3022" s="152">
        <v>10553</v>
      </c>
      <c r="G3022" s="153">
        <v>0</v>
      </c>
      <c r="H3022" s="1406">
        <v>0</v>
      </c>
      <c r="I3022" s="152">
        <v>11451</v>
      </c>
      <c r="J3022" s="153">
        <v>0</v>
      </c>
      <c r="K3022" s="1406">
        <v>0</v>
      </c>
      <c r="L3022" s="281">
        <f t="shared" ref="L3022:L3029" si="702">I3022+J3022+K3022</f>
        <v>11451</v>
      </c>
      <c r="M3022" s="12">
        <f t="shared" si="698"/>
        <v>1</v>
      </c>
      <c r="N3022" s="13"/>
    </row>
    <row r="3023" spans="1:14" hidden="1">
      <c r="A3023" s="10"/>
      <c r="B3023" s="291"/>
      <c r="C3023" s="304">
        <v>552</v>
      </c>
      <c r="D3023" s="305" t="s">
        <v>894</v>
      </c>
      <c r="E3023" s="295">
        <f t="shared" si="701"/>
        <v>0</v>
      </c>
      <c r="F3023" s="158"/>
      <c r="G3023" s="159"/>
      <c r="H3023" s="1408"/>
      <c r="I3023" s="158"/>
      <c r="J3023" s="159"/>
      <c r="K3023" s="1408"/>
      <c r="L3023" s="295">
        <f t="shared" si="702"/>
        <v>0</v>
      </c>
      <c r="M3023" s="12" t="str">
        <f t="shared" si="698"/>
        <v/>
      </c>
      <c r="N3023" s="13"/>
    </row>
    <row r="3024" spans="1:14" hidden="1">
      <c r="A3024" s="10"/>
      <c r="B3024" s="306"/>
      <c r="C3024" s="304">
        <v>558</v>
      </c>
      <c r="D3024" s="307" t="s">
        <v>856</v>
      </c>
      <c r="E3024" s="295">
        <f>F3024+G3024+H3024</f>
        <v>0</v>
      </c>
      <c r="F3024" s="484">
        <v>0</v>
      </c>
      <c r="G3024" s="485">
        <v>0</v>
      </c>
      <c r="H3024" s="160">
        <v>0</v>
      </c>
      <c r="I3024" s="484">
        <v>0</v>
      </c>
      <c r="J3024" s="485">
        <v>0</v>
      </c>
      <c r="K3024" s="160">
        <v>0</v>
      </c>
      <c r="L3024" s="295">
        <f>I3024+J3024+K3024</f>
        <v>0</v>
      </c>
      <c r="M3024" s="12" t="str">
        <f t="shared" si="698"/>
        <v/>
      </c>
      <c r="N3024" s="13"/>
    </row>
    <row r="3025" spans="1:14">
      <c r="A3025" s="10"/>
      <c r="B3025" s="306"/>
      <c r="C3025" s="304">
        <v>560</v>
      </c>
      <c r="D3025" s="307" t="s">
        <v>190</v>
      </c>
      <c r="E3025" s="295">
        <f t="shared" si="701"/>
        <v>4371</v>
      </c>
      <c r="F3025" s="158">
        <v>4371</v>
      </c>
      <c r="G3025" s="159">
        <v>0</v>
      </c>
      <c r="H3025" s="1408">
        <v>0</v>
      </c>
      <c r="I3025" s="158">
        <v>4738</v>
      </c>
      <c r="J3025" s="159">
        <v>0</v>
      </c>
      <c r="K3025" s="1408">
        <v>0</v>
      </c>
      <c r="L3025" s="295">
        <f t="shared" si="702"/>
        <v>4738</v>
      </c>
      <c r="M3025" s="12">
        <f t="shared" si="698"/>
        <v>1</v>
      </c>
      <c r="N3025" s="13"/>
    </row>
    <row r="3026" spans="1:14">
      <c r="A3026" s="10"/>
      <c r="B3026" s="306"/>
      <c r="C3026" s="304">
        <v>580</v>
      </c>
      <c r="D3026" s="305" t="s">
        <v>191</v>
      </c>
      <c r="E3026" s="295">
        <f t="shared" si="701"/>
        <v>2561</v>
      </c>
      <c r="F3026" s="158">
        <v>2561</v>
      </c>
      <c r="G3026" s="159">
        <v>0</v>
      </c>
      <c r="H3026" s="1408">
        <v>0</v>
      </c>
      <c r="I3026" s="158">
        <v>2759</v>
      </c>
      <c r="J3026" s="159">
        <v>0</v>
      </c>
      <c r="K3026" s="1408">
        <v>0</v>
      </c>
      <c r="L3026" s="295">
        <f t="shared" si="702"/>
        <v>2759</v>
      </c>
      <c r="M3026" s="12">
        <f t="shared" si="698"/>
        <v>1</v>
      </c>
      <c r="N3026" s="13"/>
    </row>
    <row r="3027" spans="1:14" hidden="1">
      <c r="A3027" s="10"/>
      <c r="B3027" s="291"/>
      <c r="C3027" s="304">
        <v>588</v>
      </c>
      <c r="D3027" s="305" t="s">
        <v>858</v>
      </c>
      <c r="E3027" s="295">
        <f>F3027+G3027+H3027</f>
        <v>0</v>
      </c>
      <c r="F3027" s="484">
        <v>0</v>
      </c>
      <c r="G3027" s="485">
        <v>0</v>
      </c>
      <c r="H3027" s="160">
        <v>0</v>
      </c>
      <c r="I3027" s="484">
        <v>0</v>
      </c>
      <c r="J3027" s="485">
        <v>0</v>
      </c>
      <c r="K3027" s="160">
        <v>0</v>
      </c>
      <c r="L3027" s="295">
        <f>I3027+J3027+K3027</f>
        <v>0</v>
      </c>
      <c r="M3027" s="12" t="str">
        <f t="shared" si="698"/>
        <v/>
      </c>
      <c r="N3027" s="13"/>
    </row>
    <row r="3028" spans="1:14" ht="31.5" hidden="1">
      <c r="A3028" s="10"/>
      <c r="B3028" s="291"/>
      <c r="C3028" s="308">
        <v>590</v>
      </c>
      <c r="D3028" s="309" t="s">
        <v>192</v>
      </c>
      <c r="E3028" s="287">
        <f t="shared" si="701"/>
        <v>0</v>
      </c>
      <c r="F3028" s="173"/>
      <c r="G3028" s="174"/>
      <c r="H3028" s="1409"/>
      <c r="I3028" s="173"/>
      <c r="J3028" s="174"/>
      <c r="K3028" s="1409"/>
      <c r="L3028" s="287">
        <f t="shared" si="702"/>
        <v>0</v>
      </c>
      <c r="M3028" s="12" t="str">
        <f t="shared" si="698"/>
        <v/>
      </c>
      <c r="N3028" s="13"/>
    </row>
    <row r="3029" spans="1:14" hidden="1">
      <c r="A3029" s="22">
        <v>5</v>
      </c>
      <c r="B3029" s="272">
        <v>800</v>
      </c>
      <c r="C3029" s="1936" t="s">
        <v>193</v>
      </c>
      <c r="D3029" s="1937"/>
      <c r="E3029" s="310">
        <f t="shared" si="701"/>
        <v>0</v>
      </c>
      <c r="F3029" s="1410"/>
      <c r="G3029" s="1411"/>
      <c r="H3029" s="1412"/>
      <c r="I3029" s="1410"/>
      <c r="J3029" s="1411"/>
      <c r="K3029" s="1412"/>
      <c r="L3029" s="310">
        <f t="shared" si="702"/>
        <v>0</v>
      </c>
      <c r="M3029" s="12" t="str">
        <f t="shared" si="698"/>
        <v/>
      </c>
      <c r="N3029" s="13"/>
    </row>
    <row r="3030" spans="1:14" hidden="1">
      <c r="A3030" s="23">
        <v>10</v>
      </c>
      <c r="B3030" s="272">
        <v>1000</v>
      </c>
      <c r="C3030" s="1932" t="s">
        <v>194</v>
      </c>
      <c r="D3030" s="1933"/>
      <c r="E3030" s="310">
        <f t="shared" ref="E3030:L3030" si="703">SUM(E3031:E3047)</f>
        <v>0</v>
      </c>
      <c r="F3030" s="274">
        <f t="shared" si="703"/>
        <v>0</v>
      </c>
      <c r="G3030" s="275">
        <f t="shared" si="703"/>
        <v>0</v>
      </c>
      <c r="H3030" s="276">
        <f>SUM(H3031:H3047)</f>
        <v>0</v>
      </c>
      <c r="I3030" s="274">
        <f t="shared" si="703"/>
        <v>0</v>
      </c>
      <c r="J3030" s="275">
        <f t="shared" si="703"/>
        <v>0</v>
      </c>
      <c r="K3030" s="276">
        <f t="shared" si="703"/>
        <v>0</v>
      </c>
      <c r="L3030" s="310">
        <f t="shared" si="703"/>
        <v>0</v>
      </c>
      <c r="M3030" s="12" t="str">
        <f t="shared" si="698"/>
        <v/>
      </c>
      <c r="N3030" s="13"/>
    </row>
    <row r="3031" spans="1:14" hidden="1">
      <c r="A3031" s="23">
        <v>15</v>
      </c>
      <c r="B3031" s="292"/>
      <c r="C3031" s="279">
        <v>1011</v>
      </c>
      <c r="D3031" s="311" t="s">
        <v>195</v>
      </c>
      <c r="E3031" s="281">
        <f t="shared" ref="E3031:E3047" si="704">F3031+G3031+H3031</f>
        <v>0</v>
      </c>
      <c r="F3031" s="152"/>
      <c r="G3031" s="153"/>
      <c r="H3031" s="1406"/>
      <c r="I3031" s="152"/>
      <c r="J3031" s="153"/>
      <c r="K3031" s="1406"/>
      <c r="L3031" s="281">
        <f t="shared" ref="L3031:L3047" si="705">I3031+J3031+K3031</f>
        <v>0</v>
      </c>
      <c r="M3031" s="12" t="str">
        <f t="shared" si="698"/>
        <v/>
      </c>
      <c r="N3031" s="13"/>
    </row>
    <row r="3032" spans="1:14" hidden="1">
      <c r="A3032" s="22">
        <v>35</v>
      </c>
      <c r="B3032" s="292"/>
      <c r="C3032" s="293">
        <v>1012</v>
      </c>
      <c r="D3032" s="294" t="s">
        <v>196</v>
      </c>
      <c r="E3032" s="295">
        <f t="shared" si="704"/>
        <v>0</v>
      </c>
      <c r="F3032" s="158"/>
      <c r="G3032" s="159"/>
      <c r="H3032" s="1408"/>
      <c r="I3032" s="158"/>
      <c r="J3032" s="159"/>
      <c r="K3032" s="1408"/>
      <c r="L3032" s="295">
        <f t="shared" si="705"/>
        <v>0</v>
      </c>
      <c r="M3032" s="12" t="str">
        <f t="shared" si="698"/>
        <v/>
      </c>
      <c r="N3032" s="13"/>
    </row>
    <row r="3033" spans="1:14" hidden="1">
      <c r="A3033" s="23">
        <v>40</v>
      </c>
      <c r="B3033" s="292"/>
      <c r="C3033" s="293">
        <v>1013</v>
      </c>
      <c r="D3033" s="294" t="s">
        <v>197</v>
      </c>
      <c r="E3033" s="295">
        <f t="shared" si="704"/>
        <v>0</v>
      </c>
      <c r="F3033" s="158"/>
      <c r="G3033" s="159"/>
      <c r="H3033" s="1408"/>
      <c r="I3033" s="158"/>
      <c r="J3033" s="159"/>
      <c r="K3033" s="1408"/>
      <c r="L3033" s="295">
        <f t="shared" si="705"/>
        <v>0</v>
      </c>
      <c r="M3033" s="12" t="str">
        <f t="shared" si="698"/>
        <v/>
      </c>
      <c r="N3033" s="13"/>
    </row>
    <row r="3034" spans="1:14" hidden="1">
      <c r="A3034" s="23">
        <v>45</v>
      </c>
      <c r="B3034" s="292"/>
      <c r="C3034" s="293">
        <v>1014</v>
      </c>
      <c r="D3034" s="294" t="s">
        <v>198</v>
      </c>
      <c r="E3034" s="295">
        <f t="shared" si="704"/>
        <v>0</v>
      </c>
      <c r="F3034" s="158"/>
      <c r="G3034" s="159"/>
      <c r="H3034" s="1408"/>
      <c r="I3034" s="158"/>
      <c r="J3034" s="159"/>
      <c r="K3034" s="1408"/>
      <c r="L3034" s="295">
        <f t="shared" si="705"/>
        <v>0</v>
      </c>
      <c r="M3034" s="12" t="str">
        <f t="shared" si="698"/>
        <v/>
      </c>
      <c r="N3034" s="13"/>
    </row>
    <row r="3035" spans="1:14" hidden="1">
      <c r="A3035" s="23">
        <v>50</v>
      </c>
      <c r="B3035" s="292"/>
      <c r="C3035" s="293">
        <v>1015</v>
      </c>
      <c r="D3035" s="294" t="s">
        <v>199</v>
      </c>
      <c r="E3035" s="295">
        <f t="shared" si="704"/>
        <v>0</v>
      </c>
      <c r="F3035" s="158"/>
      <c r="G3035" s="159"/>
      <c r="H3035" s="1408"/>
      <c r="I3035" s="158"/>
      <c r="J3035" s="159"/>
      <c r="K3035" s="1408"/>
      <c r="L3035" s="295">
        <f t="shared" si="705"/>
        <v>0</v>
      </c>
      <c r="M3035" s="12" t="str">
        <f t="shared" si="698"/>
        <v/>
      </c>
      <c r="N3035" s="13"/>
    </row>
    <row r="3036" spans="1:14" hidden="1">
      <c r="A3036" s="23">
        <v>55</v>
      </c>
      <c r="B3036" s="292"/>
      <c r="C3036" s="312">
        <v>1016</v>
      </c>
      <c r="D3036" s="313" t="s">
        <v>200</v>
      </c>
      <c r="E3036" s="314">
        <f t="shared" si="704"/>
        <v>0</v>
      </c>
      <c r="F3036" s="164"/>
      <c r="G3036" s="165"/>
      <c r="H3036" s="1407"/>
      <c r="I3036" s="164"/>
      <c r="J3036" s="165"/>
      <c r="K3036" s="1407"/>
      <c r="L3036" s="314">
        <f t="shared" si="705"/>
        <v>0</v>
      </c>
      <c r="M3036" s="12" t="str">
        <f t="shared" si="698"/>
        <v/>
      </c>
      <c r="N3036" s="13"/>
    </row>
    <row r="3037" spans="1:14" hidden="1">
      <c r="A3037" s="23">
        <v>60</v>
      </c>
      <c r="B3037" s="278"/>
      <c r="C3037" s="318">
        <v>1020</v>
      </c>
      <c r="D3037" s="319" t="s">
        <v>201</v>
      </c>
      <c r="E3037" s="320">
        <f t="shared" si="704"/>
        <v>0</v>
      </c>
      <c r="F3037" s="450"/>
      <c r="G3037" s="451"/>
      <c r="H3037" s="1416"/>
      <c r="I3037" s="450"/>
      <c r="J3037" s="451"/>
      <c r="K3037" s="1416"/>
      <c r="L3037" s="320">
        <f t="shared" si="705"/>
        <v>0</v>
      </c>
      <c r="M3037" s="12" t="str">
        <f t="shared" si="698"/>
        <v/>
      </c>
      <c r="N3037" s="13"/>
    </row>
    <row r="3038" spans="1:14" hidden="1">
      <c r="A3038" s="22">
        <v>65</v>
      </c>
      <c r="B3038" s="292"/>
      <c r="C3038" s="324">
        <v>1030</v>
      </c>
      <c r="D3038" s="325" t="s">
        <v>202</v>
      </c>
      <c r="E3038" s="326">
        <f t="shared" si="704"/>
        <v>0</v>
      </c>
      <c r="F3038" s="445"/>
      <c r="G3038" s="446"/>
      <c r="H3038" s="1413"/>
      <c r="I3038" s="445"/>
      <c r="J3038" s="446"/>
      <c r="K3038" s="1413"/>
      <c r="L3038" s="326">
        <f t="shared" si="705"/>
        <v>0</v>
      </c>
      <c r="M3038" s="12" t="str">
        <f t="shared" si="698"/>
        <v/>
      </c>
      <c r="N3038" s="13"/>
    </row>
    <row r="3039" spans="1:14" hidden="1">
      <c r="A3039" s="23">
        <v>70</v>
      </c>
      <c r="B3039" s="292"/>
      <c r="C3039" s="318">
        <v>1051</v>
      </c>
      <c r="D3039" s="331" t="s">
        <v>203</v>
      </c>
      <c r="E3039" s="320">
        <f t="shared" si="704"/>
        <v>0</v>
      </c>
      <c r="F3039" s="450"/>
      <c r="G3039" s="451"/>
      <c r="H3039" s="1416"/>
      <c r="I3039" s="450"/>
      <c r="J3039" s="451"/>
      <c r="K3039" s="1416"/>
      <c r="L3039" s="320">
        <f t="shared" si="705"/>
        <v>0</v>
      </c>
      <c r="M3039" s="12" t="str">
        <f t="shared" si="698"/>
        <v/>
      </c>
      <c r="N3039" s="13"/>
    </row>
    <row r="3040" spans="1:14" hidden="1">
      <c r="A3040" s="23">
        <v>75</v>
      </c>
      <c r="B3040" s="292"/>
      <c r="C3040" s="293">
        <v>1052</v>
      </c>
      <c r="D3040" s="294" t="s">
        <v>204</v>
      </c>
      <c r="E3040" s="295">
        <f t="shared" si="704"/>
        <v>0</v>
      </c>
      <c r="F3040" s="158"/>
      <c r="G3040" s="159"/>
      <c r="H3040" s="1408"/>
      <c r="I3040" s="158"/>
      <c r="J3040" s="159"/>
      <c r="K3040" s="1408"/>
      <c r="L3040" s="295">
        <f t="shared" si="705"/>
        <v>0</v>
      </c>
      <c r="M3040" s="12" t="str">
        <f t="shared" si="698"/>
        <v/>
      </c>
      <c r="N3040" s="13"/>
    </row>
    <row r="3041" spans="1:14" hidden="1">
      <c r="A3041" s="23">
        <v>80</v>
      </c>
      <c r="B3041" s="292"/>
      <c r="C3041" s="324">
        <v>1053</v>
      </c>
      <c r="D3041" s="325" t="s">
        <v>859</v>
      </c>
      <c r="E3041" s="326">
        <f t="shared" si="704"/>
        <v>0</v>
      </c>
      <c r="F3041" s="445"/>
      <c r="G3041" s="446"/>
      <c r="H3041" s="1413"/>
      <c r="I3041" s="445"/>
      <c r="J3041" s="446"/>
      <c r="K3041" s="1413"/>
      <c r="L3041" s="326">
        <f t="shared" si="705"/>
        <v>0</v>
      </c>
      <c r="M3041" s="12" t="str">
        <f t="shared" si="698"/>
        <v/>
      </c>
      <c r="N3041" s="13"/>
    </row>
    <row r="3042" spans="1:14" hidden="1">
      <c r="A3042" s="23">
        <v>80</v>
      </c>
      <c r="B3042" s="292"/>
      <c r="C3042" s="318">
        <v>1062</v>
      </c>
      <c r="D3042" s="319" t="s">
        <v>205</v>
      </c>
      <c r="E3042" s="320">
        <f t="shared" si="704"/>
        <v>0</v>
      </c>
      <c r="F3042" s="450"/>
      <c r="G3042" s="451"/>
      <c r="H3042" s="1416"/>
      <c r="I3042" s="450"/>
      <c r="J3042" s="451"/>
      <c r="K3042" s="1416"/>
      <c r="L3042" s="320">
        <f t="shared" si="705"/>
        <v>0</v>
      </c>
      <c r="M3042" s="12" t="str">
        <f t="shared" si="698"/>
        <v/>
      </c>
      <c r="N3042" s="13"/>
    </row>
    <row r="3043" spans="1:14" hidden="1">
      <c r="A3043" s="23">
        <v>85</v>
      </c>
      <c r="B3043" s="292"/>
      <c r="C3043" s="324">
        <v>1063</v>
      </c>
      <c r="D3043" s="332" t="s">
        <v>787</v>
      </c>
      <c r="E3043" s="326">
        <f t="shared" si="704"/>
        <v>0</v>
      </c>
      <c r="F3043" s="445"/>
      <c r="G3043" s="446"/>
      <c r="H3043" s="1413"/>
      <c r="I3043" s="445"/>
      <c r="J3043" s="446"/>
      <c r="K3043" s="1413"/>
      <c r="L3043" s="326">
        <f t="shared" si="705"/>
        <v>0</v>
      </c>
      <c r="M3043" s="12" t="str">
        <f t="shared" si="698"/>
        <v/>
      </c>
      <c r="N3043" s="13"/>
    </row>
    <row r="3044" spans="1:14" hidden="1">
      <c r="A3044" s="23">
        <v>90</v>
      </c>
      <c r="B3044" s="292"/>
      <c r="C3044" s="333">
        <v>1069</v>
      </c>
      <c r="D3044" s="334" t="s">
        <v>206</v>
      </c>
      <c r="E3044" s="335">
        <f t="shared" si="704"/>
        <v>0</v>
      </c>
      <c r="F3044" s="589"/>
      <c r="G3044" s="590"/>
      <c r="H3044" s="1415"/>
      <c r="I3044" s="589"/>
      <c r="J3044" s="590"/>
      <c r="K3044" s="1415"/>
      <c r="L3044" s="335">
        <f t="shared" si="705"/>
        <v>0</v>
      </c>
      <c r="M3044" s="12" t="str">
        <f t="shared" si="698"/>
        <v/>
      </c>
      <c r="N3044" s="13"/>
    </row>
    <row r="3045" spans="1:14" hidden="1">
      <c r="A3045" s="23">
        <v>90</v>
      </c>
      <c r="B3045" s="278"/>
      <c r="C3045" s="318">
        <v>1091</v>
      </c>
      <c r="D3045" s="331" t="s">
        <v>895</v>
      </c>
      <c r="E3045" s="320">
        <f t="shared" si="704"/>
        <v>0</v>
      </c>
      <c r="F3045" s="450"/>
      <c r="G3045" s="451"/>
      <c r="H3045" s="1416"/>
      <c r="I3045" s="450"/>
      <c r="J3045" s="451"/>
      <c r="K3045" s="1416"/>
      <c r="L3045" s="320">
        <f t="shared" si="705"/>
        <v>0</v>
      </c>
      <c r="M3045" s="12" t="str">
        <f t="shared" si="698"/>
        <v/>
      </c>
      <c r="N3045" s="13"/>
    </row>
    <row r="3046" spans="1:14" hidden="1">
      <c r="A3046" s="22">
        <v>115</v>
      </c>
      <c r="B3046" s="292"/>
      <c r="C3046" s="293">
        <v>1092</v>
      </c>
      <c r="D3046" s="294" t="s">
        <v>299</v>
      </c>
      <c r="E3046" s="295">
        <f t="shared" si="704"/>
        <v>0</v>
      </c>
      <c r="F3046" s="158"/>
      <c r="G3046" s="159"/>
      <c r="H3046" s="1408"/>
      <c r="I3046" s="158"/>
      <c r="J3046" s="159"/>
      <c r="K3046" s="1408"/>
      <c r="L3046" s="295">
        <f t="shared" si="705"/>
        <v>0</v>
      </c>
      <c r="M3046" s="12" t="str">
        <f t="shared" si="698"/>
        <v/>
      </c>
      <c r="N3046" s="13"/>
    </row>
    <row r="3047" spans="1:14" hidden="1">
      <c r="A3047" s="22">
        <v>125</v>
      </c>
      <c r="B3047" s="292"/>
      <c r="C3047" s="285">
        <v>1098</v>
      </c>
      <c r="D3047" s="339" t="s">
        <v>207</v>
      </c>
      <c r="E3047" s="287">
        <f t="shared" si="704"/>
        <v>0</v>
      </c>
      <c r="F3047" s="173"/>
      <c r="G3047" s="174"/>
      <c r="H3047" s="1409"/>
      <c r="I3047" s="173"/>
      <c r="J3047" s="174"/>
      <c r="K3047" s="1409"/>
      <c r="L3047" s="287">
        <f t="shared" si="705"/>
        <v>0</v>
      </c>
      <c r="M3047" s="12" t="str">
        <f t="shared" si="698"/>
        <v/>
      </c>
      <c r="N3047" s="13"/>
    </row>
    <row r="3048" spans="1:14" hidden="1">
      <c r="A3048" s="23">
        <v>130</v>
      </c>
      <c r="B3048" s="272">
        <v>1900</v>
      </c>
      <c r="C3048" s="1917" t="s">
        <v>266</v>
      </c>
      <c r="D3048" s="1918"/>
      <c r="E3048" s="310">
        <f t="shared" ref="E3048:L3048" si="706">SUM(E3049:E3051)</f>
        <v>0</v>
      </c>
      <c r="F3048" s="274">
        <f t="shared" si="706"/>
        <v>0</v>
      </c>
      <c r="G3048" s="275">
        <f t="shared" si="706"/>
        <v>0</v>
      </c>
      <c r="H3048" s="276">
        <f>SUM(H3049:H3051)</f>
        <v>0</v>
      </c>
      <c r="I3048" s="274">
        <f t="shared" si="706"/>
        <v>0</v>
      </c>
      <c r="J3048" s="275">
        <f t="shared" si="706"/>
        <v>0</v>
      </c>
      <c r="K3048" s="276">
        <f t="shared" si="706"/>
        <v>0</v>
      </c>
      <c r="L3048" s="310">
        <f t="shared" si="706"/>
        <v>0</v>
      </c>
      <c r="M3048" s="12" t="str">
        <f t="shared" si="698"/>
        <v/>
      </c>
      <c r="N3048" s="13"/>
    </row>
    <row r="3049" spans="1:14" hidden="1">
      <c r="A3049" s="23">
        <v>135</v>
      </c>
      <c r="B3049" s="292"/>
      <c r="C3049" s="279">
        <v>1901</v>
      </c>
      <c r="D3049" s="340" t="s">
        <v>896</v>
      </c>
      <c r="E3049" s="281">
        <f>F3049+G3049+H3049</f>
        <v>0</v>
      </c>
      <c r="F3049" s="152"/>
      <c r="G3049" s="153"/>
      <c r="H3049" s="1406"/>
      <c r="I3049" s="152"/>
      <c r="J3049" s="153"/>
      <c r="K3049" s="1406"/>
      <c r="L3049" s="281">
        <f>I3049+J3049+K3049</f>
        <v>0</v>
      </c>
      <c r="M3049" s="12" t="str">
        <f t="shared" si="698"/>
        <v/>
      </c>
      <c r="N3049" s="13"/>
    </row>
    <row r="3050" spans="1:14" hidden="1">
      <c r="A3050" s="23">
        <v>140</v>
      </c>
      <c r="B3050" s="341"/>
      <c r="C3050" s="293">
        <v>1981</v>
      </c>
      <c r="D3050" s="342" t="s">
        <v>897</v>
      </c>
      <c r="E3050" s="295">
        <f>F3050+G3050+H3050</f>
        <v>0</v>
      </c>
      <c r="F3050" s="158"/>
      <c r="G3050" s="159"/>
      <c r="H3050" s="1408"/>
      <c r="I3050" s="158"/>
      <c r="J3050" s="159"/>
      <c r="K3050" s="1408"/>
      <c r="L3050" s="295">
        <f>I3050+J3050+K3050</f>
        <v>0</v>
      </c>
      <c r="M3050" s="12" t="str">
        <f t="shared" si="698"/>
        <v/>
      </c>
      <c r="N3050" s="13"/>
    </row>
    <row r="3051" spans="1:14" hidden="1">
      <c r="A3051" s="23">
        <v>145</v>
      </c>
      <c r="B3051" s="292"/>
      <c r="C3051" s="285">
        <v>1991</v>
      </c>
      <c r="D3051" s="343" t="s">
        <v>898</v>
      </c>
      <c r="E3051" s="287">
        <f>F3051+G3051+H3051</f>
        <v>0</v>
      </c>
      <c r="F3051" s="173"/>
      <c r="G3051" s="174"/>
      <c r="H3051" s="1409"/>
      <c r="I3051" s="173"/>
      <c r="J3051" s="174"/>
      <c r="K3051" s="1409"/>
      <c r="L3051" s="287">
        <f>I3051+J3051+K3051</f>
        <v>0</v>
      </c>
      <c r="M3051" s="12" t="str">
        <f t="shared" si="698"/>
        <v/>
      </c>
      <c r="N3051" s="13"/>
    </row>
    <row r="3052" spans="1:14" hidden="1">
      <c r="A3052" s="23">
        <v>150</v>
      </c>
      <c r="B3052" s="272">
        <v>2100</v>
      </c>
      <c r="C3052" s="1917" t="s">
        <v>708</v>
      </c>
      <c r="D3052" s="1918"/>
      <c r="E3052" s="310">
        <f t="shared" ref="E3052:L3052" si="707">SUM(E3053:E3057)</f>
        <v>0</v>
      </c>
      <c r="F3052" s="274">
        <f t="shared" si="707"/>
        <v>0</v>
      </c>
      <c r="G3052" s="275">
        <f t="shared" si="707"/>
        <v>0</v>
      </c>
      <c r="H3052" s="276">
        <f>SUM(H3053:H3057)</f>
        <v>0</v>
      </c>
      <c r="I3052" s="274">
        <f t="shared" si="707"/>
        <v>0</v>
      </c>
      <c r="J3052" s="275">
        <f t="shared" si="707"/>
        <v>0</v>
      </c>
      <c r="K3052" s="276">
        <f t="shared" si="707"/>
        <v>0</v>
      </c>
      <c r="L3052" s="310">
        <f t="shared" si="707"/>
        <v>0</v>
      </c>
      <c r="M3052" s="12" t="str">
        <f t="shared" si="698"/>
        <v/>
      </c>
      <c r="N3052" s="13"/>
    </row>
    <row r="3053" spans="1:14" hidden="1">
      <c r="A3053" s="23">
        <v>155</v>
      </c>
      <c r="B3053" s="292"/>
      <c r="C3053" s="279">
        <v>2110</v>
      </c>
      <c r="D3053" s="344" t="s">
        <v>208</v>
      </c>
      <c r="E3053" s="281">
        <f>F3053+G3053+H3053</f>
        <v>0</v>
      </c>
      <c r="F3053" s="152"/>
      <c r="G3053" s="153"/>
      <c r="H3053" s="1406"/>
      <c r="I3053" s="152"/>
      <c r="J3053" s="153"/>
      <c r="K3053" s="1406"/>
      <c r="L3053" s="281">
        <f>I3053+J3053+K3053</f>
        <v>0</v>
      </c>
      <c r="M3053" s="12" t="str">
        <f t="shared" si="698"/>
        <v/>
      </c>
      <c r="N3053" s="13"/>
    </row>
    <row r="3054" spans="1:14" hidden="1">
      <c r="A3054" s="23">
        <v>160</v>
      </c>
      <c r="B3054" s="341"/>
      <c r="C3054" s="293">
        <v>2120</v>
      </c>
      <c r="D3054" s="300" t="s">
        <v>209</v>
      </c>
      <c r="E3054" s="295">
        <f>F3054+G3054+H3054</f>
        <v>0</v>
      </c>
      <c r="F3054" s="158"/>
      <c r="G3054" s="159"/>
      <c r="H3054" s="1408"/>
      <c r="I3054" s="158"/>
      <c r="J3054" s="159"/>
      <c r="K3054" s="1408"/>
      <c r="L3054" s="295">
        <f>I3054+J3054+K3054</f>
        <v>0</v>
      </c>
      <c r="M3054" s="12" t="str">
        <f t="shared" si="698"/>
        <v/>
      </c>
      <c r="N3054" s="13"/>
    </row>
    <row r="3055" spans="1:14" hidden="1">
      <c r="A3055" s="23">
        <v>165</v>
      </c>
      <c r="B3055" s="341"/>
      <c r="C3055" s="293">
        <v>2125</v>
      </c>
      <c r="D3055" s="300" t="s">
        <v>210</v>
      </c>
      <c r="E3055" s="295">
        <f>F3055+G3055+H3055</f>
        <v>0</v>
      </c>
      <c r="F3055" s="484">
        <v>0</v>
      </c>
      <c r="G3055" s="485">
        <v>0</v>
      </c>
      <c r="H3055" s="160">
        <v>0</v>
      </c>
      <c r="I3055" s="484">
        <v>0</v>
      </c>
      <c r="J3055" s="485">
        <v>0</v>
      </c>
      <c r="K3055" s="160">
        <v>0</v>
      </c>
      <c r="L3055" s="295">
        <f>I3055+J3055+K3055</f>
        <v>0</v>
      </c>
      <c r="M3055" s="12" t="str">
        <f t="shared" si="698"/>
        <v/>
      </c>
      <c r="N3055" s="13"/>
    </row>
    <row r="3056" spans="1:14" hidden="1">
      <c r="A3056" s="23">
        <v>175</v>
      </c>
      <c r="B3056" s="291"/>
      <c r="C3056" s="293">
        <v>2140</v>
      </c>
      <c r="D3056" s="300" t="s">
        <v>211</v>
      </c>
      <c r="E3056" s="295">
        <f>F3056+G3056+H3056</f>
        <v>0</v>
      </c>
      <c r="F3056" s="484">
        <v>0</v>
      </c>
      <c r="G3056" s="485">
        <v>0</v>
      </c>
      <c r="H3056" s="160">
        <v>0</v>
      </c>
      <c r="I3056" s="484">
        <v>0</v>
      </c>
      <c r="J3056" s="485">
        <v>0</v>
      </c>
      <c r="K3056" s="160">
        <v>0</v>
      </c>
      <c r="L3056" s="295">
        <f>I3056+J3056+K3056</f>
        <v>0</v>
      </c>
      <c r="M3056" s="12" t="str">
        <f t="shared" si="698"/>
        <v/>
      </c>
      <c r="N3056" s="13"/>
    </row>
    <row r="3057" spans="1:14" hidden="1">
      <c r="A3057" s="23">
        <v>180</v>
      </c>
      <c r="B3057" s="292"/>
      <c r="C3057" s="285">
        <v>2190</v>
      </c>
      <c r="D3057" s="345" t="s">
        <v>212</v>
      </c>
      <c r="E3057" s="287">
        <f>F3057+G3057+H3057</f>
        <v>0</v>
      </c>
      <c r="F3057" s="173"/>
      <c r="G3057" s="174"/>
      <c r="H3057" s="1409"/>
      <c r="I3057" s="173"/>
      <c r="J3057" s="174"/>
      <c r="K3057" s="1409"/>
      <c r="L3057" s="287">
        <f>I3057+J3057+K3057</f>
        <v>0</v>
      </c>
      <c r="M3057" s="12" t="str">
        <f t="shared" si="698"/>
        <v/>
      </c>
      <c r="N3057" s="13"/>
    </row>
    <row r="3058" spans="1:14" hidden="1">
      <c r="A3058" s="23">
        <v>185</v>
      </c>
      <c r="B3058" s="272">
        <v>2200</v>
      </c>
      <c r="C3058" s="1917" t="s">
        <v>213</v>
      </c>
      <c r="D3058" s="1918"/>
      <c r="E3058" s="310">
        <f t="shared" ref="E3058:L3058" si="708">SUM(E3059:E3060)</f>
        <v>0</v>
      </c>
      <c r="F3058" s="274">
        <f t="shared" si="708"/>
        <v>0</v>
      </c>
      <c r="G3058" s="275">
        <f t="shared" si="708"/>
        <v>0</v>
      </c>
      <c r="H3058" s="276">
        <f>SUM(H3059:H3060)</f>
        <v>0</v>
      </c>
      <c r="I3058" s="274">
        <f t="shared" si="708"/>
        <v>0</v>
      </c>
      <c r="J3058" s="275">
        <f t="shared" si="708"/>
        <v>0</v>
      </c>
      <c r="K3058" s="276">
        <f t="shared" si="708"/>
        <v>0</v>
      </c>
      <c r="L3058" s="310">
        <f t="shared" si="708"/>
        <v>0</v>
      </c>
      <c r="M3058" s="12" t="str">
        <f t="shared" si="698"/>
        <v/>
      </c>
      <c r="N3058" s="13"/>
    </row>
    <row r="3059" spans="1:14" hidden="1">
      <c r="A3059" s="23">
        <v>190</v>
      </c>
      <c r="B3059" s="292"/>
      <c r="C3059" s="279">
        <v>2221</v>
      </c>
      <c r="D3059" s="280" t="s">
        <v>300</v>
      </c>
      <c r="E3059" s="281">
        <f>F3059+G3059+H3059</f>
        <v>0</v>
      </c>
      <c r="F3059" s="152"/>
      <c r="G3059" s="153"/>
      <c r="H3059" s="1406"/>
      <c r="I3059" s="152"/>
      <c r="J3059" s="153"/>
      <c r="K3059" s="1406"/>
      <c r="L3059" s="281">
        <f>I3059+J3059+K3059</f>
        <v>0</v>
      </c>
      <c r="M3059" s="12" t="str">
        <f t="shared" si="698"/>
        <v/>
      </c>
      <c r="N3059" s="13"/>
    </row>
    <row r="3060" spans="1:14" hidden="1">
      <c r="A3060" s="23">
        <v>200</v>
      </c>
      <c r="B3060" s="292"/>
      <c r="C3060" s="285">
        <v>2224</v>
      </c>
      <c r="D3060" s="286" t="s">
        <v>214</v>
      </c>
      <c r="E3060" s="287">
        <f>F3060+G3060+H3060</f>
        <v>0</v>
      </c>
      <c r="F3060" s="173"/>
      <c r="G3060" s="174"/>
      <c r="H3060" s="1409"/>
      <c r="I3060" s="173"/>
      <c r="J3060" s="174"/>
      <c r="K3060" s="1409"/>
      <c r="L3060" s="287">
        <f>I3060+J3060+K3060</f>
        <v>0</v>
      </c>
      <c r="M3060" s="12" t="str">
        <f t="shared" si="698"/>
        <v/>
      </c>
      <c r="N3060" s="13"/>
    </row>
    <row r="3061" spans="1:14" hidden="1">
      <c r="A3061" s="23">
        <v>200</v>
      </c>
      <c r="B3061" s="272">
        <v>2500</v>
      </c>
      <c r="C3061" s="1917" t="s">
        <v>215</v>
      </c>
      <c r="D3061" s="1918"/>
      <c r="E3061" s="310">
        <f>F3061+G3061+H3061</f>
        <v>0</v>
      </c>
      <c r="F3061" s="1410"/>
      <c r="G3061" s="1411"/>
      <c r="H3061" s="1412"/>
      <c r="I3061" s="1410"/>
      <c r="J3061" s="1411"/>
      <c r="K3061" s="1412"/>
      <c r="L3061" s="310">
        <f>I3061+J3061+K3061</f>
        <v>0</v>
      </c>
      <c r="M3061" s="12" t="str">
        <f t="shared" si="698"/>
        <v/>
      </c>
      <c r="N3061" s="13"/>
    </row>
    <row r="3062" spans="1:14" hidden="1">
      <c r="A3062" s="23">
        <v>205</v>
      </c>
      <c r="B3062" s="272">
        <v>2600</v>
      </c>
      <c r="C3062" s="1923" t="s">
        <v>216</v>
      </c>
      <c r="D3062" s="1924"/>
      <c r="E3062" s="310">
        <f>F3062+G3062+H3062</f>
        <v>0</v>
      </c>
      <c r="F3062" s="1410"/>
      <c r="G3062" s="1411"/>
      <c r="H3062" s="1412"/>
      <c r="I3062" s="1410"/>
      <c r="J3062" s="1411"/>
      <c r="K3062" s="1412"/>
      <c r="L3062" s="310">
        <f>I3062+J3062+K3062</f>
        <v>0</v>
      </c>
      <c r="M3062" s="12" t="str">
        <f t="shared" si="698"/>
        <v/>
      </c>
      <c r="N3062" s="13"/>
    </row>
    <row r="3063" spans="1:14" hidden="1">
      <c r="A3063" s="23">
        <v>210</v>
      </c>
      <c r="B3063" s="272">
        <v>2700</v>
      </c>
      <c r="C3063" s="1923" t="s">
        <v>217</v>
      </c>
      <c r="D3063" s="1924"/>
      <c r="E3063" s="310">
        <f>F3063+G3063+H3063</f>
        <v>0</v>
      </c>
      <c r="F3063" s="1410"/>
      <c r="G3063" s="1411"/>
      <c r="H3063" s="1412"/>
      <c r="I3063" s="1410"/>
      <c r="J3063" s="1411"/>
      <c r="K3063" s="1412"/>
      <c r="L3063" s="310">
        <f>I3063+J3063+K3063</f>
        <v>0</v>
      </c>
      <c r="M3063" s="12" t="str">
        <f t="shared" si="698"/>
        <v/>
      </c>
      <c r="N3063" s="13"/>
    </row>
    <row r="3064" spans="1:14" ht="36" hidden="1" customHeight="1">
      <c r="A3064" s="23">
        <v>215</v>
      </c>
      <c r="B3064" s="272">
        <v>2800</v>
      </c>
      <c r="C3064" s="1923" t="s">
        <v>1644</v>
      </c>
      <c r="D3064" s="1924"/>
      <c r="E3064" s="310">
        <f t="shared" ref="E3064:L3064" si="709">SUM(E3065:E3067)</f>
        <v>0</v>
      </c>
      <c r="F3064" s="274">
        <f t="shared" si="709"/>
        <v>0</v>
      </c>
      <c r="G3064" s="275">
        <f t="shared" si="709"/>
        <v>0</v>
      </c>
      <c r="H3064" s="276">
        <f>SUM(H3065:H3067)</f>
        <v>0</v>
      </c>
      <c r="I3064" s="274">
        <f t="shared" si="709"/>
        <v>0</v>
      </c>
      <c r="J3064" s="275">
        <f t="shared" si="709"/>
        <v>0</v>
      </c>
      <c r="K3064" s="276">
        <f t="shared" si="709"/>
        <v>0</v>
      </c>
      <c r="L3064" s="310">
        <f t="shared" si="709"/>
        <v>0</v>
      </c>
      <c r="M3064" s="12" t="str">
        <f t="shared" si="698"/>
        <v/>
      </c>
      <c r="N3064" s="13"/>
    </row>
    <row r="3065" spans="1:14" hidden="1">
      <c r="A3065" s="22">
        <v>220</v>
      </c>
      <c r="B3065" s="292"/>
      <c r="C3065" s="279">
        <v>2810</v>
      </c>
      <c r="D3065" s="340" t="s">
        <v>2169</v>
      </c>
      <c r="E3065" s="281">
        <f>F3065+G3065+H3065</f>
        <v>0</v>
      </c>
      <c r="F3065" s="152"/>
      <c r="G3065" s="153"/>
      <c r="H3065" s="1406"/>
      <c r="I3065" s="152"/>
      <c r="J3065" s="153"/>
      <c r="K3065" s="1406"/>
      <c r="L3065" s="281">
        <f>I3065+J3065+K3065</f>
        <v>0</v>
      </c>
      <c r="M3065" s="12" t="str">
        <f t="shared" si="698"/>
        <v/>
      </c>
      <c r="N3065" s="13"/>
    </row>
    <row r="3066" spans="1:14" hidden="1">
      <c r="A3066" s="23">
        <v>225</v>
      </c>
      <c r="B3066" s="341"/>
      <c r="C3066" s="293">
        <v>2820</v>
      </c>
      <c r="D3066" s="342" t="s">
        <v>2170</v>
      </c>
      <c r="E3066" s="295">
        <f>F3066+G3066+H3066</f>
        <v>0</v>
      </c>
      <c r="F3066" s="158"/>
      <c r="G3066" s="159"/>
      <c r="H3066" s="1408"/>
      <c r="I3066" s="158"/>
      <c r="J3066" s="159"/>
      <c r="K3066" s="1408"/>
      <c r="L3066" s="295">
        <f>I3066+J3066+K3066</f>
        <v>0</v>
      </c>
      <c r="M3066" s="12" t="str">
        <f t="shared" si="698"/>
        <v/>
      </c>
      <c r="N3066" s="13"/>
    </row>
    <row r="3067" spans="1:14" ht="31.5" hidden="1">
      <c r="A3067" s="23">
        <v>230</v>
      </c>
      <c r="B3067" s="292"/>
      <c r="C3067" s="285">
        <v>2890</v>
      </c>
      <c r="D3067" s="343" t="s">
        <v>2171</v>
      </c>
      <c r="E3067" s="287">
        <f>F3067+G3067+H3067</f>
        <v>0</v>
      </c>
      <c r="F3067" s="173"/>
      <c r="G3067" s="174"/>
      <c r="H3067" s="1409"/>
      <c r="I3067" s="173"/>
      <c r="J3067" s="174"/>
      <c r="K3067" s="1409"/>
      <c r="L3067" s="287">
        <f>I3067+J3067+K3067</f>
        <v>0</v>
      </c>
      <c r="M3067" s="12" t="str">
        <f t="shared" si="698"/>
        <v/>
      </c>
      <c r="N3067" s="13"/>
    </row>
    <row r="3068" spans="1:14" hidden="1">
      <c r="A3068" s="23">
        <v>245</v>
      </c>
      <c r="B3068" s="272">
        <v>2900</v>
      </c>
      <c r="C3068" s="1917" t="s">
        <v>218</v>
      </c>
      <c r="D3068" s="1918"/>
      <c r="E3068" s="310">
        <f>SUM(E3069:E3076)</f>
        <v>0</v>
      </c>
      <c r="F3068" s="274">
        <f>SUM(F3069:F3076)</f>
        <v>0</v>
      </c>
      <c r="G3068" s="274">
        <f t="shared" ref="G3068:L3068" si="710">SUM(G3069:G3076)</f>
        <v>0</v>
      </c>
      <c r="H3068" s="274">
        <f t="shared" si="710"/>
        <v>0</v>
      </c>
      <c r="I3068" s="274">
        <f t="shared" si="710"/>
        <v>0</v>
      </c>
      <c r="J3068" s="274">
        <f t="shared" si="710"/>
        <v>0</v>
      </c>
      <c r="K3068" s="274">
        <f t="shared" si="710"/>
        <v>0</v>
      </c>
      <c r="L3068" s="274">
        <f t="shared" si="710"/>
        <v>0</v>
      </c>
      <c r="M3068" s="12" t="str">
        <f t="shared" si="698"/>
        <v/>
      </c>
      <c r="N3068" s="13"/>
    </row>
    <row r="3069" spans="1:14" hidden="1">
      <c r="A3069" s="22">
        <v>220</v>
      </c>
      <c r="B3069" s="346"/>
      <c r="C3069" s="279">
        <v>2910</v>
      </c>
      <c r="D3069" s="347" t="s">
        <v>1988</v>
      </c>
      <c r="E3069" s="281">
        <f>F3069+G3069+H3069</f>
        <v>0</v>
      </c>
      <c r="F3069" s="152"/>
      <c r="G3069" s="153"/>
      <c r="H3069" s="1406"/>
      <c r="I3069" s="152"/>
      <c r="J3069" s="153"/>
      <c r="K3069" s="1406"/>
      <c r="L3069" s="281">
        <f>I3069+J3069+K3069</f>
        <v>0</v>
      </c>
      <c r="M3069" s="12" t="str">
        <f t="shared" si="698"/>
        <v/>
      </c>
      <c r="N3069" s="13"/>
    </row>
    <row r="3070" spans="1:14" hidden="1">
      <c r="A3070" s="23">
        <v>225</v>
      </c>
      <c r="B3070" s="346"/>
      <c r="C3070" s="279">
        <v>2920</v>
      </c>
      <c r="D3070" s="347" t="s">
        <v>219</v>
      </c>
      <c r="E3070" s="281">
        <f t="shared" ref="E3070:E3076" si="711">F3070+G3070+H3070</f>
        <v>0</v>
      </c>
      <c r="F3070" s="152"/>
      <c r="G3070" s="153"/>
      <c r="H3070" s="1406"/>
      <c r="I3070" s="152"/>
      <c r="J3070" s="153"/>
      <c r="K3070" s="1406"/>
      <c r="L3070" s="281">
        <f t="shared" ref="L3070:L3076" si="712">I3070+J3070+K3070</f>
        <v>0</v>
      </c>
      <c r="M3070" s="12" t="str">
        <f t="shared" si="698"/>
        <v/>
      </c>
      <c r="N3070" s="13"/>
    </row>
    <row r="3071" spans="1:14" ht="31.5" hidden="1">
      <c r="A3071" s="23">
        <v>230</v>
      </c>
      <c r="B3071" s="346"/>
      <c r="C3071" s="324">
        <v>2969</v>
      </c>
      <c r="D3071" s="348" t="s">
        <v>220</v>
      </c>
      <c r="E3071" s="326">
        <f t="shared" si="711"/>
        <v>0</v>
      </c>
      <c r="F3071" s="445"/>
      <c r="G3071" s="446"/>
      <c r="H3071" s="1413"/>
      <c r="I3071" s="445"/>
      <c r="J3071" s="446"/>
      <c r="K3071" s="1413"/>
      <c r="L3071" s="326">
        <f t="shared" si="712"/>
        <v>0</v>
      </c>
      <c r="M3071" s="12" t="str">
        <f t="shared" si="698"/>
        <v/>
      </c>
      <c r="N3071" s="13"/>
    </row>
    <row r="3072" spans="1:14" ht="31.5" hidden="1">
      <c r="A3072" s="23">
        <v>235</v>
      </c>
      <c r="B3072" s="346"/>
      <c r="C3072" s="349">
        <v>2970</v>
      </c>
      <c r="D3072" s="350" t="s">
        <v>221</v>
      </c>
      <c r="E3072" s="351">
        <f t="shared" si="711"/>
        <v>0</v>
      </c>
      <c r="F3072" s="624"/>
      <c r="G3072" s="625"/>
      <c r="H3072" s="1414"/>
      <c r="I3072" s="624"/>
      <c r="J3072" s="625"/>
      <c r="K3072" s="1414"/>
      <c r="L3072" s="351">
        <f t="shared" si="712"/>
        <v>0</v>
      </c>
      <c r="M3072" s="12" t="str">
        <f t="shared" si="698"/>
        <v/>
      </c>
      <c r="N3072" s="13"/>
    </row>
    <row r="3073" spans="1:14" hidden="1">
      <c r="A3073" s="23">
        <v>240</v>
      </c>
      <c r="B3073" s="346"/>
      <c r="C3073" s="333">
        <v>2989</v>
      </c>
      <c r="D3073" s="355" t="s">
        <v>222</v>
      </c>
      <c r="E3073" s="335">
        <f t="shared" si="711"/>
        <v>0</v>
      </c>
      <c r="F3073" s="589"/>
      <c r="G3073" s="590"/>
      <c r="H3073" s="1415"/>
      <c r="I3073" s="589"/>
      <c r="J3073" s="590"/>
      <c r="K3073" s="1415"/>
      <c r="L3073" s="335">
        <f t="shared" si="712"/>
        <v>0</v>
      </c>
      <c r="M3073" s="12" t="str">
        <f t="shared" si="698"/>
        <v/>
      </c>
      <c r="N3073" s="13"/>
    </row>
    <row r="3074" spans="1:14" hidden="1">
      <c r="A3074" s="23">
        <v>245</v>
      </c>
      <c r="B3074" s="292"/>
      <c r="C3074" s="318">
        <v>2990</v>
      </c>
      <c r="D3074" s="356" t="s">
        <v>2007</v>
      </c>
      <c r="E3074" s="320">
        <f>F3074+G3074+H3074</f>
        <v>0</v>
      </c>
      <c r="F3074" s="450"/>
      <c r="G3074" s="451"/>
      <c r="H3074" s="1416"/>
      <c r="I3074" s="450"/>
      <c r="J3074" s="451"/>
      <c r="K3074" s="1416"/>
      <c r="L3074" s="320">
        <f>I3074+J3074+K3074</f>
        <v>0</v>
      </c>
      <c r="M3074" s="12" t="str">
        <f t="shared" si="698"/>
        <v/>
      </c>
      <c r="N3074" s="13"/>
    </row>
    <row r="3075" spans="1:14" hidden="1">
      <c r="A3075" s="22">
        <v>250</v>
      </c>
      <c r="B3075" s="292"/>
      <c r="C3075" s="318">
        <v>2991</v>
      </c>
      <c r="D3075" s="356" t="s">
        <v>223</v>
      </c>
      <c r="E3075" s="320">
        <f t="shared" si="711"/>
        <v>0</v>
      </c>
      <c r="F3075" s="450"/>
      <c r="G3075" s="451"/>
      <c r="H3075" s="1416"/>
      <c r="I3075" s="450"/>
      <c r="J3075" s="451"/>
      <c r="K3075" s="1416"/>
      <c r="L3075" s="320">
        <f t="shared" si="712"/>
        <v>0</v>
      </c>
      <c r="M3075" s="12" t="str">
        <f t="shared" si="698"/>
        <v/>
      </c>
      <c r="N3075" s="13"/>
    </row>
    <row r="3076" spans="1:14" hidden="1">
      <c r="A3076" s="23">
        <v>255</v>
      </c>
      <c r="B3076" s="292"/>
      <c r="C3076" s="285">
        <v>2992</v>
      </c>
      <c r="D3076" s="357" t="s">
        <v>224</v>
      </c>
      <c r="E3076" s="287">
        <f t="shared" si="711"/>
        <v>0</v>
      </c>
      <c r="F3076" s="173"/>
      <c r="G3076" s="174"/>
      <c r="H3076" s="1409"/>
      <c r="I3076" s="173"/>
      <c r="J3076" s="174"/>
      <c r="K3076" s="1409"/>
      <c r="L3076" s="287">
        <f t="shared" si="712"/>
        <v>0</v>
      </c>
      <c r="M3076" s="12" t="str">
        <f t="shared" si="698"/>
        <v/>
      </c>
      <c r="N3076" s="13"/>
    </row>
    <row r="3077" spans="1:14" hidden="1">
      <c r="A3077" s="23">
        <v>265</v>
      </c>
      <c r="B3077" s="272">
        <v>3300</v>
      </c>
      <c r="C3077" s="358" t="s">
        <v>2038</v>
      </c>
      <c r="D3077" s="1835"/>
      <c r="E3077" s="310">
        <f t="shared" ref="E3077:L3077" si="713">SUM(E3078:E3082)</f>
        <v>0</v>
      </c>
      <c r="F3077" s="274">
        <f t="shared" si="713"/>
        <v>0</v>
      </c>
      <c r="G3077" s="275">
        <f t="shared" si="713"/>
        <v>0</v>
      </c>
      <c r="H3077" s="276">
        <f t="shared" si="713"/>
        <v>0</v>
      </c>
      <c r="I3077" s="274">
        <f t="shared" si="713"/>
        <v>0</v>
      </c>
      <c r="J3077" s="275">
        <f t="shared" si="713"/>
        <v>0</v>
      </c>
      <c r="K3077" s="276">
        <f t="shared" si="713"/>
        <v>0</v>
      </c>
      <c r="L3077" s="310">
        <f t="shared" si="713"/>
        <v>0</v>
      </c>
      <c r="M3077" s="12" t="str">
        <f t="shared" ref="M3077:M3130" si="714">(IF($E3077&lt;&gt;0,$M$2,IF($L3077&lt;&gt;0,$M$2,"")))</f>
        <v/>
      </c>
      <c r="N3077" s="13"/>
    </row>
    <row r="3078" spans="1:14" hidden="1">
      <c r="A3078" s="22">
        <v>270</v>
      </c>
      <c r="B3078" s="291"/>
      <c r="C3078" s="279">
        <v>3301</v>
      </c>
      <c r="D3078" s="359" t="s">
        <v>225</v>
      </c>
      <c r="E3078" s="281">
        <f t="shared" ref="E3078:E3085" si="715">F3078+G3078+H3078</f>
        <v>0</v>
      </c>
      <c r="F3078" s="482">
        <v>0</v>
      </c>
      <c r="G3078" s="483">
        <v>0</v>
      </c>
      <c r="H3078" s="154">
        <v>0</v>
      </c>
      <c r="I3078" s="482">
        <v>0</v>
      </c>
      <c r="J3078" s="483">
        <v>0</v>
      </c>
      <c r="K3078" s="154">
        <v>0</v>
      </c>
      <c r="L3078" s="281">
        <f t="shared" ref="L3078:L3085" si="716">I3078+J3078+K3078</f>
        <v>0</v>
      </c>
      <c r="M3078" s="12" t="str">
        <f t="shared" si="714"/>
        <v/>
      </c>
      <c r="N3078" s="13"/>
    </row>
    <row r="3079" spans="1:14" hidden="1">
      <c r="A3079" s="22">
        <v>290</v>
      </c>
      <c r="B3079" s="291"/>
      <c r="C3079" s="293">
        <v>3302</v>
      </c>
      <c r="D3079" s="360" t="s">
        <v>702</v>
      </c>
      <c r="E3079" s="295">
        <f t="shared" si="715"/>
        <v>0</v>
      </c>
      <c r="F3079" s="484">
        <v>0</v>
      </c>
      <c r="G3079" s="485">
        <v>0</v>
      </c>
      <c r="H3079" s="160">
        <v>0</v>
      </c>
      <c r="I3079" s="484">
        <v>0</v>
      </c>
      <c r="J3079" s="485">
        <v>0</v>
      </c>
      <c r="K3079" s="160">
        <v>0</v>
      </c>
      <c r="L3079" s="295">
        <f t="shared" si="716"/>
        <v>0</v>
      </c>
      <c r="M3079" s="12" t="str">
        <f t="shared" si="714"/>
        <v/>
      </c>
      <c r="N3079" s="13"/>
    </row>
    <row r="3080" spans="1:14" hidden="1">
      <c r="A3080" s="39">
        <v>320</v>
      </c>
      <c r="B3080" s="291"/>
      <c r="C3080" s="293">
        <v>3304</v>
      </c>
      <c r="D3080" s="360" t="s">
        <v>226</v>
      </c>
      <c r="E3080" s="295">
        <f t="shared" si="715"/>
        <v>0</v>
      </c>
      <c r="F3080" s="484">
        <v>0</v>
      </c>
      <c r="G3080" s="485">
        <v>0</v>
      </c>
      <c r="H3080" s="160">
        <v>0</v>
      </c>
      <c r="I3080" s="484">
        <v>0</v>
      </c>
      <c r="J3080" s="485">
        <v>0</v>
      </c>
      <c r="K3080" s="160">
        <v>0</v>
      </c>
      <c r="L3080" s="295">
        <f t="shared" si="716"/>
        <v>0</v>
      </c>
      <c r="M3080" s="12" t="str">
        <f t="shared" si="714"/>
        <v/>
      </c>
      <c r="N3080" s="13"/>
    </row>
    <row r="3081" spans="1:14" ht="47.25" hidden="1">
      <c r="A3081" s="22">
        <v>330</v>
      </c>
      <c r="B3081" s="291"/>
      <c r="C3081" s="285">
        <v>3306</v>
      </c>
      <c r="D3081" s="361" t="s">
        <v>2172</v>
      </c>
      <c r="E3081" s="295">
        <f t="shared" si="715"/>
        <v>0</v>
      </c>
      <c r="F3081" s="484">
        <v>0</v>
      </c>
      <c r="G3081" s="485">
        <v>0</v>
      </c>
      <c r="H3081" s="160">
        <v>0</v>
      </c>
      <c r="I3081" s="484">
        <v>0</v>
      </c>
      <c r="J3081" s="485">
        <v>0</v>
      </c>
      <c r="K3081" s="160">
        <v>0</v>
      </c>
      <c r="L3081" s="295">
        <f t="shared" si="716"/>
        <v>0</v>
      </c>
      <c r="M3081" s="12" t="str">
        <f t="shared" si="714"/>
        <v/>
      </c>
      <c r="N3081" s="13"/>
    </row>
    <row r="3082" spans="1:14" hidden="1">
      <c r="A3082" s="23">
        <v>225</v>
      </c>
      <c r="B3082" s="291"/>
      <c r="C3082" s="285">
        <v>3307</v>
      </c>
      <c r="D3082" s="361" t="s">
        <v>2049</v>
      </c>
      <c r="E3082" s="287">
        <f t="shared" si="715"/>
        <v>0</v>
      </c>
      <c r="F3082" s="486">
        <v>0</v>
      </c>
      <c r="G3082" s="487">
        <v>0</v>
      </c>
      <c r="H3082" s="175">
        <v>0</v>
      </c>
      <c r="I3082" s="486">
        <v>0</v>
      </c>
      <c r="J3082" s="487">
        <v>0</v>
      </c>
      <c r="K3082" s="175">
        <v>0</v>
      </c>
      <c r="L3082" s="287">
        <f t="shared" si="716"/>
        <v>0</v>
      </c>
      <c r="M3082" s="12" t="str">
        <f t="shared" si="714"/>
        <v/>
      </c>
      <c r="N3082" s="13"/>
    </row>
    <row r="3083" spans="1:14" hidden="1">
      <c r="A3083" s="23">
        <v>230</v>
      </c>
      <c r="B3083" s="272">
        <v>3900</v>
      </c>
      <c r="C3083" s="1917" t="s">
        <v>227</v>
      </c>
      <c r="D3083" s="1918"/>
      <c r="E3083" s="310">
        <f t="shared" si="715"/>
        <v>0</v>
      </c>
      <c r="F3083" s="1458">
        <v>0</v>
      </c>
      <c r="G3083" s="1459">
        <v>0</v>
      </c>
      <c r="H3083" s="1460">
        <v>0</v>
      </c>
      <c r="I3083" s="1458">
        <v>0</v>
      </c>
      <c r="J3083" s="1459">
        <v>0</v>
      </c>
      <c r="K3083" s="1460">
        <v>0</v>
      </c>
      <c r="L3083" s="310">
        <f t="shared" si="716"/>
        <v>0</v>
      </c>
      <c r="M3083" s="12" t="str">
        <f t="shared" si="714"/>
        <v/>
      </c>
      <c r="N3083" s="13"/>
    </row>
    <row r="3084" spans="1:14" hidden="1">
      <c r="A3084" s="23">
        <v>245</v>
      </c>
      <c r="B3084" s="272">
        <v>4000</v>
      </c>
      <c r="C3084" s="1917" t="s">
        <v>228</v>
      </c>
      <c r="D3084" s="1918"/>
      <c r="E3084" s="310">
        <f t="shared" si="715"/>
        <v>0</v>
      </c>
      <c r="F3084" s="1410"/>
      <c r="G3084" s="1411"/>
      <c r="H3084" s="1412"/>
      <c r="I3084" s="1410"/>
      <c r="J3084" s="1411"/>
      <c r="K3084" s="1412"/>
      <c r="L3084" s="310">
        <f t="shared" si="716"/>
        <v>0</v>
      </c>
      <c r="M3084" s="12" t="str">
        <f t="shared" si="714"/>
        <v/>
      </c>
      <c r="N3084" s="13"/>
    </row>
    <row r="3085" spans="1:14" hidden="1">
      <c r="A3085" s="22">
        <v>350</v>
      </c>
      <c r="B3085" s="272">
        <v>4100</v>
      </c>
      <c r="C3085" s="1917" t="s">
        <v>229</v>
      </c>
      <c r="D3085" s="1918"/>
      <c r="E3085" s="310">
        <f t="shared" si="715"/>
        <v>0</v>
      </c>
      <c r="F3085" s="1459">
        <v>0</v>
      </c>
      <c r="G3085" s="1459">
        <v>0</v>
      </c>
      <c r="H3085" s="1460">
        <v>0</v>
      </c>
      <c r="I3085" s="1711">
        <v>0</v>
      </c>
      <c r="J3085" s="1459">
        <v>0</v>
      </c>
      <c r="K3085" s="1459">
        <v>0</v>
      </c>
      <c r="L3085" s="310">
        <f t="shared" si="716"/>
        <v>0</v>
      </c>
      <c r="M3085" s="12" t="str">
        <f t="shared" si="714"/>
        <v/>
      </c>
      <c r="N3085" s="13"/>
    </row>
    <row r="3086" spans="1:14" hidden="1">
      <c r="A3086" s="23">
        <v>355</v>
      </c>
      <c r="B3086" s="272">
        <v>4200</v>
      </c>
      <c r="C3086" s="1917" t="s">
        <v>230</v>
      </c>
      <c r="D3086" s="1918"/>
      <c r="E3086" s="310">
        <f t="shared" ref="E3086:L3086" si="717">SUM(E3087:E3092)</f>
        <v>0</v>
      </c>
      <c r="F3086" s="274">
        <f t="shared" si="717"/>
        <v>0</v>
      </c>
      <c r="G3086" s="275">
        <f t="shared" si="717"/>
        <v>0</v>
      </c>
      <c r="H3086" s="276">
        <f>SUM(H3087:H3092)</f>
        <v>0</v>
      </c>
      <c r="I3086" s="274">
        <f t="shared" si="717"/>
        <v>0</v>
      </c>
      <c r="J3086" s="275">
        <f t="shared" si="717"/>
        <v>0</v>
      </c>
      <c r="K3086" s="276">
        <f t="shared" si="717"/>
        <v>0</v>
      </c>
      <c r="L3086" s="310">
        <f t="shared" si="717"/>
        <v>0</v>
      </c>
      <c r="M3086" s="12" t="str">
        <f t="shared" si="714"/>
        <v/>
      </c>
      <c r="N3086" s="13"/>
    </row>
    <row r="3087" spans="1:14" hidden="1">
      <c r="A3087" s="23">
        <v>355</v>
      </c>
      <c r="B3087" s="362"/>
      <c r="C3087" s="279">
        <v>4201</v>
      </c>
      <c r="D3087" s="280" t="s">
        <v>231</v>
      </c>
      <c r="E3087" s="281">
        <f t="shared" ref="E3087:E3092" si="718">F3087+G3087+H3087</f>
        <v>0</v>
      </c>
      <c r="F3087" s="152"/>
      <c r="G3087" s="153"/>
      <c r="H3087" s="1406"/>
      <c r="I3087" s="152"/>
      <c r="J3087" s="153"/>
      <c r="K3087" s="1406"/>
      <c r="L3087" s="281">
        <f t="shared" ref="L3087:L3092" si="719">I3087+J3087+K3087</f>
        <v>0</v>
      </c>
      <c r="M3087" s="12" t="str">
        <f t="shared" si="714"/>
        <v/>
      </c>
      <c r="N3087" s="13"/>
    </row>
    <row r="3088" spans="1:14" hidden="1">
      <c r="A3088" s="23">
        <v>375</v>
      </c>
      <c r="B3088" s="362"/>
      <c r="C3088" s="293">
        <v>4202</v>
      </c>
      <c r="D3088" s="363" t="s">
        <v>232</v>
      </c>
      <c r="E3088" s="295">
        <f t="shared" si="718"/>
        <v>0</v>
      </c>
      <c r="F3088" s="158"/>
      <c r="G3088" s="159"/>
      <c r="H3088" s="1408"/>
      <c r="I3088" s="158"/>
      <c r="J3088" s="159"/>
      <c r="K3088" s="1408"/>
      <c r="L3088" s="295">
        <f t="shared" si="719"/>
        <v>0</v>
      </c>
      <c r="M3088" s="12" t="str">
        <f t="shared" si="714"/>
        <v/>
      </c>
      <c r="N3088" s="13"/>
    </row>
    <row r="3089" spans="1:14" hidden="1">
      <c r="A3089" s="23">
        <v>380</v>
      </c>
      <c r="B3089" s="362"/>
      <c r="C3089" s="293">
        <v>4214</v>
      </c>
      <c r="D3089" s="363" t="s">
        <v>233</v>
      </c>
      <c r="E3089" s="295">
        <f t="shared" si="718"/>
        <v>0</v>
      </c>
      <c r="F3089" s="158"/>
      <c r="G3089" s="159"/>
      <c r="H3089" s="1408"/>
      <c r="I3089" s="158"/>
      <c r="J3089" s="159"/>
      <c r="K3089" s="1408"/>
      <c r="L3089" s="295">
        <f t="shared" si="719"/>
        <v>0</v>
      </c>
      <c r="M3089" s="12" t="str">
        <f t="shared" si="714"/>
        <v/>
      </c>
      <c r="N3089" s="13"/>
    </row>
    <row r="3090" spans="1:14" hidden="1">
      <c r="A3090" s="23">
        <v>385</v>
      </c>
      <c r="B3090" s="362"/>
      <c r="C3090" s="293">
        <v>4217</v>
      </c>
      <c r="D3090" s="363" t="s">
        <v>234</v>
      </c>
      <c r="E3090" s="295">
        <f t="shared" si="718"/>
        <v>0</v>
      </c>
      <c r="F3090" s="158"/>
      <c r="G3090" s="159"/>
      <c r="H3090" s="1408"/>
      <c r="I3090" s="158"/>
      <c r="J3090" s="159"/>
      <c r="K3090" s="1408"/>
      <c r="L3090" s="295">
        <f t="shared" si="719"/>
        <v>0</v>
      </c>
      <c r="M3090" s="12" t="str">
        <f t="shared" si="714"/>
        <v/>
      </c>
      <c r="N3090" s="13"/>
    </row>
    <row r="3091" spans="1:14" hidden="1">
      <c r="A3091" s="23">
        <v>390</v>
      </c>
      <c r="B3091" s="362"/>
      <c r="C3091" s="293">
        <v>4218</v>
      </c>
      <c r="D3091" s="294" t="s">
        <v>235</v>
      </c>
      <c r="E3091" s="295">
        <f t="shared" si="718"/>
        <v>0</v>
      </c>
      <c r="F3091" s="158"/>
      <c r="G3091" s="159"/>
      <c r="H3091" s="1408"/>
      <c r="I3091" s="158"/>
      <c r="J3091" s="159"/>
      <c r="K3091" s="1408"/>
      <c r="L3091" s="295">
        <f t="shared" si="719"/>
        <v>0</v>
      </c>
      <c r="M3091" s="12" t="str">
        <f t="shared" si="714"/>
        <v/>
      </c>
      <c r="N3091" s="13"/>
    </row>
    <row r="3092" spans="1:14" hidden="1">
      <c r="A3092" s="23">
        <v>390</v>
      </c>
      <c r="B3092" s="362"/>
      <c r="C3092" s="285">
        <v>4219</v>
      </c>
      <c r="D3092" s="343" t="s">
        <v>236</v>
      </c>
      <c r="E3092" s="287">
        <f t="shared" si="718"/>
        <v>0</v>
      </c>
      <c r="F3092" s="173"/>
      <c r="G3092" s="174"/>
      <c r="H3092" s="1409"/>
      <c r="I3092" s="173"/>
      <c r="J3092" s="174"/>
      <c r="K3092" s="1409"/>
      <c r="L3092" s="287">
        <f t="shared" si="719"/>
        <v>0</v>
      </c>
      <c r="M3092" s="12" t="str">
        <f t="shared" si="714"/>
        <v/>
      </c>
      <c r="N3092" s="13"/>
    </row>
    <row r="3093" spans="1:14" hidden="1">
      <c r="A3093" s="23">
        <v>395</v>
      </c>
      <c r="B3093" s="272">
        <v>4300</v>
      </c>
      <c r="C3093" s="1917" t="s">
        <v>1645</v>
      </c>
      <c r="D3093" s="1918"/>
      <c r="E3093" s="310">
        <f t="shared" ref="E3093:L3093" si="720">SUM(E3094:E3096)</f>
        <v>0</v>
      </c>
      <c r="F3093" s="274">
        <f t="shared" si="720"/>
        <v>0</v>
      </c>
      <c r="G3093" s="275">
        <f t="shared" si="720"/>
        <v>0</v>
      </c>
      <c r="H3093" s="276">
        <f>SUM(H3094:H3096)</f>
        <v>0</v>
      </c>
      <c r="I3093" s="274">
        <f t="shared" si="720"/>
        <v>0</v>
      </c>
      <c r="J3093" s="275">
        <f t="shared" si="720"/>
        <v>0</v>
      </c>
      <c r="K3093" s="276">
        <f t="shared" si="720"/>
        <v>0</v>
      </c>
      <c r="L3093" s="310">
        <f t="shared" si="720"/>
        <v>0</v>
      </c>
      <c r="M3093" s="12" t="str">
        <f t="shared" si="714"/>
        <v/>
      </c>
      <c r="N3093" s="13"/>
    </row>
    <row r="3094" spans="1:14" hidden="1">
      <c r="A3094" s="18">
        <v>397</v>
      </c>
      <c r="B3094" s="362"/>
      <c r="C3094" s="279">
        <v>4301</v>
      </c>
      <c r="D3094" s="311" t="s">
        <v>237</v>
      </c>
      <c r="E3094" s="281">
        <f t="shared" ref="E3094:E3099" si="721">F3094+G3094+H3094</f>
        <v>0</v>
      </c>
      <c r="F3094" s="152"/>
      <c r="G3094" s="153"/>
      <c r="H3094" s="1406"/>
      <c r="I3094" s="152"/>
      <c r="J3094" s="153"/>
      <c r="K3094" s="1406"/>
      <c r="L3094" s="281">
        <f t="shared" ref="L3094:L3099" si="722">I3094+J3094+K3094</f>
        <v>0</v>
      </c>
      <c r="M3094" s="12" t="str">
        <f t="shared" si="714"/>
        <v/>
      </c>
      <c r="N3094" s="13"/>
    </row>
    <row r="3095" spans="1:14" hidden="1">
      <c r="A3095" s="14">
        <v>398</v>
      </c>
      <c r="B3095" s="362"/>
      <c r="C3095" s="293">
        <v>4302</v>
      </c>
      <c r="D3095" s="363" t="s">
        <v>238</v>
      </c>
      <c r="E3095" s="295">
        <f t="shared" si="721"/>
        <v>0</v>
      </c>
      <c r="F3095" s="158"/>
      <c r="G3095" s="159"/>
      <c r="H3095" s="1408"/>
      <c r="I3095" s="158"/>
      <c r="J3095" s="159"/>
      <c r="K3095" s="1408"/>
      <c r="L3095" s="295">
        <f t="shared" si="722"/>
        <v>0</v>
      </c>
      <c r="M3095" s="12" t="str">
        <f t="shared" si="714"/>
        <v/>
      </c>
      <c r="N3095" s="13"/>
    </row>
    <row r="3096" spans="1:14" hidden="1">
      <c r="A3096" s="14">
        <v>399</v>
      </c>
      <c r="B3096" s="362"/>
      <c r="C3096" s="285">
        <v>4309</v>
      </c>
      <c r="D3096" s="301" t="s">
        <v>239</v>
      </c>
      <c r="E3096" s="287">
        <f t="shared" si="721"/>
        <v>0</v>
      </c>
      <c r="F3096" s="173"/>
      <c r="G3096" s="174"/>
      <c r="H3096" s="1409"/>
      <c r="I3096" s="173"/>
      <c r="J3096" s="174"/>
      <c r="K3096" s="1409"/>
      <c r="L3096" s="287">
        <f t="shared" si="722"/>
        <v>0</v>
      </c>
      <c r="M3096" s="12" t="str">
        <f t="shared" si="714"/>
        <v/>
      </c>
      <c r="N3096" s="13"/>
    </row>
    <row r="3097" spans="1:14" hidden="1">
      <c r="A3097" s="14">
        <v>400</v>
      </c>
      <c r="B3097" s="272">
        <v>4400</v>
      </c>
      <c r="C3097" s="1917" t="s">
        <v>1642</v>
      </c>
      <c r="D3097" s="1918"/>
      <c r="E3097" s="310">
        <f t="shared" si="721"/>
        <v>0</v>
      </c>
      <c r="F3097" s="1410"/>
      <c r="G3097" s="1411"/>
      <c r="H3097" s="1412"/>
      <c r="I3097" s="1410"/>
      <c r="J3097" s="1411"/>
      <c r="K3097" s="1412"/>
      <c r="L3097" s="310">
        <f t="shared" si="722"/>
        <v>0</v>
      </c>
      <c r="M3097" s="12" t="str">
        <f t="shared" si="714"/>
        <v/>
      </c>
      <c r="N3097" s="13"/>
    </row>
    <row r="3098" spans="1:14" hidden="1">
      <c r="A3098" s="14">
        <v>401</v>
      </c>
      <c r="B3098" s="272">
        <v>4500</v>
      </c>
      <c r="C3098" s="1917" t="s">
        <v>1643</v>
      </c>
      <c r="D3098" s="1918"/>
      <c r="E3098" s="310">
        <f t="shared" si="721"/>
        <v>0</v>
      </c>
      <c r="F3098" s="1410"/>
      <c r="G3098" s="1411"/>
      <c r="H3098" s="1412"/>
      <c r="I3098" s="1410"/>
      <c r="J3098" s="1411"/>
      <c r="K3098" s="1412"/>
      <c r="L3098" s="310">
        <f t="shared" si="722"/>
        <v>0</v>
      </c>
      <c r="M3098" s="12" t="str">
        <f t="shared" si="714"/>
        <v/>
      </c>
      <c r="N3098" s="13"/>
    </row>
    <row r="3099" spans="1:14" hidden="1">
      <c r="A3099" s="40">
        <v>404</v>
      </c>
      <c r="B3099" s="272">
        <v>4600</v>
      </c>
      <c r="C3099" s="1923" t="s">
        <v>240</v>
      </c>
      <c r="D3099" s="1924"/>
      <c r="E3099" s="310">
        <f t="shared" si="721"/>
        <v>0</v>
      </c>
      <c r="F3099" s="1410"/>
      <c r="G3099" s="1411"/>
      <c r="H3099" s="1412"/>
      <c r="I3099" s="1410"/>
      <c r="J3099" s="1411"/>
      <c r="K3099" s="1412"/>
      <c r="L3099" s="310">
        <f t="shared" si="722"/>
        <v>0</v>
      </c>
      <c r="M3099" s="12" t="str">
        <f t="shared" si="714"/>
        <v/>
      </c>
      <c r="N3099" s="13"/>
    </row>
    <row r="3100" spans="1:14" hidden="1">
      <c r="A3100" s="40">
        <v>404</v>
      </c>
      <c r="B3100" s="272">
        <v>4900</v>
      </c>
      <c r="C3100" s="1917" t="s">
        <v>267</v>
      </c>
      <c r="D3100" s="1918"/>
      <c r="E3100" s="310">
        <f t="shared" ref="E3100:L3100" si="723">+E3101+E3102</f>
        <v>0</v>
      </c>
      <c r="F3100" s="274">
        <f t="shared" si="723"/>
        <v>0</v>
      </c>
      <c r="G3100" s="275">
        <f t="shared" si="723"/>
        <v>0</v>
      </c>
      <c r="H3100" s="276">
        <f>+H3101+H3102</f>
        <v>0</v>
      </c>
      <c r="I3100" s="274">
        <f t="shared" si="723"/>
        <v>0</v>
      </c>
      <c r="J3100" s="275">
        <f t="shared" si="723"/>
        <v>0</v>
      </c>
      <c r="K3100" s="276">
        <f t="shared" si="723"/>
        <v>0</v>
      </c>
      <c r="L3100" s="310">
        <f t="shared" si="723"/>
        <v>0</v>
      </c>
      <c r="M3100" s="12" t="str">
        <f t="shared" si="714"/>
        <v/>
      </c>
      <c r="N3100" s="13"/>
    </row>
    <row r="3101" spans="1:14" hidden="1">
      <c r="A3101" s="22">
        <v>440</v>
      </c>
      <c r="B3101" s="362"/>
      <c r="C3101" s="279">
        <v>4901</v>
      </c>
      <c r="D3101" s="364" t="s">
        <v>268</v>
      </c>
      <c r="E3101" s="281">
        <f>F3101+G3101+H3101</f>
        <v>0</v>
      </c>
      <c r="F3101" s="152"/>
      <c r="G3101" s="153"/>
      <c r="H3101" s="1406"/>
      <c r="I3101" s="152"/>
      <c r="J3101" s="153"/>
      <c r="K3101" s="1406"/>
      <c r="L3101" s="281">
        <f>I3101+J3101+K3101</f>
        <v>0</v>
      </c>
      <c r="M3101" s="12" t="str">
        <f t="shared" si="714"/>
        <v/>
      </c>
      <c r="N3101" s="13"/>
    </row>
    <row r="3102" spans="1:14" hidden="1">
      <c r="A3102" s="22">
        <v>450</v>
      </c>
      <c r="B3102" s="362"/>
      <c r="C3102" s="285">
        <v>4902</v>
      </c>
      <c r="D3102" s="301" t="s">
        <v>269</v>
      </c>
      <c r="E3102" s="287">
        <f>F3102+G3102+H3102</f>
        <v>0</v>
      </c>
      <c r="F3102" s="173"/>
      <c r="G3102" s="174"/>
      <c r="H3102" s="1409"/>
      <c r="I3102" s="173"/>
      <c r="J3102" s="174"/>
      <c r="K3102" s="1409"/>
      <c r="L3102" s="287">
        <f>I3102+J3102+K3102</f>
        <v>0</v>
      </c>
      <c r="M3102" s="12" t="str">
        <f t="shared" si="714"/>
        <v/>
      </c>
      <c r="N3102" s="13"/>
    </row>
    <row r="3103" spans="1:14" hidden="1">
      <c r="A3103" s="22">
        <v>495</v>
      </c>
      <c r="B3103" s="365">
        <v>5100</v>
      </c>
      <c r="C3103" s="1925" t="s">
        <v>241</v>
      </c>
      <c r="D3103" s="1926"/>
      <c r="E3103" s="310">
        <f>F3103+G3103+H3103</f>
        <v>0</v>
      </c>
      <c r="F3103" s="1410"/>
      <c r="G3103" s="1411"/>
      <c r="H3103" s="1412"/>
      <c r="I3103" s="1410"/>
      <c r="J3103" s="1411"/>
      <c r="K3103" s="1412"/>
      <c r="L3103" s="310">
        <f>I3103+J3103+K3103</f>
        <v>0</v>
      </c>
      <c r="M3103" s="12" t="str">
        <f t="shared" si="714"/>
        <v/>
      </c>
      <c r="N3103" s="13"/>
    </row>
    <row r="3104" spans="1:14" hidden="1">
      <c r="A3104" s="23">
        <v>500</v>
      </c>
      <c r="B3104" s="365">
        <v>5200</v>
      </c>
      <c r="C3104" s="1925" t="s">
        <v>242</v>
      </c>
      <c r="D3104" s="1926"/>
      <c r="E3104" s="310">
        <f t="shared" ref="E3104:L3104" si="724">SUM(E3105:E3111)</f>
        <v>0</v>
      </c>
      <c r="F3104" s="274">
        <f t="shared" si="724"/>
        <v>0</v>
      </c>
      <c r="G3104" s="275">
        <f t="shared" si="724"/>
        <v>0</v>
      </c>
      <c r="H3104" s="276">
        <f>SUM(H3105:H3111)</f>
        <v>0</v>
      </c>
      <c r="I3104" s="274">
        <f t="shared" si="724"/>
        <v>0</v>
      </c>
      <c r="J3104" s="275">
        <f t="shared" si="724"/>
        <v>0</v>
      </c>
      <c r="K3104" s="276">
        <f t="shared" si="724"/>
        <v>0</v>
      </c>
      <c r="L3104" s="310">
        <f t="shared" si="724"/>
        <v>0</v>
      </c>
      <c r="M3104" s="12" t="str">
        <f t="shared" si="714"/>
        <v/>
      </c>
      <c r="N3104" s="13"/>
    </row>
    <row r="3105" spans="1:14" hidden="1">
      <c r="A3105" s="23">
        <v>505</v>
      </c>
      <c r="B3105" s="366"/>
      <c r="C3105" s="367">
        <v>5201</v>
      </c>
      <c r="D3105" s="368" t="s">
        <v>243</v>
      </c>
      <c r="E3105" s="281">
        <f t="shared" ref="E3105:E3111" si="725">F3105+G3105+H3105</f>
        <v>0</v>
      </c>
      <c r="F3105" s="152"/>
      <c r="G3105" s="153"/>
      <c r="H3105" s="1406"/>
      <c r="I3105" s="152"/>
      <c r="J3105" s="153"/>
      <c r="K3105" s="1406"/>
      <c r="L3105" s="281">
        <f t="shared" ref="L3105:L3111" si="726">I3105+J3105+K3105</f>
        <v>0</v>
      </c>
      <c r="M3105" s="12" t="str">
        <f t="shared" si="714"/>
        <v/>
      </c>
      <c r="N3105" s="13"/>
    </row>
    <row r="3106" spans="1:14" hidden="1">
      <c r="A3106" s="23">
        <v>510</v>
      </c>
      <c r="B3106" s="366"/>
      <c r="C3106" s="369">
        <v>5202</v>
      </c>
      <c r="D3106" s="370" t="s">
        <v>244</v>
      </c>
      <c r="E3106" s="295">
        <f t="shared" si="725"/>
        <v>0</v>
      </c>
      <c r="F3106" s="158"/>
      <c r="G3106" s="159"/>
      <c r="H3106" s="1408"/>
      <c r="I3106" s="158"/>
      <c r="J3106" s="159"/>
      <c r="K3106" s="1408"/>
      <c r="L3106" s="295">
        <f t="shared" si="726"/>
        <v>0</v>
      </c>
      <c r="M3106" s="12" t="str">
        <f t="shared" si="714"/>
        <v/>
      </c>
      <c r="N3106" s="13"/>
    </row>
    <row r="3107" spans="1:14" hidden="1">
      <c r="A3107" s="23">
        <v>515</v>
      </c>
      <c r="B3107" s="366"/>
      <c r="C3107" s="369">
        <v>5203</v>
      </c>
      <c r="D3107" s="370" t="s">
        <v>609</v>
      </c>
      <c r="E3107" s="295">
        <f t="shared" si="725"/>
        <v>0</v>
      </c>
      <c r="F3107" s="158"/>
      <c r="G3107" s="159"/>
      <c r="H3107" s="1408"/>
      <c r="I3107" s="158"/>
      <c r="J3107" s="159"/>
      <c r="K3107" s="1408"/>
      <c r="L3107" s="295">
        <f t="shared" si="726"/>
        <v>0</v>
      </c>
      <c r="M3107" s="12" t="str">
        <f t="shared" si="714"/>
        <v/>
      </c>
      <c r="N3107" s="13"/>
    </row>
    <row r="3108" spans="1:14" hidden="1">
      <c r="A3108" s="23">
        <v>520</v>
      </c>
      <c r="B3108" s="366"/>
      <c r="C3108" s="369">
        <v>5204</v>
      </c>
      <c r="D3108" s="370" t="s">
        <v>610</v>
      </c>
      <c r="E3108" s="295">
        <f t="shared" si="725"/>
        <v>0</v>
      </c>
      <c r="F3108" s="158"/>
      <c r="G3108" s="159"/>
      <c r="H3108" s="1408"/>
      <c r="I3108" s="158"/>
      <c r="J3108" s="159"/>
      <c r="K3108" s="1408"/>
      <c r="L3108" s="295">
        <f t="shared" si="726"/>
        <v>0</v>
      </c>
      <c r="M3108" s="12" t="str">
        <f t="shared" si="714"/>
        <v/>
      </c>
      <c r="N3108" s="13"/>
    </row>
    <row r="3109" spans="1:14" hidden="1">
      <c r="A3109" s="23">
        <v>525</v>
      </c>
      <c r="B3109" s="366"/>
      <c r="C3109" s="369">
        <v>5205</v>
      </c>
      <c r="D3109" s="370" t="s">
        <v>611</v>
      </c>
      <c r="E3109" s="295">
        <f t="shared" si="725"/>
        <v>0</v>
      </c>
      <c r="F3109" s="158"/>
      <c r="G3109" s="159"/>
      <c r="H3109" s="1408"/>
      <c r="I3109" s="158"/>
      <c r="J3109" s="159"/>
      <c r="K3109" s="1408"/>
      <c r="L3109" s="295">
        <f t="shared" si="726"/>
        <v>0</v>
      </c>
      <c r="M3109" s="12" t="str">
        <f t="shared" si="714"/>
        <v/>
      </c>
      <c r="N3109" s="13"/>
    </row>
    <row r="3110" spans="1:14" hidden="1">
      <c r="A3110" s="22">
        <v>635</v>
      </c>
      <c r="B3110" s="366"/>
      <c r="C3110" s="369">
        <v>5206</v>
      </c>
      <c r="D3110" s="370" t="s">
        <v>612</v>
      </c>
      <c r="E3110" s="295">
        <f t="shared" si="725"/>
        <v>0</v>
      </c>
      <c r="F3110" s="158"/>
      <c r="G3110" s="159"/>
      <c r="H3110" s="1408"/>
      <c r="I3110" s="158"/>
      <c r="J3110" s="159"/>
      <c r="K3110" s="1408"/>
      <c r="L3110" s="295">
        <f t="shared" si="726"/>
        <v>0</v>
      </c>
      <c r="M3110" s="12" t="str">
        <f t="shared" si="714"/>
        <v/>
      </c>
      <c r="N3110" s="13"/>
    </row>
    <row r="3111" spans="1:14" hidden="1">
      <c r="A3111" s="23">
        <v>640</v>
      </c>
      <c r="B3111" s="366"/>
      <c r="C3111" s="371">
        <v>5219</v>
      </c>
      <c r="D3111" s="372" t="s">
        <v>613</v>
      </c>
      <c r="E3111" s="287">
        <f t="shared" si="725"/>
        <v>0</v>
      </c>
      <c r="F3111" s="173"/>
      <c r="G3111" s="174"/>
      <c r="H3111" s="1409"/>
      <c r="I3111" s="173"/>
      <c r="J3111" s="174"/>
      <c r="K3111" s="1409"/>
      <c r="L3111" s="287">
        <f t="shared" si="726"/>
        <v>0</v>
      </c>
      <c r="M3111" s="12" t="str">
        <f t="shared" si="714"/>
        <v/>
      </c>
      <c r="N3111" s="13"/>
    </row>
    <row r="3112" spans="1:14" hidden="1">
      <c r="A3112" s="23">
        <v>645</v>
      </c>
      <c r="B3112" s="365">
        <v>5300</v>
      </c>
      <c r="C3112" s="1925" t="s">
        <v>614</v>
      </c>
      <c r="D3112" s="1926"/>
      <c r="E3112" s="310">
        <f t="shared" ref="E3112:L3112" si="727">SUM(E3113:E3114)</f>
        <v>0</v>
      </c>
      <c r="F3112" s="274">
        <f t="shared" si="727"/>
        <v>0</v>
      </c>
      <c r="G3112" s="275">
        <f t="shared" si="727"/>
        <v>0</v>
      </c>
      <c r="H3112" s="276">
        <f>SUM(H3113:H3114)</f>
        <v>0</v>
      </c>
      <c r="I3112" s="274">
        <f t="shared" si="727"/>
        <v>0</v>
      </c>
      <c r="J3112" s="275">
        <f t="shared" si="727"/>
        <v>0</v>
      </c>
      <c r="K3112" s="276">
        <f t="shared" si="727"/>
        <v>0</v>
      </c>
      <c r="L3112" s="310">
        <f t="shared" si="727"/>
        <v>0</v>
      </c>
      <c r="M3112" s="12" t="str">
        <f t="shared" si="714"/>
        <v/>
      </c>
      <c r="N3112" s="13"/>
    </row>
    <row r="3113" spans="1:14" hidden="1">
      <c r="A3113" s="23">
        <v>650</v>
      </c>
      <c r="B3113" s="366"/>
      <c r="C3113" s="367">
        <v>5301</v>
      </c>
      <c r="D3113" s="368" t="s">
        <v>301</v>
      </c>
      <c r="E3113" s="281">
        <f>F3113+G3113+H3113</f>
        <v>0</v>
      </c>
      <c r="F3113" s="152"/>
      <c r="G3113" s="153"/>
      <c r="H3113" s="1406"/>
      <c r="I3113" s="152"/>
      <c r="J3113" s="153"/>
      <c r="K3113" s="1406"/>
      <c r="L3113" s="281">
        <f>I3113+J3113+K3113</f>
        <v>0</v>
      </c>
      <c r="M3113" s="12" t="str">
        <f t="shared" si="714"/>
        <v/>
      </c>
      <c r="N3113" s="13"/>
    </row>
    <row r="3114" spans="1:14" hidden="1">
      <c r="A3114" s="22">
        <v>655</v>
      </c>
      <c r="B3114" s="366"/>
      <c r="C3114" s="371">
        <v>5309</v>
      </c>
      <c r="D3114" s="372" t="s">
        <v>615</v>
      </c>
      <c r="E3114" s="287">
        <f>F3114+G3114+H3114</f>
        <v>0</v>
      </c>
      <c r="F3114" s="173"/>
      <c r="G3114" s="174"/>
      <c r="H3114" s="1409"/>
      <c r="I3114" s="173"/>
      <c r="J3114" s="174"/>
      <c r="K3114" s="1409"/>
      <c r="L3114" s="287">
        <f>I3114+J3114+K3114</f>
        <v>0</v>
      </c>
      <c r="M3114" s="12" t="str">
        <f t="shared" si="714"/>
        <v/>
      </c>
      <c r="N3114" s="13"/>
    </row>
    <row r="3115" spans="1:14" hidden="1">
      <c r="A3115" s="22">
        <v>665</v>
      </c>
      <c r="B3115" s="365">
        <v>5400</v>
      </c>
      <c r="C3115" s="1925" t="s">
        <v>672</v>
      </c>
      <c r="D3115" s="1926"/>
      <c r="E3115" s="310">
        <f>F3115+G3115+H3115</f>
        <v>0</v>
      </c>
      <c r="F3115" s="1410"/>
      <c r="G3115" s="1411"/>
      <c r="H3115" s="1412"/>
      <c r="I3115" s="1410"/>
      <c r="J3115" s="1411"/>
      <c r="K3115" s="1412"/>
      <c r="L3115" s="310">
        <f>I3115+J3115+K3115</f>
        <v>0</v>
      </c>
      <c r="M3115" s="12" t="str">
        <f t="shared" si="714"/>
        <v/>
      </c>
      <c r="N3115" s="13"/>
    </row>
    <row r="3116" spans="1:14" hidden="1">
      <c r="A3116" s="22">
        <v>675</v>
      </c>
      <c r="B3116" s="272">
        <v>5500</v>
      </c>
      <c r="C3116" s="1917" t="s">
        <v>673</v>
      </c>
      <c r="D3116" s="1918"/>
      <c r="E3116" s="310">
        <f t="shared" ref="E3116:L3116" si="728">SUM(E3117:E3120)</f>
        <v>0</v>
      </c>
      <c r="F3116" s="274">
        <f t="shared" si="728"/>
        <v>0</v>
      </c>
      <c r="G3116" s="275">
        <f t="shared" si="728"/>
        <v>0</v>
      </c>
      <c r="H3116" s="276">
        <f>SUM(H3117:H3120)</f>
        <v>0</v>
      </c>
      <c r="I3116" s="274">
        <f t="shared" si="728"/>
        <v>0</v>
      </c>
      <c r="J3116" s="275">
        <f t="shared" si="728"/>
        <v>0</v>
      </c>
      <c r="K3116" s="276">
        <f t="shared" si="728"/>
        <v>0</v>
      </c>
      <c r="L3116" s="310">
        <f t="shared" si="728"/>
        <v>0</v>
      </c>
      <c r="M3116" s="12" t="str">
        <f t="shared" si="714"/>
        <v/>
      </c>
      <c r="N3116" s="13"/>
    </row>
    <row r="3117" spans="1:14" hidden="1">
      <c r="A3117" s="22">
        <v>685</v>
      </c>
      <c r="B3117" s="362"/>
      <c r="C3117" s="279">
        <v>5501</v>
      </c>
      <c r="D3117" s="311" t="s">
        <v>674</v>
      </c>
      <c r="E3117" s="281">
        <f>F3117+G3117+H3117</f>
        <v>0</v>
      </c>
      <c r="F3117" s="152"/>
      <c r="G3117" s="153"/>
      <c r="H3117" s="1406"/>
      <c r="I3117" s="152"/>
      <c r="J3117" s="153"/>
      <c r="K3117" s="1406"/>
      <c r="L3117" s="281">
        <f>I3117+J3117+K3117</f>
        <v>0</v>
      </c>
      <c r="M3117" s="12" t="str">
        <f t="shared" si="714"/>
        <v/>
      </c>
      <c r="N3117" s="13"/>
    </row>
    <row r="3118" spans="1:14" hidden="1">
      <c r="A3118" s="23">
        <v>690</v>
      </c>
      <c r="B3118" s="362"/>
      <c r="C3118" s="293">
        <v>5502</v>
      </c>
      <c r="D3118" s="294" t="s">
        <v>675</v>
      </c>
      <c r="E3118" s="295">
        <f>F3118+G3118+H3118</f>
        <v>0</v>
      </c>
      <c r="F3118" s="158"/>
      <c r="G3118" s="159"/>
      <c r="H3118" s="1408"/>
      <c r="I3118" s="158"/>
      <c r="J3118" s="159"/>
      <c r="K3118" s="1408"/>
      <c r="L3118" s="295">
        <f>I3118+J3118+K3118</f>
        <v>0</v>
      </c>
      <c r="M3118" s="12" t="str">
        <f t="shared" si="714"/>
        <v/>
      </c>
      <c r="N3118" s="13"/>
    </row>
    <row r="3119" spans="1:14" hidden="1">
      <c r="A3119" s="23">
        <v>695</v>
      </c>
      <c r="B3119" s="362"/>
      <c r="C3119" s="293">
        <v>5503</v>
      </c>
      <c r="D3119" s="363" t="s">
        <v>676</v>
      </c>
      <c r="E3119" s="295">
        <f>F3119+G3119+H3119</f>
        <v>0</v>
      </c>
      <c r="F3119" s="158"/>
      <c r="G3119" s="159"/>
      <c r="H3119" s="1408"/>
      <c r="I3119" s="158"/>
      <c r="J3119" s="159"/>
      <c r="K3119" s="1408"/>
      <c r="L3119" s="295">
        <f>I3119+J3119+K3119</f>
        <v>0</v>
      </c>
      <c r="M3119" s="12" t="str">
        <f t="shared" si="714"/>
        <v/>
      </c>
      <c r="N3119" s="13"/>
    </row>
    <row r="3120" spans="1:14" hidden="1">
      <c r="A3120" s="22">
        <v>700</v>
      </c>
      <c r="B3120" s="362"/>
      <c r="C3120" s="285">
        <v>5504</v>
      </c>
      <c r="D3120" s="339" t="s">
        <v>677</v>
      </c>
      <c r="E3120" s="287">
        <f>F3120+G3120+H3120</f>
        <v>0</v>
      </c>
      <c r="F3120" s="173"/>
      <c r="G3120" s="174"/>
      <c r="H3120" s="1409"/>
      <c r="I3120" s="173"/>
      <c r="J3120" s="174"/>
      <c r="K3120" s="1409"/>
      <c r="L3120" s="287">
        <f>I3120+J3120+K3120</f>
        <v>0</v>
      </c>
      <c r="M3120" s="12" t="str">
        <f t="shared" si="714"/>
        <v/>
      </c>
      <c r="N3120" s="13"/>
    </row>
    <row r="3121" spans="1:14" hidden="1">
      <c r="A3121" s="22">
        <v>710</v>
      </c>
      <c r="B3121" s="365">
        <v>5700</v>
      </c>
      <c r="C3121" s="1919" t="s">
        <v>899</v>
      </c>
      <c r="D3121" s="1920"/>
      <c r="E3121" s="310">
        <f>SUM(E3122:E3124)</f>
        <v>0</v>
      </c>
      <c r="F3121" s="1458">
        <v>0</v>
      </c>
      <c r="G3121" s="1458">
        <v>0</v>
      </c>
      <c r="H3121" s="1458">
        <v>0</v>
      </c>
      <c r="I3121" s="1458">
        <v>0</v>
      </c>
      <c r="J3121" s="1458">
        <v>0</v>
      </c>
      <c r="K3121" s="1458">
        <v>0</v>
      </c>
      <c r="L3121" s="310">
        <f>SUM(L3122:L3124)</f>
        <v>0</v>
      </c>
      <c r="M3121" s="12" t="str">
        <f t="shared" si="714"/>
        <v/>
      </c>
      <c r="N3121" s="13"/>
    </row>
    <row r="3122" spans="1:14" hidden="1">
      <c r="A3122" s="23">
        <v>715</v>
      </c>
      <c r="B3122" s="366"/>
      <c r="C3122" s="367">
        <v>5701</v>
      </c>
      <c r="D3122" s="368" t="s">
        <v>678</v>
      </c>
      <c r="E3122" s="281">
        <f>F3122+G3122+H3122</f>
        <v>0</v>
      </c>
      <c r="F3122" s="1459">
        <v>0</v>
      </c>
      <c r="G3122" s="1459">
        <v>0</v>
      </c>
      <c r="H3122" s="1460">
        <v>0</v>
      </c>
      <c r="I3122" s="1711">
        <v>0</v>
      </c>
      <c r="J3122" s="1459">
        <v>0</v>
      </c>
      <c r="K3122" s="1459">
        <v>0</v>
      </c>
      <c r="L3122" s="281">
        <f>I3122+J3122+K3122</f>
        <v>0</v>
      </c>
      <c r="M3122" s="12" t="str">
        <f t="shared" si="714"/>
        <v/>
      </c>
      <c r="N3122" s="13"/>
    </row>
    <row r="3123" spans="1:14" hidden="1">
      <c r="A3123" s="23">
        <v>720</v>
      </c>
      <c r="B3123" s="366"/>
      <c r="C3123" s="373">
        <v>5702</v>
      </c>
      <c r="D3123" s="374" t="s">
        <v>679</v>
      </c>
      <c r="E3123" s="314">
        <f>F3123+G3123+H3123</f>
        <v>0</v>
      </c>
      <c r="F3123" s="1459">
        <v>0</v>
      </c>
      <c r="G3123" s="1459">
        <v>0</v>
      </c>
      <c r="H3123" s="1460">
        <v>0</v>
      </c>
      <c r="I3123" s="1711">
        <v>0</v>
      </c>
      <c r="J3123" s="1459">
        <v>0</v>
      </c>
      <c r="K3123" s="1459">
        <v>0</v>
      </c>
      <c r="L3123" s="314">
        <f>I3123+J3123+K3123</f>
        <v>0</v>
      </c>
      <c r="M3123" s="12" t="str">
        <f t="shared" si="714"/>
        <v/>
      </c>
      <c r="N3123" s="13"/>
    </row>
    <row r="3124" spans="1:14" hidden="1">
      <c r="A3124" s="23">
        <v>725</v>
      </c>
      <c r="B3124" s="292"/>
      <c r="C3124" s="375">
        <v>4071</v>
      </c>
      <c r="D3124" s="376" t="s">
        <v>680</v>
      </c>
      <c r="E3124" s="377">
        <f>F3124+G3124+H3124</f>
        <v>0</v>
      </c>
      <c r="F3124" s="1459">
        <v>0</v>
      </c>
      <c r="G3124" s="1459">
        <v>0</v>
      </c>
      <c r="H3124" s="1460">
        <v>0</v>
      </c>
      <c r="I3124" s="1711">
        <v>0</v>
      </c>
      <c r="J3124" s="1459">
        <v>0</v>
      </c>
      <c r="K3124" s="1459">
        <v>0</v>
      </c>
      <c r="L3124" s="377">
        <f>I3124+J3124+K3124</f>
        <v>0</v>
      </c>
      <c r="M3124" s="12" t="str">
        <f t="shared" si="714"/>
        <v/>
      </c>
      <c r="N3124" s="13"/>
    </row>
    <row r="3125" spans="1:14" hidden="1">
      <c r="A3125" s="23">
        <v>730</v>
      </c>
      <c r="B3125" s="571"/>
      <c r="C3125" s="1921" t="s">
        <v>681</v>
      </c>
      <c r="D3125" s="1922"/>
      <c r="E3125" s="1426"/>
      <c r="F3125" s="1426"/>
      <c r="G3125" s="1426"/>
      <c r="H3125" s="1426"/>
      <c r="I3125" s="1426"/>
      <c r="J3125" s="1426"/>
      <c r="K3125" s="1426"/>
      <c r="L3125" s="1427"/>
      <c r="M3125" s="12" t="str">
        <f t="shared" si="714"/>
        <v/>
      </c>
      <c r="N3125" s="13"/>
    </row>
    <row r="3126" spans="1:14" hidden="1">
      <c r="A3126" s="23">
        <v>735</v>
      </c>
      <c r="B3126" s="381">
        <v>98</v>
      </c>
      <c r="C3126" s="1921" t="s">
        <v>681</v>
      </c>
      <c r="D3126" s="1922"/>
      <c r="E3126" s="382">
        <f>F3126+G3126+H3126</f>
        <v>0</v>
      </c>
      <c r="F3126" s="1417"/>
      <c r="G3126" s="1418"/>
      <c r="H3126" s="1419"/>
      <c r="I3126" s="1448">
        <v>0</v>
      </c>
      <c r="J3126" s="1449">
        <v>0</v>
      </c>
      <c r="K3126" s="1450">
        <v>0</v>
      </c>
      <c r="L3126" s="382">
        <f>I3126+J3126+K3126</f>
        <v>0</v>
      </c>
      <c r="M3126" s="12" t="str">
        <f t="shared" si="714"/>
        <v/>
      </c>
      <c r="N3126" s="13"/>
    </row>
    <row r="3127" spans="1:14" hidden="1">
      <c r="A3127" s="23">
        <v>740</v>
      </c>
      <c r="B3127" s="1421"/>
      <c r="C3127" s="1422"/>
      <c r="D3127" s="1423"/>
      <c r="E3127" s="269"/>
      <c r="F3127" s="269"/>
      <c r="G3127" s="269"/>
      <c r="H3127" s="269"/>
      <c r="I3127" s="269"/>
      <c r="J3127" s="269"/>
      <c r="K3127" s="269"/>
      <c r="L3127" s="270"/>
      <c r="M3127" s="12" t="str">
        <f t="shared" si="714"/>
        <v/>
      </c>
      <c r="N3127" s="73" t="str">
        <f>LEFT(C3009,1)</f>
        <v>5</v>
      </c>
    </row>
    <row r="3128" spans="1:14" hidden="1">
      <c r="A3128" s="23">
        <v>745</v>
      </c>
      <c r="B3128" s="1424"/>
      <c r="C3128" s="111"/>
      <c r="D3128" s="1425"/>
      <c r="E3128" s="218"/>
      <c r="F3128" s="218"/>
      <c r="G3128" s="218"/>
      <c r="H3128" s="218"/>
      <c r="I3128" s="218"/>
      <c r="J3128" s="218"/>
      <c r="K3128" s="218"/>
      <c r="L3128" s="389"/>
      <c r="M3128" s="7" t="str">
        <f t="shared" si="714"/>
        <v/>
      </c>
    </row>
    <row r="3129" spans="1:14" hidden="1">
      <c r="A3129" s="22">
        <v>750</v>
      </c>
      <c r="B3129" s="1424"/>
      <c r="C3129" s="111"/>
      <c r="D3129" s="1425"/>
      <c r="E3129" s="218"/>
      <c r="F3129" s="218"/>
      <c r="G3129" s="218"/>
      <c r="H3129" s="218"/>
      <c r="I3129" s="218"/>
      <c r="J3129" s="218"/>
      <c r="K3129" s="218"/>
      <c r="L3129" s="389"/>
      <c r="M3129" s="7" t="str">
        <f t="shared" si="714"/>
        <v/>
      </c>
    </row>
    <row r="3130" spans="1:14" ht="19.5" thickBot="1">
      <c r="A3130" s="23">
        <v>755</v>
      </c>
      <c r="B3130" s="1451"/>
      <c r="C3130" s="393" t="s">
        <v>727</v>
      </c>
      <c r="D3130" s="1420">
        <f>+B3130</f>
        <v>0</v>
      </c>
      <c r="E3130" s="395">
        <f t="shared" ref="E3130:L3130" si="729">SUM(E3012,E3015,E3021,E3029,E3030,E3048,E3052,E3058,E3061,E3062,E3063,E3064,E3068,E3077,E3083,E3084,E3085,E3086,E3093,E3097,E3098,E3099,E3100,E3103,E3104,E3112,E3115,E3116,E3121)+E3126</f>
        <v>105720</v>
      </c>
      <c r="F3130" s="396">
        <f t="shared" si="729"/>
        <v>105720</v>
      </c>
      <c r="G3130" s="397">
        <f t="shared" si="729"/>
        <v>0</v>
      </c>
      <c r="H3130" s="398">
        <f t="shared" si="729"/>
        <v>0</v>
      </c>
      <c r="I3130" s="396">
        <f t="shared" si="729"/>
        <v>116871</v>
      </c>
      <c r="J3130" s="397">
        <f t="shared" si="729"/>
        <v>0</v>
      </c>
      <c r="K3130" s="398">
        <f t="shared" si="729"/>
        <v>0</v>
      </c>
      <c r="L3130" s="395">
        <f t="shared" si="729"/>
        <v>116871</v>
      </c>
      <c r="M3130" s="1820">
        <f t="shared" si="714"/>
        <v>1</v>
      </c>
      <c r="N3130" s="65"/>
    </row>
    <row r="3131" spans="1:14" ht="19.5" thickTop="1">
      <c r="A3131" s="23">
        <v>760</v>
      </c>
      <c r="B3131" s="79" t="s">
        <v>120</v>
      </c>
      <c r="C3131" s="1"/>
      <c r="L3131" s="6"/>
      <c r="M3131" s="1820">
        <f>(IF($E3130&lt;&gt;0,$M$2,IF($L3130&lt;&gt;0,$M$2,"")))</f>
        <v>1</v>
      </c>
      <c r="N3131" s="65"/>
    </row>
    <row r="3132" spans="1:14" ht="18.75">
      <c r="A3132" s="22">
        <v>765</v>
      </c>
      <c r="B3132" s="1355"/>
      <c r="C3132" s="1355"/>
      <c r="D3132" s="1356"/>
      <c r="E3132" s="1355"/>
      <c r="F3132" s="1355"/>
      <c r="G3132" s="1355"/>
      <c r="H3132" s="1355"/>
      <c r="I3132" s="1355"/>
      <c r="J3132" s="1355"/>
      <c r="K3132" s="1355"/>
      <c r="L3132" s="1357"/>
      <c r="M3132" s="1820">
        <f>(IF($E3130&lt;&gt;0,$M$2,IF($L3130&lt;&gt;0,$M$2,"")))</f>
        <v>1</v>
      </c>
      <c r="N3132" s="65"/>
    </row>
    <row r="3133" spans="1:14" ht="18.75" hidden="1">
      <c r="A3133" s="22">
        <v>775</v>
      </c>
      <c r="B3133" s="65"/>
      <c r="C3133" s="65"/>
      <c r="D3133" s="65"/>
      <c r="E3133" s="65"/>
      <c r="F3133" s="65"/>
      <c r="G3133" s="65"/>
      <c r="H3133" s="65"/>
      <c r="I3133" s="65"/>
      <c r="J3133" s="65"/>
      <c r="K3133" s="65"/>
      <c r="L3133" s="77"/>
      <c r="M3133" s="74">
        <f>(IF(E3130&lt;&gt;0,$G$2,IF(L3130&lt;&gt;0,$G$2,"")))</f>
        <v>0</v>
      </c>
      <c r="N3133" s="65"/>
    </row>
    <row r="3134" spans="1:14">
      <c r="A3134" s="23">
        <v>780</v>
      </c>
      <c r="B3134" s="6"/>
      <c r="C3134" s="6"/>
      <c r="D3134" s="517"/>
      <c r="E3134" s="38"/>
      <c r="F3134" s="38"/>
      <c r="G3134" s="38"/>
      <c r="H3134" s="38"/>
      <c r="I3134" s="38"/>
      <c r="J3134" s="38"/>
      <c r="K3134" s="38"/>
      <c r="L3134" s="38"/>
      <c r="M3134" s="7">
        <f>(IF($E3270&lt;&gt;0,$M$2,IF($L3270&lt;&gt;0,$M$2,"")))</f>
        <v>1</v>
      </c>
    </row>
    <row r="3135" spans="1:14">
      <c r="A3135" s="23">
        <v>785</v>
      </c>
      <c r="B3135" s="6"/>
      <c r="C3135" s="1353"/>
      <c r="D3135" s="1354"/>
      <c r="E3135" s="38"/>
      <c r="F3135" s="38"/>
      <c r="G3135" s="38"/>
      <c r="H3135" s="38"/>
      <c r="I3135" s="38"/>
      <c r="J3135" s="38"/>
      <c r="K3135" s="38"/>
      <c r="L3135" s="38"/>
      <c r="M3135" s="7">
        <f>(IF($E3270&lt;&gt;0,$M$2,IF($L3270&lt;&gt;0,$M$2,"")))</f>
        <v>1</v>
      </c>
    </row>
    <row r="3136" spans="1:14">
      <c r="A3136" s="23">
        <v>790</v>
      </c>
      <c r="B3136" s="1938" t="str">
        <f>$B$7</f>
        <v>ОТЧЕТНИ ДАННИ ПО ЕБК ЗА ИЗПЪЛНЕНИЕТО НА БЮДЖЕТА</v>
      </c>
      <c r="C3136" s="1939"/>
      <c r="D3136" s="1939"/>
      <c r="E3136" s="242"/>
      <c r="F3136" s="242"/>
      <c r="G3136" s="237"/>
      <c r="H3136" s="237"/>
      <c r="I3136" s="237"/>
      <c r="J3136" s="237"/>
      <c r="K3136" s="237"/>
      <c r="L3136" s="237"/>
      <c r="M3136" s="7">
        <f>(IF($E3270&lt;&gt;0,$M$2,IF($L3270&lt;&gt;0,$M$2,"")))</f>
        <v>1</v>
      </c>
    </row>
    <row r="3137" spans="1:14">
      <c r="A3137" s="23">
        <v>795</v>
      </c>
      <c r="B3137" s="228"/>
      <c r="C3137" s="391"/>
      <c r="D3137" s="400"/>
      <c r="E3137" s="406" t="s">
        <v>458</v>
      </c>
      <c r="F3137" s="406" t="s">
        <v>820</v>
      </c>
      <c r="G3137" s="237"/>
      <c r="H3137" s="1350" t="s">
        <v>1235</v>
      </c>
      <c r="I3137" s="1351"/>
      <c r="J3137" s="1352"/>
      <c r="K3137" s="237"/>
      <c r="L3137" s="237"/>
      <c r="M3137" s="7">
        <f>(IF($E3270&lt;&gt;0,$M$2,IF($L3270&lt;&gt;0,$M$2,"")))</f>
        <v>1</v>
      </c>
    </row>
    <row r="3138" spans="1:14" ht="18.75">
      <c r="A3138" s="22">
        <v>805</v>
      </c>
      <c r="B3138" s="1940" t="str">
        <f>$B$9</f>
        <v>Община Правец</v>
      </c>
      <c r="C3138" s="1941"/>
      <c r="D3138" s="1942"/>
      <c r="E3138" s="115">
        <f>$E$9</f>
        <v>45658</v>
      </c>
      <c r="F3138" s="226">
        <f>$F$9</f>
        <v>45900</v>
      </c>
      <c r="G3138" s="237"/>
      <c r="H3138" s="237"/>
      <c r="I3138" s="237"/>
      <c r="J3138" s="237"/>
      <c r="K3138" s="237"/>
      <c r="L3138" s="237"/>
      <c r="M3138" s="7">
        <f>(IF($E3270&lt;&gt;0,$M$2,IF($L3270&lt;&gt;0,$M$2,"")))</f>
        <v>1</v>
      </c>
    </row>
    <row r="3139" spans="1:14">
      <c r="A3139" s="23">
        <v>810</v>
      </c>
      <c r="B3139" s="227" t="str">
        <f>$B$10</f>
        <v>(наименование на разпоредителя с бюджет)</v>
      </c>
      <c r="C3139" s="228"/>
      <c r="D3139" s="229"/>
      <c r="E3139" s="237"/>
      <c r="F3139" s="237"/>
      <c r="G3139" s="237"/>
      <c r="H3139" s="237"/>
      <c r="I3139" s="237"/>
      <c r="J3139" s="237"/>
      <c r="K3139" s="237"/>
      <c r="L3139" s="237"/>
      <c r="M3139" s="7">
        <f>(IF($E3270&lt;&gt;0,$M$2,IF($L3270&lt;&gt;0,$M$2,"")))</f>
        <v>1</v>
      </c>
    </row>
    <row r="3140" spans="1:14">
      <c r="A3140" s="23">
        <v>815</v>
      </c>
      <c r="B3140" s="227"/>
      <c r="C3140" s="228"/>
      <c r="D3140" s="229"/>
      <c r="E3140" s="237"/>
      <c r="F3140" s="237"/>
      <c r="G3140" s="237"/>
      <c r="H3140" s="237"/>
      <c r="I3140" s="237"/>
      <c r="J3140" s="237"/>
      <c r="K3140" s="237"/>
      <c r="L3140" s="237"/>
      <c r="M3140" s="7">
        <f>(IF($E3270&lt;&gt;0,$M$2,IF($L3270&lt;&gt;0,$M$2,"")))</f>
        <v>1</v>
      </c>
    </row>
    <row r="3141" spans="1:14" ht="19.5">
      <c r="A3141" s="28">
        <v>525</v>
      </c>
      <c r="B3141" s="1943" t="str">
        <f>$B$12</f>
        <v>Правец</v>
      </c>
      <c r="C3141" s="1944"/>
      <c r="D3141" s="1945"/>
      <c r="E3141" s="410" t="s">
        <v>875</v>
      </c>
      <c r="F3141" s="1348" t="str">
        <f>$F$12</f>
        <v>7317</v>
      </c>
      <c r="G3141" s="237"/>
      <c r="H3141" s="237"/>
      <c r="I3141" s="237"/>
      <c r="J3141" s="237"/>
      <c r="K3141" s="237"/>
      <c r="L3141" s="237"/>
      <c r="M3141" s="7">
        <f>(IF($E3270&lt;&gt;0,$M$2,IF($L3270&lt;&gt;0,$M$2,"")))</f>
        <v>1</v>
      </c>
    </row>
    <row r="3142" spans="1:14">
      <c r="A3142" s="22">
        <v>820</v>
      </c>
      <c r="B3142" s="233" t="str">
        <f>$B$13</f>
        <v>(наименование на първостепенния разпоредител с бюджет)</v>
      </c>
      <c r="C3142" s="228"/>
      <c r="D3142" s="229"/>
      <c r="E3142" s="1349"/>
      <c r="F3142" s="242"/>
      <c r="G3142" s="237"/>
      <c r="H3142" s="237"/>
      <c r="I3142" s="237"/>
      <c r="J3142" s="237"/>
      <c r="K3142" s="237"/>
      <c r="L3142" s="237"/>
      <c r="M3142" s="7">
        <f>(IF($E3270&lt;&gt;0,$M$2,IF($L3270&lt;&gt;0,$M$2,"")))</f>
        <v>1</v>
      </c>
    </row>
    <row r="3143" spans="1:14" ht="19.5">
      <c r="A3143" s="23">
        <v>821</v>
      </c>
      <c r="B3143" s="236"/>
      <c r="C3143" s="237"/>
      <c r="D3143" s="124" t="s">
        <v>876</v>
      </c>
      <c r="E3143" s="238">
        <f>$E$15</f>
        <v>0</v>
      </c>
      <c r="F3143" s="414" t="str">
        <f>$F$15</f>
        <v>БЮДЖЕТ</v>
      </c>
      <c r="G3143" s="218"/>
      <c r="H3143" s="218"/>
      <c r="I3143" s="218"/>
      <c r="J3143" s="218"/>
      <c r="K3143" s="218"/>
      <c r="L3143" s="218"/>
      <c r="M3143" s="7">
        <f>(IF($E3270&lt;&gt;0,$M$2,IF($L3270&lt;&gt;0,$M$2,"")))</f>
        <v>1</v>
      </c>
    </row>
    <row r="3144" spans="1:14" ht="16.5" thickBot="1">
      <c r="A3144" s="23">
        <v>822</v>
      </c>
      <c r="B3144" s="228"/>
      <c r="C3144" s="391"/>
      <c r="D3144" s="400"/>
      <c r="E3144" s="237"/>
      <c r="F3144" s="409"/>
      <c r="G3144" s="409"/>
      <c r="H3144" s="409"/>
      <c r="I3144" s="409"/>
      <c r="J3144" s="409"/>
      <c r="K3144" s="409"/>
      <c r="L3144" s="1365" t="s">
        <v>459</v>
      </c>
      <c r="M3144" s="7">
        <f>(IF($E3270&lt;&gt;0,$M$2,IF($L3270&lt;&gt;0,$M$2,"")))</f>
        <v>1</v>
      </c>
    </row>
    <row r="3145" spans="1:14" ht="24.95" customHeight="1">
      <c r="A3145" s="23">
        <v>823</v>
      </c>
      <c r="B3145" s="247"/>
      <c r="C3145" s="248"/>
      <c r="D3145" s="249" t="s">
        <v>699</v>
      </c>
      <c r="E3145" s="1946" t="str">
        <f>CONCATENATE("Уточнен план ",$C$3)</f>
        <v>Уточнен план 2025</v>
      </c>
      <c r="F3145" s="1947"/>
      <c r="G3145" s="1947"/>
      <c r="H3145" s="1948"/>
      <c r="I3145" s="1927" t="str">
        <f>CONCATENATE("Отчет ",$C$3)</f>
        <v>Отчет 2025</v>
      </c>
      <c r="J3145" s="1928"/>
      <c r="K3145" s="1928"/>
      <c r="L3145" s="1929"/>
      <c r="M3145" s="7">
        <f>(IF($E3270&lt;&gt;0,$M$2,IF($L3270&lt;&gt;0,$M$2,"")))</f>
        <v>1</v>
      </c>
    </row>
    <row r="3146" spans="1:14" ht="54.95" customHeight="1" thickBot="1">
      <c r="A3146" s="23">
        <v>825</v>
      </c>
      <c r="B3146" s="250" t="s">
        <v>62</v>
      </c>
      <c r="C3146" s="251" t="s">
        <v>460</v>
      </c>
      <c r="D3146" s="252" t="s">
        <v>700</v>
      </c>
      <c r="E3146" s="1391" t="str">
        <f>$E$20</f>
        <v>Уточнен план                Общо</v>
      </c>
      <c r="F3146" s="1395" t="str">
        <f>$F$20</f>
        <v>държавни дейности</v>
      </c>
      <c r="G3146" s="1396" t="str">
        <f>$G$20</f>
        <v>местни дейности</v>
      </c>
      <c r="H3146" s="1397" t="str">
        <f>$H$20</f>
        <v>дофинансиране</v>
      </c>
      <c r="I3146" s="253" t="str">
        <f>$I$20</f>
        <v>държавни дейности -ОТЧЕТ</v>
      </c>
      <c r="J3146" s="254" t="str">
        <f>$J$20</f>
        <v>местни дейности - ОТЧЕТ</v>
      </c>
      <c r="K3146" s="255" t="str">
        <f>$K$20</f>
        <v>дофинансиране - ОТЧЕТ</v>
      </c>
      <c r="L3146" s="1675" t="str">
        <f>$L$20</f>
        <v>ОТЧЕТ                                    ОБЩО</v>
      </c>
      <c r="M3146" s="7">
        <f>(IF($E3270&lt;&gt;0,$M$2,IF($L3270&lt;&gt;0,$M$2,"")))</f>
        <v>1</v>
      </c>
    </row>
    <row r="3147" spans="1:14" ht="18.75">
      <c r="A3147" s="23"/>
      <c r="B3147" s="258"/>
      <c r="C3147" s="259"/>
      <c r="D3147" s="260" t="s">
        <v>729</v>
      </c>
      <c r="E3147" s="1442" t="str">
        <f>$E$21</f>
        <v>(1)</v>
      </c>
      <c r="F3147" s="143" t="str">
        <f>$F$21</f>
        <v>(2)</v>
      </c>
      <c r="G3147" s="144" t="str">
        <f>$G$21</f>
        <v>(3)</v>
      </c>
      <c r="H3147" s="145" t="str">
        <f>$H$21</f>
        <v>(4)</v>
      </c>
      <c r="I3147" s="261" t="str">
        <f>$I$21</f>
        <v>(5)</v>
      </c>
      <c r="J3147" s="262" t="str">
        <f>$J$21</f>
        <v>(6)</v>
      </c>
      <c r="K3147" s="263" t="str">
        <f>$K$21</f>
        <v>(7)</v>
      </c>
      <c r="L3147" s="264" t="str">
        <f>$L$21</f>
        <v>(8)</v>
      </c>
      <c r="M3147" s="7">
        <f>(IF($E3270&lt;&gt;0,$M$2,IF($L3270&lt;&gt;0,$M$2,"")))</f>
        <v>1</v>
      </c>
    </row>
    <row r="3148" spans="1:14">
      <c r="A3148" s="23"/>
      <c r="B3148" s="1439"/>
      <c r="C3148" s="1540" t="e">
        <f>VLOOKUP(D3148,OP_LIST2,2,FALSE)</f>
        <v>#N/A</v>
      </c>
      <c r="D3148" s="1445"/>
      <c r="E3148" s="389"/>
      <c r="F3148" s="1429"/>
      <c r="G3148" s="1430"/>
      <c r="H3148" s="1431"/>
      <c r="I3148" s="1429"/>
      <c r="J3148" s="1430"/>
      <c r="K3148" s="1431"/>
      <c r="L3148" s="1428"/>
      <c r="M3148" s="7">
        <f>(IF($E3270&lt;&gt;0,$M$2,IF($L3270&lt;&gt;0,$M$2,"")))</f>
        <v>1</v>
      </c>
    </row>
    <row r="3149" spans="1:14">
      <c r="A3149" s="23"/>
      <c r="B3149" s="1713" t="s">
        <v>2056</v>
      </c>
      <c r="C3149" s="1446">
        <f>VLOOKUP(D3150,EBK_DEIN2,2,FALSE)</f>
        <v>5545</v>
      </c>
      <c r="D3149" s="1445" t="s">
        <v>778</v>
      </c>
      <c r="E3149" s="389"/>
      <c r="F3149" s="1432"/>
      <c r="G3149" s="1433"/>
      <c r="H3149" s="1434"/>
      <c r="I3149" s="1432"/>
      <c r="J3149" s="1433"/>
      <c r="K3149" s="1434"/>
      <c r="L3149" s="1428"/>
      <c r="M3149" s="7">
        <f>(IF($E3270&lt;&gt;0,$M$2,IF($L3270&lt;&gt;0,$M$2,"")))</f>
        <v>1</v>
      </c>
    </row>
    <row r="3150" spans="1:14">
      <c r="A3150" s="23"/>
      <c r="B3150" s="1438"/>
      <c r="C3150" s="1531">
        <f>+C3149</f>
        <v>5545</v>
      </c>
      <c r="D3150" s="1440" t="s">
        <v>2086</v>
      </c>
      <c r="E3150" s="389"/>
      <c r="F3150" s="1432"/>
      <c r="G3150" s="1433"/>
      <c r="H3150" s="1434"/>
      <c r="I3150" s="1432"/>
      <c r="J3150" s="1433"/>
      <c r="K3150" s="1434"/>
      <c r="L3150" s="1428"/>
      <c r="M3150" s="7">
        <f>(IF($E3270&lt;&gt;0,$M$2,IF($L3270&lt;&gt;0,$M$2,"")))</f>
        <v>1</v>
      </c>
    </row>
    <row r="3151" spans="1:14">
      <c r="A3151" s="23"/>
      <c r="B3151" s="1443"/>
      <c r="C3151" s="1441"/>
      <c r="D3151" s="1444" t="s">
        <v>701</v>
      </c>
      <c r="E3151" s="389"/>
      <c r="F3151" s="1435"/>
      <c r="G3151" s="1436"/>
      <c r="H3151" s="1437"/>
      <c r="I3151" s="1435"/>
      <c r="J3151" s="1436"/>
      <c r="K3151" s="1437"/>
      <c r="L3151" s="1428"/>
      <c r="M3151" s="7">
        <f>(IF($E3270&lt;&gt;0,$M$2,IF($L3270&lt;&gt;0,$M$2,"")))</f>
        <v>1</v>
      </c>
    </row>
    <row r="3152" spans="1:14" hidden="1">
      <c r="A3152" s="23"/>
      <c r="B3152" s="272">
        <v>100</v>
      </c>
      <c r="C3152" s="1930" t="s">
        <v>730</v>
      </c>
      <c r="D3152" s="1931"/>
      <c r="E3152" s="273">
        <f t="shared" ref="E3152:L3152" si="730">SUM(E3153:E3154)</f>
        <v>0</v>
      </c>
      <c r="F3152" s="274">
        <f t="shared" si="730"/>
        <v>0</v>
      </c>
      <c r="G3152" s="275">
        <f t="shared" si="730"/>
        <v>0</v>
      </c>
      <c r="H3152" s="276">
        <f>SUM(H3153:H3154)</f>
        <v>0</v>
      </c>
      <c r="I3152" s="274">
        <f t="shared" si="730"/>
        <v>0</v>
      </c>
      <c r="J3152" s="275">
        <f t="shared" si="730"/>
        <v>0</v>
      </c>
      <c r="K3152" s="276">
        <f t="shared" si="730"/>
        <v>0</v>
      </c>
      <c r="L3152" s="273">
        <f t="shared" si="730"/>
        <v>0</v>
      </c>
      <c r="M3152" s="12" t="str">
        <f>(IF($E3152&lt;&gt;0,$M$2,IF($L3152&lt;&gt;0,$M$2,"")))</f>
        <v/>
      </c>
      <c r="N3152" s="13"/>
    </row>
    <row r="3153" spans="1:14" hidden="1">
      <c r="A3153" s="23"/>
      <c r="B3153" s="278"/>
      <c r="C3153" s="279">
        <v>101</v>
      </c>
      <c r="D3153" s="280" t="s">
        <v>731</v>
      </c>
      <c r="E3153" s="281">
        <f>F3153+G3153+H3153</f>
        <v>0</v>
      </c>
      <c r="F3153" s="152"/>
      <c r="G3153" s="153"/>
      <c r="H3153" s="1406"/>
      <c r="I3153" s="152"/>
      <c r="J3153" s="153"/>
      <c r="K3153" s="1406"/>
      <c r="L3153" s="281">
        <f>I3153+J3153+K3153</f>
        <v>0</v>
      </c>
      <c r="M3153" s="12" t="str">
        <f t="shared" ref="M3153:M3216" si="731">(IF($E3153&lt;&gt;0,$M$2,IF($L3153&lt;&gt;0,$M$2,"")))</f>
        <v/>
      </c>
      <c r="N3153" s="13"/>
    </row>
    <row r="3154" spans="1:14" hidden="1">
      <c r="A3154" s="10"/>
      <c r="B3154" s="278"/>
      <c r="C3154" s="285">
        <v>102</v>
      </c>
      <c r="D3154" s="286" t="s">
        <v>732</v>
      </c>
      <c r="E3154" s="287">
        <f>F3154+G3154+H3154</f>
        <v>0</v>
      </c>
      <c r="F3154" s="173"/>
      <c r="G3154" s="174"/>
      <c r="H3154" s="1409"/>
      <c r="I3154" s="173"/>
      <c r="J3154" s="174"/>
      <c r="K3154" s="1409"/>
      <c r="L3154" s="287">
        <f>I3154+J3154+K3154</f>
        <v>0</v>
      </c>
      <c r="M3154" s="12" t="str">
        <f t="shared" si="731"/>
        <v/>
      </c>
      <c r="N3154" s="13"/>
    </row>
    <row r="3155" spans="1:14">
      <c r="A3155" s="10"/>
      <c r="B3155" s="272">
        <v>200</v>
      </c>
      <c r="C3155" s="1932" t="s">
        <v>733</v>
      </c>
      <c r="D3155" s="1933"/>
      <c r="E3155" s="273">
        <f t="shared" ref="E3155:L3155" si="732">SUM(E3156:E3160)</f>
        <v>80340</v>
      </c>
      <c r="F3155" s="274">
        <f t="shared" si="732"/>
        <v>80340</v>
      </c>
      <c r="G3155" s="275">
        <f t="shared" si="732"/>
        <v>0</v>
      </c>
      <c r="H3155" s="276">
        <f>SUM(H3156:H3160)</f>
        <v>0</v>
      </c>
      <c r="I3155" s="274">
        <f t="shared" si="732"/>
        <v>80340</v>
      </c>
      <c r="J3155" s="275">
        <f t="shared" si="732"/>
        <v>0</v>
      </c>
      <c r="K3155" s="276">
        <f t="shared" si="732"/>
        <v>0</v>
      </c>
      <c r="L3155" s="273">
        <f t="shared" si="732"/>
        <v>80340</v>
      </c>
      <c r="M3155" s="12">
        <f t="shared" si="731"/>
        <v>1</v>
      </c>
      <c r="N3155" s="13"/>
    </row>
    <row r="3156" spans="1:14" hidden="1">
      <c r="A3156" s="10"/>
      <c r="B3156" s="291"/>
      <c r="C3156" s="279">
        <v>201</v>
      </c>
      <c r="D3156" s="280" t="s">
        <v>734</v>
      </c>
      <c r="E3156" s="281">
        <f>F3156+G3156+H3156</f>
        <v>0</v>
      </c>
      <c r="F3156" s="152"/>
      <c r="G3156" s="153"/>
      <c r="H3156" s="1406"/>
      <c r="I3156" s="152">
        <v>0</v>
      </c>
      <c r="J3156" s="153">
        <v>0</v>
      </c>
      <c r="K3156" s="1406">
        <v>0</v>
      </c>
      <c r="L3156" s="281">
        <f>I3156+J3156+K3156</f>
        <v>0</v>
      </c>
      <c r="M3156" s="12" t="str">
        <f t="shared" si="731"/>
        <v/>
      </c>
      <c r="N3156" s="13"/>
    </row>
    <row r="3157" spans="1:14">
      <c r="A3157" s="10"/>
      <c r="B3157" s="292"/>
      <c r="C3157" s="293">
        <v>202</v>
      </c>
      <c r="D3157" s="294" t="s">
        <v>735</v>
      </c>
      <c r="E3157" s="295">
        <f>F3157+G3157+H3157</f>
        <v>80340</v>
      </c>
      <c r="F3157" s="158">
        <v>80340</v>
      </c>
      <c r="G3157" s="159">
        <v>0</v>
      </c>
      <c r="H3157" s="1408">
        <v>0</v>
      </c>
      <c r="I3157" s="158">
        <v>80340</v>
      </c>
      <c r="J3157" s="159">
        <v>0</v>
      </c>
      <c r="K3157" s="1408">
        <v>0</v>
      </c>
      <c r="L3157" s="295">
        <f>I3157+J3157+K3157</f>
        <v>80340</v>
      </c>
      <c r="M3157" s="12">
        <f t="shared" si="731"/>
        <v>1</v>
      </c>
      <c r="N3157" s="13"/>
    </row>
    <row r="3158" spans="1:14" ht="31.5" hidden="1">
      <c r="A3158" s="10"/>
      <c r="B3158" s="299"/>
      <c r="C3158" s="293">
        <v>205</v>
      </c>
      <c r="D3158" s="294" t="s">
        <v>586</v>
      </c>
      <c r="E3158" s="295">
        <f>F3158+G3158+H3158</f>
        <v>0</v>
      </c>
      <c r="F3158" s="158"/>
      <c r="G3158" s="159"/>
      <c r="H3158" s="1408"/>
      <c r="I3158" s="158"/>
      <c r="J3158" s="159"/>
      <c r="K3158" s="1408"/>
      <c r="L3158" s="295">
        <f>I3158+J3158+K3158</f>
        <v>0</v>
      </c>
      <c r="M3158" s="12" t="str">
        <f t="shared" si="731"/>
        <v/>
      </c>
      <c r="N3158" s="13"/>
    </row>
    <row r="3159" spans="1:14" hidden="1">
      <c r="A3159" s="10"/>
      <c r="B3159" s="299"/>
      <c r="C3159" s="293">
        <v>208</v>
      </c>
      <c r="D3159" s="300" t="s">
        <v>587</v>
      </c>
      <c r="E3159" s="295">
        <f>F3159+G3159+H3159</f>
        <v>0</v>
      </c>
      <c r="F3159" s="158"/>
      <c r="G3159" s="159"/>
      <c r="H3159" s="1408"/>
      <c r="I3159" s="158"/>
      <c r="J3159" s="159"/>
      <c r="K3159" s="1408"/>
      <c r="L3159" s="295">
        <f>I3159+J3159+K3159</f>
        <v>0</v>
      </c>
      <c r="M3159" s="12" t="str">
        <f t="shared" si="731"/>
        <v/>
      </c>
      <c r="N3159" s="13"/>
    </row>
    <row r="3160" spans="1:14" hidden="1">
      <c r="A3160" s="10"/>
      <c r="B3160" s="291"/>
      <c r="C3160" s="285">
        <v>209</v>
      </c>
      <c r="D3160" s="301" t="s">
        <v>588</v>
      </c>
      <c r="E3160" s="287">
        <f>F3160+G3160+H3160</f>
        <v>0</v>
      </c>
      <c r="F3160" s="173"/>
      <c r="G3160" s="174"/>
      <c r="H3160" s="1409"/>
      <c r="I3160" s="173"/>
      <c r="J3160" s="174"/>
      <c r="K3160" s="1409"/>
      <c r="L3160" s="287">
        <f>I3160+J3160+K3160</f>
        <v>0</v>
      </c>
      <c r="M3160" s="12" t="str">
        <f t="shared" si="731"/>
        <v/>
      </c>
      <c r="N3160" s="13"/>
    </row>
    <row r="3161" spans="1:14">
      <c r="A3161" s="10"/>
      <c r="B3161" s="272">
        <v>500</v>
      </c>
      <c r="C3161" s="1934" t="s">
        <v>188</v>
      </c>
      <c r="D3161" s="1935"/>
      <c r="E3161" s="273">
        <f t="shared" ref="E3161:L3161" si="733">SUM(E3162:E3168)</f>
        <v>9534</v>
      </c>
      <c r="F3161" s="274">
        <f t="shared" si="733"/>
        <v>9534</v>
      </c>
      <c r="G3161" s="275">
        <f t="shared" si="733"/>
        <v>0</v>
      </c>
      <c r="H3161" s="276">
        <f>SUM(H3162:H3168)</f>
        <v>0</v>
      </c>
      <c r="I3161" s="274">
        <f t="shared" si="733"/>
        <v>9532</v>
      </c>
      <c r="J3161" s="275">
        <f t="shared" si="733"/>
        <v>0</v>
      </c>
      <c r="K3161" s="276">
        <f t="shared" si="733"/>
        <v>0</v>
      </c>
      <c r="L3161" s="273">
        <f t="shared" si="733"/>
        <v>9532</v>
      </c>
      <c r="M3161" s="12">
        <f t="shared" si="731"/>
        <v>1</v>
      </c>
      <c r="N3161" s="13"/>
    </row>
    <row r="3162" spans="1:14" ht="18" customHeight="1">
      <c r="A3162" s="10"/>
      <c r="B3162" s="291"/>
      <c r="C3162" s="302">
        <v>551</v>
      </c>
      <c r="D3162" s="303" t="s">
        <v>189</v>
      </c>
      <c r="E3162" s="281">
        <f t="shared" ref="E3162:E3169" si="734">F3162+G3162+H3162</f>
        <v>5221</v>
      </c>
      <c r="F3162" s="152">
        <v>5221</v>
      </c>
      <c r="G3162" s="153">
        <v>0</v>
      </c>
      <c r="H3162" s="1406">
        <v>0</v>
      </c>
      <c r="I3162" s="152">
        <v>5220</v>
      </c>
      <c r="J3162" s="153">
        <v>0</v>
      </c>
      <c r="K3162" s="1406">
        <v>0</v>
      </c>
      <c r="L3162" s="281">
        <f t="shared" ref="L3162:L3169" si="735">I3162+J3162+K3162</f>
        <v>5220</v>
      </c>
      <c r="M3162" s="12">
        <f t="shared" si="731"/>
        <v>1</v>
      </c>
      <c r="N3162" s="13"/>
    </row>
    <row r="3163" spans="1:14" hidden="1">
      <c r="A3163" s="10"/>
      <c r="B3163" s="291"/>
      <c r="C3163" s="304">
        <v>552</v>
      </c>
      <c r="D3163" s="305" t="s">
        <v>894</v>
      </c>
      <c r="E3163" s="295">
        <f t="shared" si="734"/>
        <v>0</v>
      </c>
      <c r="F3163" s="158"/>
      <c r="G3163" s="159"/>
      <c r="H3163" s="1408"/>
      <c r="I3163" s="158"/>
      <c r="J3163" s="159"/>
      <c r="K3163" s="1408"/>
      <c r="L3163" s="295">
        <f t="shared" si="735"/>
        <v>0</v>
      </c>
      <c r="M3163" s="12" t="str">
        <f t="shared" si="731"/>
        <v/>
      </c>
      <c r="N3163" s="13"/>
    </row>
    <row r="3164" spans="1:14" hidden="1">
      <c r="A3164" s="10"/>
      <c r="B3164" s="306"/>
      <c r="C3164" s="304">
        <v>558</v>
      </c>
      <c r="D3164" s="307" t="s">
        <v>856</v>
      </c>
      <c r="E3164" s="295">
        <f>F3164+G3164+H3164</f>
        <v>0</v>
      </c>
      <c r="F3164" s="484">
        <v>0</v>
      </c>
      <c r="G3164" s="485">
        <v>0</v>
      </c>
      <c r="H3164" s="160">
        <v>0</v>
      </c>
      <c r="I3164" s="484">
        <v>0</v>
      </c>
      <c r="J3164" s="485">
        <v>0</v>
      </c>
      <c r="K3164" s="160">
        <v>0</v>
      </c>
      <c r="L3164" s="295">
        <f>I3164+J3164+K3164</f>
        <v>0</v>
      </c>
      <c r="M3164" s="12" t="str">
        <f t="shared" si="731"/>
        <v/>
      </c>
      <c r="N3164" s="13"/>
    </row>
    <row r="3165" spans="1:14">
      <c r="A3165" s="10"/>
      <c r="B3165" s="306"/>
      <c r="C3165" s="304">
        <v>560</v>
      </c>
      <c r="D3165" s="307" t="s">
        <v>190</v>
      </c>
      <c r="E3165" s="295">
        <f t="shared" si="734"/>
        <v>2714</v>
      </c>
      <c r="F3165" s="158">
        <v>2714</v>
      </c>
      <c r="G3165" s="159">
        <v>0</v>
      </c>
      <c r="H3165" s="1408">
        <v>0</v>
      </c>
      <c r="I3165" s="158">
        <v>2892</v>
      </c>
      <c r="J3165" s="159">
        <v>0</v>
      </c>
      <c r="K3165" s="1408">
        <v>0</v>
      </c>
      <c r="L3165" s="295">
        <f t="shared" si="735"/>
        <v>2892</v>
      </c>
      <c r="M3165" s="12">
        <f t="shared" si="731"/>
        <v>1</v>
      </c>
      <c r="N3165" s="13"/>
    </row>
    <row r="3166" spans="1:14">
      <c r="A3166" s="10"/>
      <c r="B3166" s="306"/>
      <c r="C3166" s="304">
        <v>580</v>
      </c>
      <c r="D3166" s="305" t="s">
        <v>191</v>
      </c>
      <c r="E3166" s="295">
        <f t="shared" si="734"/>
        <v>1599</v>
      </c>
      <c r="F3166" s="158">
        <v>1599</v>
      </c>
      <c r="G3166" s="159">
        <v>0</v>
      </c>
      <c r="H3166" s="1408">
        <v>0</v>
      </c>
      <c r="I3166" s="158">
        <v>1420</v>
      </c>
      <c r="J3166" s="159">
        <v>0</v>
      </c>
      <c r="K3166" s="1408">
        <v>0</v>
      </c>
      <c r="L3166" s="295">
        <f t="shared" si="735"/>
        <v>1420</v>
      </c>
      <c r="M3166" s="12">
        <f t="shared" si="731"/>
        <v>1</v>
      </c>
      <c r="N3166" s="13"/>
    </row>
    <row r="3167" spans="1:14" hidden="1">
      <c r="A3167" s="10"/>
      <c r="B3167" s="291"/>
      <c r="C3167" s="304">
        <v>588</v>
      </c>
      <c r="D3167" s="305" t="s">
        <v>858</v>
      </c>
      <c r="E3167" s="295">
        <f>F3167+G3167+H3167</f>
        <v>0</v>
      </c>
      <c r="F3167" s="484">
        <v>0</v>
      </c>
      <c r="G3167" s="485">
        <v>0</v>
      </c>
      <c r="H3167" s="160">
        <v>0</v>
      </c>
      <c r="I3167" s="484">
        <v>0</v>
      </c>
      <c r="J3167" s="485">
        <v>0</v>
      </c>
      <c r="K3167" s="160">
        <v>0</v>
      </c>
      <c r="L3167" s="295">
        <f>I3167+J3167+K3167</f>
        <v>0</v>
      </c>
      <c r="M3167" s="12" t="str">
        <f t="shared" si="731"/>
        <v/>
      </c>
      <c r="N3167" s="13"/>
    </row>
    <row r="3168" spans="1:14" ht="31.5" hidden="1">
      <c r="A3168" s="10"/>
      <c r="B3168" s="291"/>
      <c r="C3168" s="308">
        <v>590</v>
      </c>
      <c r="D3168" s="309" t="s">
        <v>192</v>
      </c>
      <c r="E3168" s="287">
        <f t="shared" si="734"/>
        <v>0</v>
      </c>
      <c r="F3168" s="173"/>
      <c r="G3168" s="174"/>
      <c r="H3168" s="1409"/>
      <c r="I3168" s="173"/>
      <c r="J3168" s="174"/>
      <c r="K3168" s="1409"/>
      <c r="L3168" s="287">
        <f t="shared" si="735"/>
        <v>0</v>
      </c>
      <c r="M3168" s="12" t="str">
        <f t="shared" si="731"/>
        <v/>
      </c>
      <c r="N3168" s="13"/>
    </row>
    <row r="3169" spans="1:14" hidden="1">
      <c r="A3169" s="22">
        <v>5</v>
      </c>
      <c r="B3169" s="272">
        <v>800</v>
      </c>
      <c r="C3169" s="1936" t="s">
        <v>193</v>
      </c>
      <c r="D3169" s="1937"/>
      <c r="E3169" s="310">
        <f t="shared" si="734"/>
        <v>0</v>
      </c>
      <c r="F3169" s="1410"/>
      <c r="G3169" s="1411"/>
      <c r="H3169" s="1412"/>
      <c r="I3169" s="1410"/>
      <c r="J3169" s="1411"/>
      <c r="K3169" s="1412"/>
      <c r="L3169" s="310">
        <f t="shared" si="735"/>
        <v>0</v>
      </c>
      <c r="M3169" s="12" t="str">
        <f t="shared" si="731"/>
        <v/>
      </c>
      <c r="N3169" s="13"/>
    </row>
    <row r="3170" spans="1:14" hidden="1">
      <c r="A3170" s="23">
        <v>10</v>
      </c>
      <c r="B3170" s="272">
        <v>1000</v>
      </c>
      <c r="C3170" s="1932" t="s">
        <v>194</v>
      </c>
      <c r="D3170" s="1933"/>
      <c r="E3170" s="310">
        <f t="shared" ref="E3170:L3170" si="736">SUM(E3171:E3187)</f>
        <v>0</v>
      </c>
      <c r="F3170" s="274">
        <f t="shared" si="736"/>
        <v>0</v>
      </c>
      <c r="G3170" s="275">
        <f t="shared" si="736"/>
        <v>0</v>
      </c>
      <c r="H3170" s="276">
        <f>SUM(H3171:H3187)</f>
        <v>0</v>
      </c>
      <c r="I3170" s="274">
        <f t="shared" si="736"/>
        <v>0</v>
      </c>
      <c r="J3170" s="275">
        <f t="shared" si="736"/>
        <v>0</v>
      </c>
      <c r="K3170" s="276">
        <f t="shared" si="736"/>
        <v>0</v>
      </c>
      <c r="L3170" s="310">
        <f t="shared" si="736"/>
        <v>0</v>
      </c>
      <c r="M3170" s="12" t="str">
        <f t="shared" si="731"/>
        <v/>
      </c>
      <c r="N3170" s="13"/>
    </row>
    <row r="3171" spans="1:14" hidden="1">
      <c r="A3171" s="23">
        <v>15</v>
      </c>
      <c r="B3171" s="292"/>
      <c r="C3171" s="279">
        <v>1011</v>
      </c>
      <c r="D3171" s="311" t="s">
        <v>195</v>
      </c>
      <c r="E3171" s="281">
        <f t="shared" ref="E3171:E3187" si="737">F3171+G3171+H3171</f>
        <v>0</v>
      </c>
      <c r="F3171" s="152"/>
      <c r="G3171" s="153"/>
      <c r="H3171" s="1406"/>
      <c r="I3171" s="152"/>
      <c r="J3171" s="153"/>
      <c r="K3171" s="1406"/>
      <c r="L3171" s="281">
        <f t="shared" ref="L3171:L3187" si="738">I3171+J3171+K3171</f>
        <v>0</v>
      </c>
      <c r="M3171" s="12" t="str">
        <f t="shared" si="731"/>
        <v/>
      </c>
      <c r="N3171" s="13"/>
    </row>
    <row r="3172" spans="1:14" hidden="1">
      <c r="A3172" s="22">
        <v>35</v>
      </c>
      <c r="B3172" s="292"/>
      <c r="C3172" s="293">
        <v>1012</v>
      </c>
      <c r="D3172" s="294" t="s">
        <v>196</v>
      </c>
      <c r="E3172" s="295">
        <f t="shared" si="737"/>
        <v>0</v>
      </c>
      <c r="F3172" s="158"/>
      <c r="G3172" s="159"/>
      <c r="H3172" s="1408"/>
      <c r="I3172" s="158"/>
      <c r="J3172" s="159"/>
      <c r="K3172" s="1408"/>
      <c r="L3172" s="295">
        <f t="shared" si="738"/>
        <v>0</v>
      </c>
      <c r="M3172" s="12" t="str">
        <f t="shared" si="731"/>
        <v/>
      </c>
      <c r="N3172" s="13"/>
    </row>
    <row r="3173" spans="1:14" hidden="1">
      <c r="A3173" s="23">
        <v>40</v>
      </c>
      <c r="B3173" s="292"/>
      <c r="C3173" s="293">
        <v>1013</v>
      </c>
      <c r="D3173" s="294" t="s">
        <v>197</v>
      </c>
      <c r="E3173" s="295">
        <f t="shared" si="737"/>
        <v>0</v>
      </c>
      <c r="F3173" s="158"/>
      <c r="G3173" s="159"/>
      <c r="H3173" s="1408"/>
      <c r="I3173" s="158"/>
      <c r="J3173" s="159"/>
      <c r="K3173" s="1408"/>
      <c r="L3173" s="295">
        <f t="shared" si="738"/>
        <v>0</v>
      </c>
      <c r="M3173" s="12" t="str">
        <f t="shared" si="731"/>
        <v/>
      </c>
      <c r="N3173" s="13"/>
    </row>
    <row r="3174" spans="1:14" hidden="1">
      <c r="A3174" s="23">
        <v>45</v>
      </c>
      <c r="B3174" s="292"/>
      <c r="C3174" s="293">
        <v>1014</v>
      </c>
      <c r="D3174" s="294" t="s">
        <v>198</v>
      </c>
      <c r="E3174" s="295">
        <f t="shared" si="737"/>
        <v>0</v>
      </c>
      <c r="F3174" s="158"/>
      <c r="G3174" s="159"/>
      <c r="H3174" s="1408"/>
      <c r="I3174" s="158"/>
      <c r="J3174" s="159"/>
      <c r="K3174" s="1408"/>
      <c r="L3174" s="295">
        <f t="shared" si="738"/>
        <v>0</v>
      </c>
      <c r="M3174" s="12" t="str">
        <f t="shared" si="731"/>
        <v/>
      </c>
      <c r="N3174" s="13"/>
    </row>
    <row r="3175" spans="1:14" hidden="1">
      <c r="A3175" s="23">
        <v>50</v>
      </c>
      <c r="B3175" s="292"/>
      <c r="C3175" s="293">
        <v>1015</v>
      </c>
      <c r="D3175" s="294" t="s">
        <v>199</v>
      </c>
      <c r="E3175" s="295">
        <f t="shared" si="737"/>
        <v>0</v>
      </c>
      <c r="F3175" s="158"/>
      <c r="G3175" s="159"/>
      <c r="H3175" s="1408"/>
      <c r="I3175" s="158"/>
      <c r="J3175" s="159"/>
      <c r="K3175" s="1408"/>
      <c r="L3175" s="295">
        <f t="shared" si="738"/>
        <v>0</v>
      </c>
      <c r="M3175" s="12" t="str">
        <f t="shared" si="731"/>
        <v/>
      </c>
      <c r="N3175" s="13"/>
    </row>
    <row r="3176" spans="1:14" hidden="1">
      <c r="A3176" s="23">
        <v>55</v>
      </c>
      <c r="B3176" s="292"/>
      <c r="C3176" s="312">
        <v>1016</v>
      </c>
      <c r="D3176" s="313" t="s">
        <v>200</v>
      </c>
      <c r="E3176" s="314">
        <f t="shared" si="737"/>
        <v>0</v>
      </c>
      <c r="F3176" s="164"/>
      <c r="G3176" s="165"/>
      <c r="H3176" s="1407"/>
      <c r="I3176" s="164"/>
      <c r="J3176" s="165"/>
      <c r="K3176" s="1407"/>
      <c r="L3176" s="314">
        <f t="shared" si="738"/>
        <v>0</v>
      </c>
      <c r="M3176" s="12" t="str">
        <f t="shared" si="731"/>
        <v/>
      </c>
      <c r="N3176" s="13"/>
    </row>
    <row r="3177" spans="1:14" hidden="1">
      <c r="A3177" s="23">
        <v>60</v>
      </c>
      <c r="B3177" s="278"/>
      <c r="C3177" s="318">
        <v>1020</v>
      </c>
      <c r="D3177" s="319" t="s">
        <v>201</v>
      </c>
      <c r="E3177" s="320">
        <f t="shared" si="737"/>
        <v>0</v>
      </c>
      <c r="F3177" s="450"/>
      <c r="G3177" s="451"/>
      <c r="H3177" s="1416"/>
      <c r="I3177" s="450"/>
      <c r="J3177" s="451"/>
      <c r="K3177" s="1416"/>
      <c r="L3177" s="320">
        <f t="shared" si="738"/>
        <v>0</v>
      </c>
      <c r="M3177" s="12" t="str">
        <f t="shared" si="731"/>
        <v/>
      </c>
      <c r="N3177" s="13"/>
    </row>
    <row r="3178" spans="1:14" hidden="1">
      <c r="A3178" s="22">
        <v>65</v>
      </c>
      <c r="B3178" s="292"/>
      <c r="C3178" s="324">
        <v>1030</v>
      </c>
      <c r="D3178" s="325" t="s">
        <v>202</v>
      </c>
      <c r="E3178" s="326">
        <f t="shared" si="737"/>
        <v>0</v>
      </c>
      <c r="F3178" s="445"/>
      <c r="G3178" s="446"/>
      <c r="H3178" s="1413"/>
      <c r="I3178" s="445"/>
      <c r="J3178" s="446"/>
      <c r="K3178" s="1413"/>
      <c r="L3178" s="326">
        <f t="shared" si="738"/>
        <v>0</v>
      </c>
      <c r="M3178" s="12" t="str">
        <f t="shared" si="731"/>
        <v/>
      </c>
      <c r="N3178" s="13"/>
    </row>
    <row r="3179" spans="1:14" hidden="1">
      <c r="A3179" s="23">
        <v>70</v>
      </c>
      <c r="B3179" s="292"/>
      <c r="C3179" s="318">
        <v>1051</v>
      </c>
      <c r="D3179" s="331" t="s">
        <v>203</v>
      </c>
      <c r="E3179" s="320">
        <f t="shared" si="737"/>
        <v>0</v>
      </c>
      <c r="F3179" s="450"/>
      <c r="G3179" s="451"/>
      <c r="H3179" s="1416"/>
      <c r="I3179" s="450"/>
      <c r="J3179" s="451"/>
      <c r="K3179" s="1416"/>
      <c r="L3179" s="320">
        <f t="shared" si="738"/>
        <v>0</v>
      </c>
      <c r="M3179" s="12" t="str">
        <f t="shared" si="731"/>
        <v/>
      </c>
      <c r="N3179" s="13"/>
    </row>
    <row r="3180" spans="1:14" hidden="1">
      <c r="A3180" s="23">
        <v>75</v>
      </c>
      <c r="B3180" s="292"/>
      <c r="C3180" s="293">
        <v>1052</v>
      </c>
      <c r="D3180" s="294" t="s">
        <v>204</v>
      </c>
      <c r="E3180" s="295">
        <f t="shared" si="737"/>
        <v>0</v>
      </c>
      <c r="F3180" s="158"/>
      <c r="G3180" s="159"/>
      <c r="H3180" s="1408"/>
      <c r="I3180" s="158"/>
      <c r="J3180" s="159"/>
      <c r="K3180" s="1408"/>
      <c r="L3180" s="295">
        <f t="shared" si="738"/>
        <v>0</v>
      </c>
      <c r="M3180" s="12" t="str">
        <f t="shared" si="731"/>
        <v/>
      </c>
      <c r="N3180" s="13"/>
    </row>
    <row r="3181" spans="1:14" hidden="1">
      <c r="A3181" s="23">
        <v>80</v>
      </c>
      <c r="B3181" s="292"/>
      <c r="C3181" s="324">
        <v>1053</v>
      </c>
      <c r="D3181" s="325" t="s">
        <v>859</v>
      </c>
      <c r="E3181" s="326">
        <f t="shared" si="737"/>
        <v>0</v>
      </c>
      <c r="F3181" s="445"/>
      <c r="G3181" s="446"/>
      <c r="H3181" s="1413"/>
      <c r="I3181" s="445"/>
      <c r="J3181" s="446"/>
      <c r="K3181" s="1413"/>
      <c r="L3181" s="326">
        <f t="shared" si="738"/>
        <v>0</v>
      </c>
      <c r="M3181" s="12" t="str">
        <f t="shared" si="731"/>
        <v/>
      </c>
      <c r="N3181" s="13"/>
    </row>
    <row r="3182" spans="1:14" hidden="1">
      <c r="A3182" s="23">
        <v>80</v>
      </c>
      <c r="B3182" s="292"/>
      <c r="C3182" s="318">
        <v>1062</v>
      </c>
      <c r="D3182" s="319" t="s">
        <v>205</v>
      </c>
      <c r="E3182" s="320">
        <f t="shared" si="737"/>
        <v>0</v>
      </c>
      <c r="F3182" s="450"/>
      <c r="G3182" s="451"/>
      <c r="H3182" s="1416"/>
      <c r="I3182" s="450"/>
      <c r="J3182" s="451"/>
      <c r="K3182" s="1416"/>
      <c r="L3182" s="320">
        <f t="shared" si="738"/>
        <v>0</v>
      </c>
      <c r="M3182" s="12" t="str">
        <f t="shared" si="731"/>
        <v/>
      </c>
      <c r="N3182" s="13"/>
    </row>
    <row r="3183" spans="1:14" hidden="1">
      <c r="A3183" s="23">
        <v>85</v>
      </c>
      <c r="B3183" s="292"/>
      <c r="C3183" s="324">
        <v>1063</v>
      </c>
      <c r="D3183" s="332" t="s">
        <v>787</v>
      </c>
      <c r="E3183" s="326">
        <f t="shared" si="737"/>
        <v>0</v>
      </c>
      <c r="F3183" s="445"/>
      <c r="G3183" s="446"/>
      <c r="H3183" s="1413"/>
      <c r="I3183" s="445"/>
      <c r="J3183" s="446"/>
      <c r="K3183" s="1413"/>
      <c r="L3183" s="326">
        <f t="shared" si="738"/>
        <v>0</v>
      </c>
      <c r="M3183" s="12" t="str">
        <f t="shared" si="731"/>
        <v/>
      </c>
      <c r="N3183" s="13"/>
    </row>
    <row r="3184" spans="1:14" hidden="1">
      <c r="A3184" s="23">
        <v>90</v>
      </c>
      <c r="B3184" s="292"/>
      <c r="C3184" s="333">
        <v>1069</v>
      </c>
      <c r="D3184" s="334" t="s">
        <v>206</v>
      </c>
      <c r="E3184" s="335">
        <f t="shared" si="737"/>
        <v>0</v>
      </c>
      <c r="F3184" s="589"/>
      <c r="G3184" s="590"/>
      <c r="H3184" s="1415"/>
      <c r="I3184" s="589"/>
      <c r="J3184" s="590"/>
      <c r="K3184" s="1415"/>
      <c r="L3184" s="335">
        <f t="shared" si="738"/>
        <v>0</v>
      </c>
      <c r="M3184" s="12" t="str">
        <f t="shared" si="731"/>
        <v/>
      </c>
      <c r="N3184" s="13"/>
    </row>
    <row r="3185" spans="1:14" hidden="1">
      <c r="A3185" s="23">
        <v>90</v>
      </c>
      <c r="B3185" s="278"/>
      <c r="C3185" s="318">
        <v>1091</v>
      </c>
      <c r="D3185" s="331" t="s">
        <v>895</v>
      </c>
      <c r="E3185" s="320">
        <f t="shared" si="737"/>
        <v>0</v>
      </c>
      <c r="F3185" s="450"/>
      <c r="G3185" s="451"/>
      <c r="H3185" s="1416"/>
      <c r="I3185" s="450"/>
      <c r="J3185" s="451"/>
      <c r="K3185" s="1416"/>
      <c r="L3185" s="320">
        <f t="shared" si="738"/>
        <v>0</v>
      </c>
      <c r="M3185" s="12" t="str">
        <f t="shared" si="731"/>
        <v/>
      </c>
      <c r="N3185" s="13"/>
    </row>
    <row r="3186" spans="1:14" hidden="1">
      <c r="A3186" s="22">
        <v>115</v>
      </c>
      <c r="B3186" s="292"/>
      <c r="C3186" s="293">
        <v>1092</v>
      </c>
      <c r="D3186" s="294" t="s">
        <v>299</v>
      </c>
      <c r="E3186" s="295">
        <f t="shared" si="737"/>
        <v>0</v>
      </c>
      <c r="F3186" s="158"/>
      <c r="G3186" s="159"/>
      <c r="H3186" s="1408"/>
      <c r="I3186" s="158"/>
      <c r="J3186" s="159"/>
      <c r="K3186" s="1408"/>
      <c r="L3186" s="295">
        <f t="shared" si="738"/>
        <v>0</v>
      </c>
      <c r="M3186" s="12" t="str">
        <f t="shared" si="731"/>
        <v/>
      </c>
      <c r="N3186" s="13"/>
    </row>
    <row r="3187" spans="1:14" hidden="1">
      <c r="A3187" s="22">
        <v>125</v>
      </c>
      <c r="B3187" s="292"/>
      <c r="C3187" s="285">
        <v>1098</v>
      </c>
      <c r="D3187" s="339" t="s">
        <v>207</v>
      </c>
      <c r="E3187" s="287">
        <f t="shared" si="737"/>
        <v>0</v>
      </c>
      <c r="F3187" s="173"/>
      <c r="G3187" s="174"/>
      <c r="H3187" s="1409"/>
      <c r="I3187" s="173"/>
      <c r="J3187" s="174"/>
      <c r="K3187" s="1409"/>
      <c r="L3187" s="287">
        <f t="shared" si="738"/>
        <v>0</v>
      </c>
      <c r="M3187" s="12" t="str">
        <f t="shared" si="731"/>
        <v/>
      </c>
      <c r="N3187" s="13"/>
    </row>
    <row r="3188" spans="1:14" hidden="1">
      <c r="A3188" s="23">
        <v>130</v>
      </c>
      <c r="B3188" s="272">
        <v>1900</v>
      </c>
      <c r="C3188" s="1917" t="s">
        <v>266</v>
      </c>
      <c r="D3188" s="1918"/>
      <c r="E3188" s="310">
        <f t="shared" ref="E3188:L3188" si="739">SUM(E3189:E3191)</f>
        <v>0</v>
      </c>
      <c r="F3188" s="274">
        <f t="shared" si="739"/>
        <v>0</v>
      </c>
      <c r="G3188" s="275">
        <f t="shared" si="739"/>
        <v>0</v>
      </c>
      <c r="H3188" s="276">
        <f>SUM(H3189:H3191)</f>
        <v>0</v>
      </c>
      <c r="I3188" s="274">
        <f t="shared" si="739"/>
        <v>0</v>
      </c>
      <c r="J3188" s="275">
        <f t="shared" si="739"/>
        <v>0</v>
      </c>
      <c r="K3188" s="276">
        <f t="shared" si="739"/>
        <v>0</v>
      </c>
      <c r="L3188" s="310">
        <f t="shared" si="739"/>
        <v>0</v>
      </c>
      <c r="M3188" s="12" t="str">
        <f t="shared" si="731"/>
        <v/>
      </c>
      <c r="N3188" s="13"/>
    </row>
    <row r="3189" spans="1:14" hidden="1">
      <c r="A3189" s="23">
        <v>135</v>
      </c>
      <c r="B3189" s="292"/>
      <c r="C3189" s="279">
        <v>1901</v>
      </c>
      <c r="D3189" s="340" t="s">
        <v>896</v>
      </c>
      <c r="E3189" s="281">
        <f>F3189+G3189+H3189</f>
        <v>0</v>
      </c>
      <c r="F3189" s="152"/>
      <c r="G3189" s="153"/>
      <c r="H3189" s="1406"/>
      <c r="I3189" s="152"/>
      <c r="J3189" s="153"/>
      <c r="K3189" s="1406"/>
      <c r="L3189" s="281">
        <f>I3189+J3189+K3189</f>
        <v>0</v>
      </c>
      <c r="M3189" s="12" t="str">
        <f t="shared" si="731"/>
        <v/>
      </c>
      <c r="N3189" s="13"/>
    </row>
    <row r="3190" spans="1:14" hidden="1">
      <c r="A3190" s="23">
        <v>140</v>
      </c>
      <c r="B3190" s="341"/>
      <c r="C3190" s="293">
        <v>1981</v>
      </c>
      <c r="D3190" s="342" t="s">
        <v>897</v>
      </c>
      <c r="E3190" s="295">
        <f>F3190+G3190+H3190</f>
        <v>0</v>
      </c>
      <c r="F3190" s="158"/>
      <c r="G3190" s="159"/>
      <c r="H3190" s="1408"/>
      <c r="I3190" s="158"/>
      <c r="J3190" s="159"/>
      <c r="K3190" s="1408"/>
      <c r="L3190" s="295">
        <f>I3190+J3190+K3190</f>
        <v>0</v>
      </c>
      <c r="M3190" s="12" t="str">
        <f t="shared" si="731"/>
        <v/>
      </c>
      <c r="N3190" s="13"/>
    </row>
    <row r="3191" spans="1:14" hidden="1">
      <c r="A3191" s="23">
        <v>145</v>
      </c>
      <c r="B3191" s="292"/>
      <c r="C3191" s="285">
        <v>1991</v>
      </c>
      <c r="D3191" s="343" t="s">
        <v>898</v>
      </c>
      <c r="E3191" s="287">
        <f>F3191+G3191+H3191</f>
        <v>0</v>
      </c>
      <c r="F3191" s="173"/>
      <c r="G3191" s="174"/>
      <c r="H3191" s="1409"/>
      <c r="I3191" s="173"/>
      <c r="J3191" s="174"/>
      <c r="K3191" s="1409"/>
      <c r="L3191" s="287">
        <f>I3191+J3191+K3191</f>
        <v>0</v>
      </c>
      <c r="M3191" s="12" t="str">
        <f t="shared" si="731"/>
        <v/>
      </c>
      <c r="N3191" s="13"/>
    </row>
    <row r="3192" spans="1:14" hidden="1">
      <c r="A3192" s="23">
        <v>150</v>
      </c>
      <c r="B3192" s="272">
        <v>2100</v>
      </c>
      <c r="C3192" s="1917" t="s">
        <v>708</v>
      </c>
      <c r="D3192" s="1918"/>
      <c r="E3192" s="310">
        <f t="shared" ref="E3192:L3192" si="740">SUM(E3193:E3197)</f>
        <v>0</v>
      </c>
      <c r="F3192" s="274">
        <f t="shared" si="740"/>
        <v>0</v>
      </c>
      <c r="G3192" s="275">
        <f t="shared" si="740"/>
        <v>0</v>
      </c>
      <c r="H3192" s="276">
        <f>SUM(H3193:H3197)</f>
        <v>0</v>
      </c>
      <c r="I3192" s="274">
        <f t="shared" si="740"/>
        <v>0</v>
      </c>
      <c r="J3192" s="275">
        <f t="shared" si="740"/>
        <v>0</v>
      </c>
      <c r="K3192" s="276">
        <f t="shared" si="740"/>
        <v>0</v>
      </c>
      <c r="L3192" s="310">
        <f t="shared" si="740"/>
        <v>0</v>
      </c>
      <c r="M3192" s="12" t="str">
        <f t="shared" si="731"/>
        <v/>
      </c>
      <c r="N3192" s="13"/>
    </row>
    <row r="3193" spans="1:14" hidden="1">
      <c r="A3193" s="23">
        <v>155</v>
      </c>
      <c r="B3193" s="292"/>
      <c r="C3193" s="279">
        <v>2110</v>
      </c>
      <c r="D3193" s="344" t="s">
        <v>208</v>
      </c>
      <c r="E3193" s="281">
        <f>F3193+G3193+H3193</f>
        <v>0</v>
      </c>
      <c r="F3193" s="152"/>
      <c r="G3193" s="153"/>
      <c r="H3193" s="1406"/>
      <c r="I3193" s="152"/>
      <c r="J3193" s="153"/>
      <c r="K3193" s="1406"/>
      <c r="L3193" s="281">
        <f>I3193+J3193+K3193</f>
        <v>0</v>
      </c>
      <c r="M3193" s="12" t="str">
        <f t="shared" si="731"/>
        <v/>
      </c>
      <c r="N3193" s="13"/>
    </row>
    <row r="3194" spans="1:14" hidden="1">
      <c r="A3194" s="23">
        <v>160</v>
      </c>
      <c r="B3194" s="341"/>
      <c r="C3194" s="293">
        <v>2120</v>
      </c>
      <c r="D3194" s="300" t="s">
        <v>209</v>
      </c>
      <c r="E3194" s="295">
        <f>F3194+G3194+H3194</f>
        <v>0</v>
      </c>
      <c r="F3194" s="158"/>
      <c r="G3194" s="159"/>
      <c r="H3194" s="1408"/>
      <c r="I3194" s="158"/>
      <c r="J3194" s="159"/>
      <c r="K3194" s="1408"/>
      <c r="L3194" s="295">
        <f>I3194+J3194+K3194</f>
        <v>0</v>
      </c>
      <c r="M3194" s="12" t="str">
        <f t="shared" si="731"/>
        <v/>
      </c>
      <c r="N3194" s="13"/>
    </row>
    <row r="3195" spans="1:14" hidden="1">
      <c r="A3195" s="23">
        <v>165</v>
      </c>
      <c r="B3195" s="341"/>
      <c r="C3195" s="293">
        <v>2125</v>
      </c>
      <c r="D3195" s="300" t="s">
        <v>210</v>
      </c>
      <c r="E3195" s="295">
        <f>F3195+G3195+H3195</f>
        <v>0</v>
      </c>
      <c r="F3195" s="484">
        <v>0</v>
      </c>
      <c r="G3195" s="485">
        <v>0</v>
      </c>
      <c r="H3195" s="160">
        <v>0</v>
      </c>
      <c r="I3195" s="484">
        <v>0</v>
      </c>
      <c r="J3195" s="485">
        <v>0</v>
      </c>
      <c r="K3195" s="160">
        <v>0</v>
      </c>
      <c r="L3195" s="295">
        <f>I3195+J3195+K3195</f>
        <v>0</v>
      </c>
      <c r="M3195" s="12" t="str">
        <f t="shared" si="731"/>
        <v/>
      </c>
      <c r="N3195" s="13"/>
    </row>
    <row r="3196" spans="1:14" hidden="1">
      <c r="A3196" s="23">
        <v>175</v>
      </c>
      <c r="B3196" s="291"/>
      <c r="C3196" s="293">
        <v>2140</v>
      </c>
      <c r="D3196" s="300" t="s">
        <v>211</v>
      </c>
      <c r="E3196" s="295">
        <f>F3196+G3196+H3196</f>
        <v>0</v>
      </c>
      <c r="F3196" s="484">
        <v>0</v>
      </c>
      <c r="G3196" s="485">
        <v>0</v>
      </c>
      <c r="H3196" s="160">
        <v>0</v>
      </c>
      <c r="I3196" s="484">
        <v>0</v>
      </c>
      <c r="J3196" s="485">
        <v>0</v>
      </c>
      <c r="K3196" s="160">
        <v>0</v>
      </c>
      <c r="L3196" s="295">
        <f>I3196+J3196+K3196</f>
        <v>0</v>
      </c>
      <c r="M3196" s="12" t="str">
        <f t="shared" si="731"/>
        <v/>
      </c>
      <c r="N3196" s="13"/>
    </row>
    <row r="3197" spans="1:14" hidden="1">
      <c r="A3197" s="23">
        <v>180</v>
      </c>
      <c r="B3197" s="292"/>
      <c r="C3197" s="285">
        <v>2190</v>
      </c>
      <c r="D3197" s="345" t="s">
        <v>212</v>
      </c>
      <c r="E3197" s="287">
        <f>F3197+G3197+H3197</f>
        <v>0</v>
      </c>
      <c r="F3197" s="173"/>
      <c r="G3197" s="174"/>
      <c r="H3197" s="1409"/>
      <c r="I3197" s="173"/>
      <c r="J3197" s="174"/>
      <c r="K3197" s="1409"/>
      <c r="L3197" s="287">
        <f>I3197+J3197+K3197</f>
        <v>0</v>
      </c>
      <c r="M3197" s="12" t="str">
        <f t="shared" si="731"/>
        <v/>
      </c>
      <c r="N3197" s="13"/>
    </row>
    <row r="3198" spans="1:14" hidden="1">
      <c r="A3198" s="23">
        <v>185</v>
      </c>
      <c r="B3198" s="272">
        <v>2200</v>
      </c>
      <c r="C3198" s="1917" t="s">
        <v>213</v>
      </c>
      <c r="D3198" s="1918"/>
      <c r="E3198" s="310">
        <f t="shared" ref="E3198:L3198" si="741">SUM(E3199:E3200)</f>
        <v>0</v>
      </c>
      <c r="F3198" s="274">
        <f t="shared" si="741"/>
        <v>0</v>
      </c>
      <c r="G3198" s="275">
        <f t="shared" si="741"/>
        <v>0</v>
      </c>
      <c r="H3198" s="276">
        <f>SUM(H3199:H3200)</f>
        <v>0</v>
      </c>
      <c r="I3198" s="274">
        <f t="shared" si="741"/>
        <v>0</v>
      </c>
      <c r="J3198" s="275">
        <f t="shared" si="741"/>
        <v>0</v>
      </c>
      <c r="K3198" s="276">
        <f t="shared" si="741"/>
        <v>0</v>
      </c>
      <c r="L3198" s="310">
        <f t="shared" si="741"/>
        <v>0</v>
      </c>
      <c r="M3198" s="12" t="str">
        <f t="shared" si="731"/>
        <v/>
      </c>
      <c r="N3198" s="13"/>
    </row>
    <row r="3199" spans="1:14" hidden="1">
      <c r="A3199" s="23">
        <v>190</v>
      </c>
      <c r="B3199" s="292"/>
      <c r="C3199" s="279">
        <v>2221</v>
      </c>
      <c r="D3199" s="280" t="s">
        <v>300</v>
      </c>
      <c r="E3199" s="281">
        <f>F3199+G3199+H3199</f>
        <v>0</v>
      </c>
      <c r="F3199" s="152"/>
      <c r="G3199" s="153"/>
      <c r="H3199" s="1406"/>
      <c r="I3199" s="152"/>
      <c r="J3199" s="153"/>
      <c r="K3199" s="1406"/>
      <c r="L3199" s="281">
        <f>I3199+J3199+K3199</f>
        <v>0</v>
      </c>
      <c r="M3199" s="12" t="str">
        <f t="shared" si="731"/>
        <v/>
      </c>
      <c r="N3199" s="13"/>
    </row>
    <row r="3200" spans="1:14" hidden="1">
      <c r="A3200" s="23">
        <v>200</v>
      </c>
      <c r="B3200" s="292"/>
      <c r="C3200" s="285">
        <v>2224</v>
      </c>
      <c r="D3200" s="286" t="s">
        <v>214</v>
      </c>
      <c r="E3200" s="287">
        <f>F3200+G3200+H3200</f>
        <v>0</v>
      </c>
      <c r="F3200" s="173"/>
      <c r="G3200" s="174"/>
      <c r="H3200" s="1409"/>
      <c r="I3200" s="173"/>
      <c r="J3200" s="174"/>
      <c r="K3200" s="1409"/>
      <c r="L3200" s="287">
        <f>I3200+J3200+K3200</f>
        <v>0</v>
      </c>
      <c r="M3200" s="12" t="str">
        <f t="shared" si="731"/>
        <v/>
      </c>
      <c r="N3200" s="13"/>
    </row>
    <row r="3201" spans="1:14" hidden="1">
      <c r="A3201" s="23">
        <v>200</v>
      </c>
      <c r="B3201" s="272">
        <v>2500</v>
      </c>
      <c r="C3201" s="1917" t="s">
        <v>215</v>
      </c>
      <c r="D3201" s="1918"/>
      <c r="E3201" s="310">
        <f>F3201+G3201+H3201</f>
        <v>0</v>
      </c>
      <c r="F3201" s="1410"/>
      <c r="G3201" s="1411"/>
      <c r="H3201" s="1412"/>
      <c r="I3201" s="1410"/>
      <c r="J3201" s="1411"/>
      <c r="K3201" s="1412"/>
      <c r="L3201" s="310">
        <f>I3201+J3201+K3201</f>
        <v>0</v>
      </c>
      <c r="M3201" s="12" t="str">
        <f t="shared" si="731"/>
        <v/>
      </c>
      <c r="N3201" s="13"/>
    </row>
    <row r="3202" spans="1:14" hidden="1">
      <c r="A3202" s="23">
        <v>205</v>
      </c>
      <c r="B3202" s="272">
        <v>2600</v>
      </c>
      <c r="C3202" s="1923" t="s">
        <v>216</v>
      </c>
      <c r="D3202" s="1924"/>
      <c r="E3202" s="310">
        <f>F3202+G3202+H3202</f>
        <v>0</v>
      </c>
      <c r="F3202" s="1410"/>
      <c r="G3202" s="1411"/>
      <c r="H3202" s="1412"/>
      <c r="I3202" s="1410"/>
      <c r="J3202" s="1411"/>
      <c r="K3202" s="1412"/>
      <c r="L3202" s="310">
        <f>I3202+J3202+K3202</f>
        <v>0</v>
      </c>
      <c r="M3202" s="12" t="str">
        <f t="shared" si="731"/>
        <v/>
      </c>
      <c r="N3202" s="13"/>
    </row>
    <row r="3203" spans="1:14" hidden="1">
      <c r="A3203" s="23">
        <v>210</v>
      </c>
      <c r="B3203" s="272">
        <v>2700</v>
      </c>
      <c r="C3203" s="1923" t="s">
        <v>217</v>
      </c>
      <c r="D3203" s="1924"/>
      <c r="E3203" s="310">
        <f>F3203+G3203+H3203</f>
        <v>0</v>
      </c>
      <c r="F3203" s="1410"/>
      <c r="G3203" s="1411"/>
      <c r="H3203" s="1412"/>
      <c r="I3203" s="1410"/>
      <c r="J3203" s="1411"/>
      <c r="K3203" s="1412"/>
      <c r="L3203" s="310">
        <f>I3203+J3203+K3203</f>
        <v>0</v>
      </c>
      <c r="M3203" s="12" t="str">
        <f t="shared" si="731"/>
        <v/>
      </c>
      <c r="N3203" s="13"/>
    </row>
    <row r="3204" spans="1:14" ht="36" hidden="1" customHeight="1">
      <c r="A3204" s="23">
        <v>215</v>
      </c>
      <c r="B3204" s="272">
        <v>2800</v>
      </c>
      <c r="C3204" s="1923" t="s">
        <v>1644</v>
      </c>
      <c r="D3204" s="1924"/>
      <c r="E3204" s="310">
        <f t="shared" ref="E3204:L3204" si="742">SUM(E3205:E3207)</f>
        <v>0</v>
      </c>
      <c r="F3204" s="274">
        <f t="shared" si="742"/>
        <v>0</v>
      </c>
      <c r="G3204" s="275">
        <f t="shared" si="742"/>
        <v>0</v>
      </c>
      <c r="H3204" s="276">
        <f>SUM(H3205:H3207)</f>
        <v>0</v>
      </c>
      <c r="I3204" s="274">
        <f t="shared" si="742"/>
        <v>0</v>
      </c>
      <c r="J3204" s="275">
        <f t="shared" si="742"/>
        <v>0</v>
      </c>
      <c r="K3204" s="276">
        <f t="shared" si="742"/>
        <v>0</v>
      </c>
      <c r="L3204" s="310">
        <f t="shared" si="742"/>
        <v>0</v>
      </c>
      <c r="M3204" s="12" t="str">
        <f t="shared" si="731"/>
        <v/>
      </c>
      <c r="N3204" s="13"/>
    </row>
    <row r="3205" spans="1:14" hidden="1">
      <c r="A3205" s="22">
        <v>220</v>
      </c>
      <c r="B3205" s="292"/>
      <c r="C3205" s="279">
        <v>2810</v>
      </c>
      <c r="D3205" s="340" t="s">
        <v>2169</v>
      </c>
      <c r="E3205" s="281">
        <f>F3205+G3205+H3205</f>
        <v>0</v>
      </c>
      <c r="F3205" s="152"/>
      <c r="G3205" s="153"/>
      <c r="H3205" s="1406"/>
      <c r="I3205" s="152"/>
      <c r="J3205" s="153"/>
      <c r="K3205" s="1406"/>
      <c r="L3205" s="281">
        <f>I3205+J3205+K3205</f>
        <v>0</v>
      </c>
      <c r="M3205" s="12" t="str">
        <f t="shared" si="731"/>
        <v/>
      </c>
      <c r="N3205" s="13"/>
    </row>
    <row r="3206" spans="1:14" hidden="1">
      <c r="A3206" s="23">
        <v>225</v>
      </c>
      <c r="B3206" s="341"/>
      <c r="C3206" s="293">
        <v>2820</v>
      </c>
      <c r="D3206" s="342" t="s">
        <v>2170</v>
      </c>
      <c r="E3206" s="295">
        <f>F3206+G3206+H3206</f>
        <v>0</v>
      </c>
      <c r="F3206" s="158"/>
      <c r="G3206" s="159"/>
      <c r="H3206" s="1408"/>
      <c r="I3206" s="158"/>
      <c r="J3206" s="159"/>
      <c r="K3206" s="1408"/>
      <c r="L3206" s="295">
        <f>I3206+J3206+K3206</f>
        <v>0</v>
      </c>
      <c r="M3206" s="12" t="str">
        <f t="shared" si="731"/>
        <v/>
      </c>
      <c r="N3206" s="13"/>
    </row>
    <row r="3207" spans="1:14" ht="31.5" hidden="1">
      <c r="A3207" s="23">
        <v>230</v>
      </c>
      <c r="B3207" s="292"/>
      <c r="C3207" s="285">
        <v>2890</v>
      </c>
      <c r="D3207" s="343" t="s">
        <v>2171</v>
      </c>
      <c r="E3207" s="287">
        <f>F3207+G3207+H3207</f>
        <v>0</v>
      </c>
      <c r="F3207" s="173"/>
      <c r="G3207" s="174"/>
      <c r="H3207" s="1409"/>
      <c r="I3207" s="173"/>
      <c r="J3207" s="174"/>
      <c r="K3207" s="1409"/>
      <c r="L3207" s="287">
        <f>I3207+J3207+K3207</f>
        <v>0</v>
      </c>
      <c r="M3207" s="12" t="str">
        <f t="shared" si="731"/>
        <v/>
      </c>
      <c r="N3207" s="13"/>
    </row>
    <row r="3208" spans="1:14" hidden="1">
      <c r="A3208" s="23">
        <v>245</v>
      </c>
      <c r="B3208" s="272">
        <v>2900</v>
      </c>
      <c r="C3208" s="1917" t="s">
        <v>218</v>
      </c>
      <c r="D3208" s="1918"/>
      <c r="E3208" s="310">
        <f>SUM(E3209:E3216)</f>
        <v>0</v>
      </c>
      <c r="F3208" s="274">
        <f>SUM(F3209:F3216)</f>
        <v>0</v>
      </c>
      <c r="G3208" s="274">
        <f t="shared" ref="G3208:L3208" si="743">SUM(G3209:G3216)</f>
        <v>0</v>
      </c>
      <c r="H3208" s="274">
        <f t="shared" si="743"/>
        <v>0</v>
      </c>
      <c r="I3208" s="274">
        <f t="shared" si="743"/>
        <v>0</v>
      </c>
      <c r="J3208" s="274">
        <f t="shared" si="743"/>
        <v>0</v>
      </c>
      <c r="K3208" s="274">
        <f t="shared" si="743"/>
        <v>0</v>
      </c>
      <c r="L3208" s="274">
        <f t="shared" si="743"/>
        <v>0</v>
      </c>
      <c r="M3208" s="12" t="str">
        <f t="shared" si="731"/>
        <v/>
      </c>
      <c r="N3208" s="13"/>
    </row>
    <row r="3209" spans="1:14" hidden="1">
      <c r="A3209" s="22">
        <v>220</v>
      </c>
      <c r="B3209" s="346"/>
      <c r="C3209" s="279">
        <v>2910</v>
      </c>
      <c r="D3209" s="347" t="s">
        <v>1988</v>
      </c>
      <c r="E3209" s="281">
        <f>F3209+G3209+H3209</f>
        <v>0</v>
      </c>
      <c r="F3209" s="152"/>
      <c r="G3209" s="153"/>
      <c r="H3209" s="1406"/>
      <c r="I3209" s="152"/>
      <c r="J3209" s="153"/>
      <c r="K3209" s="1406"/>
      <c r="L3209" s="281">
        <f>I3209+J3209+K3209</f>
        <v>0</v>
      </c>
      <c r="M3209" s="12" t="str">
        <f t="shared" si="731"/>
        <v/>
      </c>
      <c r="N3209" s="13"/>
    </row>
    <row r="3210" spans="1:14" hidden="1">
      <c r="A3210" s="23">
        <v>225</v>
      </c>
      <c r="B3210" s="346"/>
      <c r="C3210" s="279">
        <v>2920</v>
      </c>
      <c r="D3210" s="347" t="s">
        <v>219</v>
      </c>
      <c r="E3210" s="281">
        <f t="shared" ref="E3210:E3216" si="744">F3210+G3210+H3210</f>
        <v>0</v>
      </c>
      <c r="F3210" s="152"/>
      <c r="G3210" s="153"/>
      <c r="H3210" s="1406"/>
      <c r="I3210" s="152"/>
      <c r="J3210" s="153"/>
      <c r="K3210" s="1406"/>
      <c r="L3210" s="281">
        <f t="shared" ref="L3210:L3216" si="745">I3210+J3210+K3210</f>
        <v>0</v>
      </c>
      <c r="M3210" s="12" t="str">
        <f t="shared" si="731"/>
        <v/>
      </c>
      <c r="N3210" s="13"/>
    </row>
    <row r="3211" spans="1:14" ht="31.5" hidden="1">
      <c r="A3211" s="23">
        <v>230</v>
      </c>
      <c r="B3211" s="346"/>
      <c r="C3211" s="324">
        <v>2969</v>
      </c>
      <c r="D3211" s="348" t="s">
        <v>220</v>
      </c>
      <c r="E3211" s="326">
        <f t="shared" si="744"/>
        <v>0</v>
      </c>
      <c r="F3211" s="445"/>
      <c r="G3211" s="446"/>
      <c r="H3211" s="1413"/>
      <c r="I3211" s="445"/>
      <c r="J3211" s="446"/>
      <c r="K3211" s="1413"/>
      <c r="L3211" s="326">
        <f t="shared" si="745"/>
        <v>0</v>
      </c>
      <c r="M3211" s="12" t="str">
        <f t="shared" si="731"/>
        <v/>
      </c>
      <c r="N3211" s="13"/>
    </row>
    <row r="3212" spans="1:14" ht="31.5" hidden="1">
      <c r="A3212" s="23">
        <v>235</v>
      </c>
      <c r="B3212" s="346"/>
      <c r="C3212" s="349">
        <v>2970</v>
      </c>
      <c r="D3212" s="350" t="s">
        <v>221</v>
      </c>
      <c r="E3212" s="351">
        <f t="shared" si="744"/>
        <v>0</v>
      </c>
      <c r="F3212" s="624"/>
      <c r="G3212" s="625"/>
      <c r="H3212" s="1414"/>
      <c r="I3212" s="624"/>
      <c r="J3212" s="625"/>
      <c r="K3212" s="1414"/>
      <c r="L3212" s="351">
        <f t="shared" si="745"/>
        <v>0</v>
      </c>
      <c r="M3212" s="12" t="str">
        <f t="shared" si="731"/>
        <v/>
      </c>
      <c r="N3212" s="13"/>
    </row>
    <row r="3213" spans="1:14" hidden="1">
      <c r="A3213" s="23">
        <v>240</v>
      </c>
      <c r="B3213" s="346"/>
      <c r="C3213" s="333">
        <v>2989</v>
      </c>
      <c r="D3213" s="355" t="s">
        <v>222</v>
      </c>
      <c r="E3213" s="335">
        <f t="shared" si="744"/>
        <v>0</v>
      </c>
      <c r="F3213" s="589"/>
      <c r="G3213" s="590"/>
      <c r="H3213" s="1415"/>
      <c r="I3213" s="589"/>
      <c r="J3213" s="590"/>
      <c r="K3213" s="1415"/>
      <c r="L3213" s="335">
        <f t="shared" si="745"/>
        <v>0</v>
      </c>
      <c r="M3213" s="12" t="str">
        <f t="shared" si="731"/>
        <v/>
      </c>
      <c r="N3213" s="13"/>
    </row>
    <row r="3214" spans="1:14" hidden="1">
      <c r="A3214" s="23">
        <v>245</v>
      </c>
      <c r="B3214" s="292"/>
      <c r="C3214" s="318">
        <v>2990</v>
      </c>
      <c r="D3214" s="356" t="s">
        <v>2007</v>
      </c>
      <c r="E3214" s="320">
        <f>F3214+G3214+H3214</f>
        <v>0</v>
      </c>
      <c r="F3214" s="450"/>
      <c r="G3214" s="451"/>
      <c r="H3214" s="1416"/>
      <c r="I3214" s="450"/>
      <c r="J3214" s="451"/>
      <c r="K3214" s="1416"/>
      <c r="L3214" s="320">
        <f>I3214+J3214+K3214</f>
        <v>0</v>
      </c>
      <c r="M3214" s="12" t="str">
        <f t="shared" si="731"/>
        <v/>
      </c>
      <c r="N3214" s="13"/>
    </row>
    <row r="3215" spans="1:14" hidden="1">
      <c r="A3215" s="22">
        <v>250</v>
      </c>
      <c r="B3215" s="292"/>
      <c r="C3215" s="318">
        <v>2991</v>
      </c>
      <c r="D3215" s="356" t="s">
        <v>223</v>
      </c>
      <c r="E3215" s="320">
        <f t="shared" si="744"/>
        <v>0</v>
      </c>
      <c r="F3215" s="450"/>
      <c r="G3215" s="451"/>
      <c r="H3215" s="1416"/>
      <c r="I3215" s="450"/>
      <c r="J3215" s="451"/>
      <c r="K3215" s="1416"/>
      <c r="L3215" s="320">
        <f t="shared" si="745"/>
        <v>0</v>
      </c>
      <c r="M3215" s="12" t="str">
        <f t="shared" si="731"/>
        <v/>
      </c>
      <c r="N3215" s="13"/>
    </row>
    <row r="3216" spans="1:14" hidden="1">
      <c r="A3216" s="23">
        <v>255</v>
      </c>
      <c r="B3216" s="292"/>
      <c r="C3216" s="285">
        <v>2992</v>
      </c>
      <c r="D3216" s="357" t="s">
        <v>224</v>
      </c>
      <c r="E3216" s="287">
        <f t="shared" si="744"/>
        <v>0</v>
      </c>
      <c r="F3216" s="173"/>
      <c r="G3216" s="174"/>
      <c r="H3216" s="1409"/>
      <c r="I3216" s="173"/>
      <c r="J3216" s="174"/>
      <c r="K3216" s="1409"/>
      <c r="L3216" s="287">
        <f t="shared" si="745"/>
        <v>0</v>
      </c>
      <c r="M3216" s="12" t="str">
        <f t="shared" si="731"/>
        <v/>
      </c>
      <c r="N3216" s="13"/>
    </row>
    <row r="3217" spans="1:14" hidden="1">
      <c r="A3217" s="23">
        <v>265</v>
      </c>
      <c r="B3217" s="272">
        <v>3300</v>
      </c>
      <c r="C3217" s="358" t="s">
        <v>2038</v>
      </c>
      <c r="D3217" s="1835"/>
      <c r="E3217" s="310">
        <f t="shared" ref="E3217:L3217" si="746">SUM(E3218:E3222)</f>
        <v>0</v>
      </c>
      <c r="F3217" s="274">
        <f t="shared" si="746"/>
        <v>0</v>
      </c>
      <c r="G3217" s="275">
        <f t="shared" si="746"/>
        <v>0</v>
      </c>
      <c r="H3217" s="276">
        <f t="shared" si="746"/>
        <v>0</v>
      </c>
      <c r="I3217" s="274">
        <f t="shared" si="746"/>
        <v>0</v>
      </c>
      <c r="J3217" s="275">
        <f t="shared" si="746"/>
        <v>0</v>
      </c>
      <c r="K3217" s="276">
        <f t="shared" si="746"/>
        <v>0</v>
      </c>
      <c r="L3217" s="310">
        <f t="shared" si="746"/>
        <v>0</v>
      </c>
      <c r="M3217" s="12" t="str">
        <f t="shared" ref="M3217:M3270" si="747">(IF($E3217&lt;&gt;0,$M$2,IF($L3217&lt;&gt;0,$M$2,"")))</f>
        <v/>
      </c>
      <c r="N3217" s="13"/>
    </row>
    <row r="3218" spans="1:14" hidden="1">
      <c r="A3218" s="22">
        <v>270</v>
      </c>
      <c r="B3218" s="291"/>
      <c r="C3218" s="279">
        <v>3301</v>
      </c>
      <c r="D3218" s="359" t="s">
        <v>225</v>
      </c>
      <c r="E3218" s="281">
        <f t="shared" ref="E3218:E3225" si="748">F3218+G3218+H3218</f>
        <v>0</v>
      </c>
      <c r="F3218" s="482">
        <v>0</v>
      </c>
      <c r="G3218" s="483">
        <v>0</v>
      </c>
      <c r="H3218" s="154">
        <v>0</v>
      </c>
      <c r="I3218" s="482">
        <v>0</v>
      </c>
      <c r="J3218" s="483">
        <v>0</v>
      </c>
      <c r="K3218" s="154">
        <v>0</v>
      </c>
      <c r="L3218" s="281">
        <f t="shared" ref="L3218:L3225" si="749">I3218+J3218+K3218</f>
        <v>0</v>
      </c>
      <c r="M3218" s="12" t="str">
        <f t="shared" si="747"/>
        <v/>
      </c>
      <c r="N3218" s="13"/>
    </row>
    <row r="3219" spans="1:14" hidden="1">
      <c r="A3219" s="22">
        <v>290</v>
      </c>
      <c r="B3219" s="291"/>
      <c r="C3219" s="293">
        <v>3302</v>
      </c>
      <c r="D3219" s="360" t="s">
        <v>702</v>
      </c>
      <c r="E3219" s="295">
        <f t="shared" si="748"/>
        <v>0</v>
      </c>
      <c r="F3219" s="484">
        <v>0</v>
      </c>
      <c r="G3219" s="485">
        <v>0</v>
      </c>
      <c r="H3219" s="160">
        <v>0</v>
      </c>
      <c r="I3219" s="484">
        <v>0</v>
      </c>
      <c r="J3219" s="485">
        <v>0</v>
      </c>
      <c r="K3219" s="160">
        <v>0</v>
      </c>
      <c r="L3219" s="295">
        <f t="shared" si="749"/>
        <v>0</v>
      </c>
      <c r="M3219" s="12" t="str">
        <f t="shared" si="747"/>
        <v/>
      </c>
      <c r="N3219" s="13"/>
    </row>
    <row r="3220" spans="1:14" hidden="1">
      <c r="A3220" s="39">
        <v>320</v>
      </c>
      <c r="B3220" s="291"/>
      <c r="C3220" s="293">
        <v>3304</v>
      </c>
      <c r="D3220" s="360" t="s">
        <v>226</v>
      </c>
      <c r="E3220" s="295">
        <f t="shared" si="748"/>
        <v>0</v>
      </c>
      <c r="F3220" s="484">
        <v>0</v>
      </c>
      <c r="G3220" s="485">
        <v>0</v>
      </c>
      <c r="H3220" s="160">
        <v>0</v>
      </c>
      <c r="I3220" s="484">
        <v>0</v>
      </c>
      <c r="J3220" s="485">
        <v>0</v>
      </c>
      <c r="K3220" s="160">
        <v>0</v>
      </c>
      <c r="L3220" s="295">
        <f t="shared" si="749"/>
        <v>0</v>
      </c>
      <c r="M3220" s="12" t="str">
        <f t="shared" si="747"/>
        <v/>
      </c>
      <c r="N3220" s="13"/>
    </row>
    <row r="3221" spans="1:14" ht="47.25" hidden="1">
      <c r="A3221" s="22">
        <v>330</v>
      </c>
      <c r="B3221" s="291"/>
      <c r="C3221" s="285">
        <v>3306</v>
      </c>
      <c r="D3221" s="361" t="s">
        <v>2172</v>
      </c>
      <c r="E3221" s="295">
        <f t="shared" si="748"/>
        <v>0</v>
      </c>
      <c r="F3221" s="484">
        <v>0</v>
      </c>
      <c r="G3221" s="485">
        <v>0</v>
      </c>
      <c r="H3221" s="160">
        <v>0</v>
      </c>
      <c r="I3221" s="484">
        <v>0</v>
      </c>
      <c r="J3221" s="485">
        <v>0</v>
      </c>
      <c r="K3221" s="160">
        <v>0</v>
      </c>
      <c r="L3221" s="295">
        <f t="shared" si="749"/>
        <v>0</v>
      </c>
      <c r="M3221" s="12" t="str">
        <f t="shared" si="747"/>
        <v/>
      </c>
      <c r="N3221" s="13"/>
    </row>
    <row r="3222" spans="1:14" hidden="1">
      <c r="A3222" s="23">
        <v>225</v>
      </c>
      <c r="B3222" s="291"/>
      <c r="C3222" s="285">
        <v>3307</v>
      </c>
      <c r="D3222" s="361" t="s">
        <v>2049</v>
      </c>
      <c r="E3222" s="287">
        <f t="shared" si="748"/>
        <v>0</v>
      </c>
      <c r="F3222" s="486">
        <v>0</v>
      </c>
      <c r="G3222" s="487">
        <v>0</v>
      </c>
      <c r="H3222" s="175">
        <v>0</v>
      </c>
      <c r="I3222" s="486">
        <v>0</v>
      </c>
      <c r="J3222" s="487">
        <v>0</v>
      </c>
      <c r="K3222" s="175">
        <v>0</v>
      </c>
      <c r="L3222" s="287">
        <f t="shared" si="749"/>
        <v>0</v>
      </c>
      <c r="M3222" s="12" t="str">
        <f t="shared" si="747"/>
        <v/>
      </c>
      <c r="N3222" s="13"/>
    </row>
    <row r="3223" spans="1:14" hidden="1">
      <c r="A3223" s="23">
        <v>230</v>
      </c>
      <c r="B3223" s="272">
        <v>3900</v>
      </c>
      <c r="C3223" s="1917" t="s">
        <v>227</v>
      </c>
      <c r="D3223" s="1918"/>
      <c r="E3223" s="310">
        <f t="shared" si="748"/>
        <v>0</v>
      </c>
      <c r="F3223" s="1458">
        <v>0</v>
      </c>
      <c r="G3223" s="1459">
        <v>0</v>
      </c>
      <c r="H3223" s="1460">
        <v>0</v>
      </c>
      <c r="I3223" s="1458">
        <v>0</v>
      </c>
      <c r="J3223" s="1459">
        <v>0</v>
      </c>
      <c r="K3223" s="1460">
        <v>0</v>
      </c>
      <c r="L3223" s="310">
        <f t="shared" si="749"/>
        <v>0</v>
      </c>
      <c r="M3223" s="12" t="str">
        <f t="shared" si="747"/>
        <v/>
      </c>
      <c r="N3223" s="13"/>
    </row>
    <row r="3224" spans="1:14" hidden="1">
      <c r="A3224" s="23">
        <v>245</v>
      </c>
      <c r="B3224" s="272">
        <v>4000</v>
      </c>
      <c r="C3224" s="1917" t="s">
        <v>228</v>
      </c>
      <c r="D3224" s="1918"/>
      <c r="E3224" s="310">
        <f t="shared" si="748"/>
        <v>0</v>
      </c>
      <c r="F3224" s="1410"/>
      <c r="G3224" s="1411"/>
      <c r="H3224" s="1412"/>
      <c r="I3224" s="1410"/>
      <c r="J3224" s="1411"/>
      <c r="K3224" s="1412"/>
      <c r="L3224" s="310">
        <f t="shared" si="749"/>
        <v>0</v>
      </c>
      <c r="M3224" s="12" t="str">
        <f t="shared" si="747"/>
        <v/>
      </c>
      <c r="N3224" s="13"/>
    </row>
    <row r="3225" spans="1:14" hidden="1">
      <c r="A3225" s="22">
        <v>350</v>
      </c>
      <c r="B3225" s="272">
        <v>4100</v>
      </c>
      <c r="C3225" s="1917" t="s">
        <v>229</v>
      </c>
      <c r="D3225" s="1918"/>
      <c r="E3225" s="310">
        <f t="shared" si="748"/>
        <v>0</v>
      </c>
      <c r="F3225" s="1459">
        <v>0</v>
      </c>
      <c r="G3225" s="1459">
        <v>0</v>
      </c>
      <c r="H3225" s="1460">
        <v>0</v>
      </c>
      <c r="I3225" s="1711">
        <v>0</v>
      </c>
      <c r="J3225" s="1459">
        <v>0</v>
      </c>
      <c r="K3225" s="1459">
        <v>0</v>
      </c>
      <c r="L3225" s="310">
        <f t="shared" si="749"/>
        <v>0</v>
      </c>
      <c r="M3225" s="12" t="str">
        <f t="shared" si="747"/>
        <v/>
      </c>
      <c r="N3225" s="13"/>
    </row>
    <row r="3226" spans="1:14">
      <c r="A3226" s="23">
        <v>355</v>
      </c>
      <c r="B3226" s="272">
        <v>4200</v>
      </c>
      <c r="C3226" s="1917" t="s">
        <v>230</v>
      </c>
      <c r="D3226" s="1918"/>
      <c r="E3226" s="310">
        <f t="shared" ref="E3226:L3226" si="750">SUM(E3227:E3232)</f>
        <v>33638</v>
      </c>
      <c r="F3226" s="274">
        <f t="shared" si="750"/>
        <v>33638</v>
      </c>
      <c r="G3226" s="275">
        <f t="shared" si="750"/>
        <v>0</v>
      </c>
      <c r="H3226" s="276">
        <f>SUM(H3227:H3232)</f>
        <v>0</v>
      </c>
      <c r="I3226" s="274">
        <f t="shared" si="750"/>
        <v>33639</v>
      </c>
      <c r="J3226" s="275">
        <f t="shared" si="750"/>
        <v>0</v>
      </c>
      <c r="K3226" s="276">
        <f t="shared" si="750"/>
        <v>0</v>
      </c>
      <c r="L3226" s="310">
        <f t="shared" si="750"/>
        <v>33639</v>
      </c>
      <c r="M3226" s="12">
        <f t="shared" si="747"/>
        <v>1</v>
      </c>
      <c r="N3226" s="13"/>
    </row>
    <row r="3227" spans="1:14" hidden="1">
      <c r="A3227" s="23">
        <v>355</v>
      </c>
      <c r="B3227" s="362"/>
      <c r="C3227" s="279">
        <v>4201</v>
      </c>
      <c r="D3227" s="280" t="s">
        <v>231</v>
      </c>
      <c r="E3227" s="281">
        <f t="shared" ref="E3227:E3232" si="751">F3227+G3227+H3227</f>
        <v>0</v>
      </c>
      <c r="F3227" s="152"/>
      <c r="G3227" s="153"/>
      <c r="H3227" s="1406"/>
      <c r="I3227" s="152"/>
      <c r="J3227" s="153"/>
      <c r="K3227" s="1406"/>
      <c r="L3227" s="281">
        <f t="shared" ref="L3227:L3232" si="752">I3227+J3227+K3227</f>
        <v>0</v>
      </c>
      <c r="M3227" s="12" t="str">
        <f t="shared" si="747"/>
        <v/>
      </c>
      <c r="N3227" s="13"/>
    </row>
    <row r="3228" spans="1:14" hidden="1">
      <c r="A3228" s="23">
        <v>375</v>
      </c>
      <c r="B3228" s="362"/>
      <c r="C3228" s="293">
        <v>4202</v>
      </c>
      <c r="D3228" s="363" t="s">
        <v>232</v>
      </c>
      <c r="E3228" s="295">
        <f t="shared" si="751"/>
        <v>0</v>
      </c>
      <c r="F3228" s="158"/>
      <c r="G3228" s="159"/>
      <c r="H3228" s="1408"/>
      <c r="I3228" s="158"/>
      <c r="J3228" s="159"/>
      <c r="K3228" s="1408"/>
      <c r="L3228" s="295">
        <f t="shared" si="752"/>
        <v>0</v>
      </c>
      <c r="M3228" s="12" t="str">
        <f t="shared" si="747"/>
        <v/>
      </c>
      <c r="N3228" s="13"/>
    </row>
    <row r="3229" spans="1:14" hidden="1">
      <c r="A3229" s="23">
        <v>380</v>
      </c>
      <c r="B3229" s="362"/>
      <c r="C3229" s="293">
        <v>4214</v>
      </c>
      <c r="D3229" s="363" t="s">
        <v>233</v>
      </c>
      <c r="E3229" s="295">
        <f t="shared" si="751"/>
        <v>0</v>
      </c>
      <c r="F3229" s="158"/>
      <c r="G3229" s="159"/>
      <c r="H3229" s="1408"/>
      <c r="I3229" s="158"/>
      <c r="J3229" s="159"/>
      <c r="K3229" s="1408"/>
      <c r="L3229" s="295">
        <f t="shared" si="752"/>
        <v>0</v>
      </c>
      <c r="M3229" s="12" t="str">
        <f t="shared" si="747"/>
        <v/>
      </c>
      <c r="N3229" s="13"/>
    </row>
    <row r="3230" spans="1:14" hidden="1">
      <c r="A3230" s="23">
        <v>385</v>
      </c>
      <c r="B3230" s="362"/>
      <c r="C3230" s="293">
        <v>4217</v>
      </c>
      <c r="D3230" s="363" t="s">
        <v>234</v>
      </c>
      <c r="E3230" s="295">
        <f t="shared" si="751"/>
        <v>0</v>
      </c>
      <c r="F3230" s="158"/>
      <c r="G3230" s="159"/>
      <c r="H3230" s="1408"/>
      <c r="I3230" s="158"/>
      <c r="J3230" s="159"/>
      <c r="K3230" s="1408"/>
      <c r="L3230" s="295">
        <f t="shared" si="752"/>
        <v>0</v>
      </c>
      <c r="M3230" s="12" t="str">
        <f t="shared" si="747"/>
        <v/>
      </c>
      <c r="N3230" s="13"/>
    </row>
    <row r="3231" spans="1:14" hidden="1">
      <c r="A3231" s="23">
        <v>390</v>
      </c>
      <c r="B3231" s="362"/>
      <c r="C3231" s="293">
        <v>4218</v>
      </c>
      <c r="D3231" s="294" t="s">
        <v>235</v>
      </c>
      <c r="E3231" s="295">
        <f t="shared" si="751"/>
        <v>0</v>
      </c>
      <c r="F3231" s="158"/>
      <c r="G3231" s="159"/>
      <c r="H3231" s="1408"/>
      <c r="I3231" s="158"/>
      <c r="J3231" s="159"/>
      <c r="K3231" s="1408"/>
      <c r="L3231" s="295">
        <f t="shared" si="752"/>
        <v>0</v>
      </c>
      <c r="M3231" s="12" t="str">
        <f t="shared" si="747"/>
        <v/>
      </c>
      <c r="N3231" s="13"/>
    </row>
    <row r="3232" spans="1:14">
      <c r="A3232" s="23">
        <v>390</v>
      </c>
      <c r="B3232" s="362"/>
      <c r="C3232" s="285">
        <v>4219</v>
      </c>
      <c r="D3232" s="343" t="s">
        <v>236</v>
      </c>
      <c r="E3232" s="287">
        <f t="shared" si="751"/>
        <v>33638</v>
      </c>
      <c r="F3232" s="173">
        <v>33638</v>
      </c>
      <c r="G3232" s="174">
        <v>0</v>
      </c>
      <c r="H3232" s="1409">
        <v>0</v>
      </c>
      <c r="I3232" s="173">
        <v>33639</v>
      </c>
      <c r="J3232" s="174">
        <v>0</v>
      </c>
      <c r="K3232" s="1409">
        <v>0</v>
      </c>
      <c r="L3232" s="287">
        <f t="shared" si="752"/>
        <v>33639</v>
      </c>
      <c r="M3232" s="12">
        <f t="shared" si="747"/>
        <v>1</v>
      </c>
      <c r="N3232" s="13"/>
    </row>
    <row r="3233" spans="1:14" hidden="1">
      <c r="A3233" s="23">
        <v>395</v>
      </c>
      <c r="B3233" s="272">
        <v>4300</v>
      </c>
      <c r="C3233" s="1917" t="s">
        <v>1645</v>
      </c>
      <c r="D3233" s="1918"/>
      <c r="E3233" s="310">
        <f t="shared" ref="E3233:L3233" si="753">SUM(E3234:E3236)</f>
        <v>0</v>
      </c>
      <c r="F3233" s="274">
        <f t="shared" si="753"/>
        <v>0</v>
      </c>
      <c r="G3233" s="275">
        <f t="shared" si="753"/>
        <v>0</v>
      </c>
      <c r="H3233" s="276">
        <f>SUM(H3234:H3236)</f>
        <v>0</v>
      </c>
      <c r="I3233" s="274">
        <f t="shared" si="753"/>
        <v>0</v>
      </c>
      <c r="J3233" s="275">
        <f t="shared" si="753"/>
        <v>0</v>
      </c>
      <c r="K3233" s="276">
        <f t="shared" si="753"/>
        <v>0</v>
      </c>
      <c r="L3233" s="310">
        <f t="shared" si="753"/>
        <v>0</v>
      </c>
      <c r="M3233" s="12" t="str">
        <f t="shared" si="747"/>
        <v/>
      </c>
      <c r="N3233" s="13"/>
    </row>
    <row r="3234" spans="1:14" hidden="1">
      <c r="A3234" s="18">
        <v>397</v>
      </c>
      <c r="B3234" s="362"/>
      <c r="C3234" s="279">
        <v>4301</v>
      </c>
      <c r="D3234" s="311" t="s">
        <v>237</v>
      </c>
      <c r="E3234" s="281">
        <f t="shared" ref="E3234:E3239" si="754">F3234+G3234+H3234</f>
        <v>0</v>
      </c>
      <c r="F3234" s="152"/>
      <c r="G3234" s="153"/>
      <c r="H3234" s="1406"/>
      <c r="I3234" s="152"/>
      <c r="J3234" s="153"/>
      <c r="K3234" s="1406"/>
      <c r="L3234" s="281">
        <f t="shared" ref="L3234:L3239" si="755">I3234+J3234+K3234</f>
        <v>0</v>
      </c>
      <c r="M3234" s="12" t="str">
        <f t="shared" si="747"/>
        <v/>
      </c>
      <c r="N3234" s="13"/>
    </row>
    <row r="3235" spans="1:14" hidden="1">
      <c r="A3235" s="14">
        <v>398</v>
      </c>
      <c r="B3235" s="362"/>
      <c r="C3235" s="293">
        <v>4302</v>
      </c>
      <c r="D3235" s="363" t="s">
        <v>238</v>
      </c>
      <c r="E3235" s="295">
        <f t="shared" si="754"/>
        <v>0</v>
      </c>
      <c r="F3235" s="158"/>
      <c r="G3235" s="159"/>
      <c r="H3235" s="1408"/>
      <c r="I3235" s="158"/>
      <c r="J3235" s="159"/>
      <c r="K3235" s="1408"/>
      <c r="L3235" s="295">
        <f t="shared" si="755"/>
        <v>0</v>
      </c>
      <c r="M3235" s="12" t="str">
        <f t="shared" si="747"/>
        <v/>
      </c>
      <c r="N3235" s="13"/>
    </row>
    <row r="3236" spans="1:14" hidden="1">
      <c r="A3236" s="14">
        <v>399</v>
      </c>
      <c r="B3236" s="362"/>
      <c r="C3236" s="285">
        <v>4309</v>
      </c>
      <c r="D3236" s="301" t="s">
        <v>239</v>
      </c>
      <c r="E3236" s="287">
        <f t="shared" si="754"/>
        <v>0</v>
      </c>
      <c r="F3236" s="173"/>
      <c r="G3236" s="174"/>
      <c r="H3236" s="1409"/>
      <c r="I3236" s="173"/>
      <c r="J3236" s="174"/>
      <c r="K3236" s="1409"/>
      <c r="L3236" s="287">
        <f t="shared" si="755"/>
        <v>0</v>
      </c>
      <c r="M3236" s="12" t="str">
        <f t="shared" si="747"/>
        <v/>
      </c>
      <c r="N3236" s="13"/>
    </row>
    <row r="3237" spans="1:14" hidden="1">
      <c r="A3237" s="14">
        <v>400</v>
      </c>
      <c r="B3237" s="272">
        <v>4400</v>
      </c>
      <c r="C3237" s="1917" t="s">
        <v>1642</v>
      </c>
      <c r="D3237" s="1918"/>
      <c r="E3237" s="310">
        <f t="shared" si="754"/>
        <v>0</v>
      </c>
      <c r="F3237" s="1410"/>
      <c r="G3237" s="1411"/>
      <c r="H3237" s="1412"/>
      <c r="I3237" s="1410"/>
      <c r="J3237" s="1411"/>
      <c r="K3237" s="1412"/>
      <c r="L3237" s="310">
        <f t="shared" si="755"/>
        <v>0</v>
      </c>
      <c r="M3237" s="12" t="str">
        <f t="shared" si="747"/>
        <v/>
      </c>
      <c r="N3237" s="13"/>
    </row>
    <row r="3238" spans="1:14" hidden="1">
      <c r="A3238" s="14">
        <v>401</v>
      </c>
      <c r="B3238" s="272">
        <v>4500</v>
      </c>
      <c r="C3238" s="1917" t="s">
        <v>1643</v>
      </c>
      <c r="D3238" s="1918"/>
      <c r="E3238" s="310">
        <f t="shared" si="754"/>
        <v>0</v>
      </c>
      <c r="F3238" s="1410"/>
      <c r="G3238" s="1411"/>
      <c r="H3238" s="1412"/>
      <c r="I3238" s="1410"/>
      <c r="J3238" s="1411"/>
      <c r="K3238" s="1412"/>
      <c r="L3238" s="310">
        <f t="shared" si="755"/>
        <v>0</v>
      </c>
      <c r="M3238" s="12" t="str">
        <f t="shared" si="747"/>
        <v/>
      </c>
      <c r="N3238" s="13"/>
    </row>
    <row r="3239" spans="1:14" hidden="1">
      <c r="A3239" s="40">
        <v>404</v>
      </c>
      <c r="B3239" s="272">
        <v>4600</v>
      </c>
      <c r="C3239" s="1923" t="s">
        <v>240</v>
      </c>
      <c r="D3239" s="1924"/>
      <c r="E3239" s="310">
        <f t="shared" si="754"/>
        <v>0</v>
      </c>
      <c r="F3239" s="1410"/>
      <c r="G3239" s="1411"/>
      <c r="H3239" s="1412"/>
      <c r="I3239" s="1410"/>
      <c r="J3239" s="1411"/>
      <c r="K3239" s="1412"/>
      <c r="L3239" s="310">
        <f t="shared" si="755"/>
        <v>0</v>
      </c>
      <c r="M3239" s="12" t="str">
        <f t="shared" si="747"/>
        <v/>
      </c>
      <c r="N3239" s="13"/>
    </row>
    <row r="3240" spans="1:14" hidden="1">
      <c r="A3240" s="40">
        <v>404</v>
      </c>
      <c r="B3240" s="272">
        <v>4900</v>
      </c>
      <c r="C3240" s="1917" t="s">
        <v>267</v>
      </c>
      <c r="D3240" s="1918"/>
      <c r="E3240" s="310">
        <f t="shared" ref="E3240:L3240" si="756">+E3241+E3242</f>
        <v>0</v>
      </c>
      <c r="F3240" s="274">
        <f t="shared" si="756"/>
        <v>0</v>
      </c>
      <c r="G3240" s="275">
        <f t="shared" si="756"/>
        <v>0</v>
      </c>
      <c r="H3240" s="276">
        <f>+H3241+H3242</f>
        <v>0</v>
      </c>
      <c r="I3240" s="274">
        <f t="shared" si="756"/>
        <v>0</v>
      </c>
      <c r="J3240" s="275">
        <f t="shared" si="756"/>
        <v>0</v>
      </c>
      <c r="K3240" s="276">
        <f t="shared" si="756"/>
        <v>0</v>
      </c>
      <c r="L3240" s="310">
        <f t="shared" si="756"/>
        <v>0</v>
      </c>
      <c r="M3240" s="12" t="str">
        <f t="shared" si="747"/>
        <v/>
      </c>
      <c r="N3240" s="13"/>
    </row>
    <row r="3241" spans="1:14" hidden="1">
      <c r="A3241" s="22">
        <v>440</v>
      </c>
      <c r="B3241" s="362"/>
      <c r="C3241" s="279">
        <v>4901</v>
      </c>
      <c r="D3241" s="364" t="s">
        <v>268</v>
      </c>
      <c r="E3241" s="281">
        <f>F3241+G3241+H3241</f>
        <v>0</v>
      </c>
      <c r="F3241" s="152"/>
      <c r="G3241" s="153"/>
      <c r="H3241" s="1406"/>
      <c r="I3241" s="152"/>
      <c r="J3241" s="153"/>
      <c r="K3241" s="1406"/>
      <c r="L3241" s="281">
        <f>I3241+J3241+K3241</f>
        <v>0</v>
      </c>
      <c r="M3241" s="12" t="str">
        <f t="shared" si="747"/>
        <v/>
      </c>
      <c r="N3241" s="13"/>
    </row>
    <row r="3242" spans="1:14" hidden="1">
      <c r="A3242" s="22">
        <v>450</v>
      </c>
      <c r="B3242" s="362"/>
      <c r="C3242" s="285">
        <v>4902</v>
      </c>
      <c r="D3242" s="301" t="s">
        <v>269</v>
      </c>
      <c r="E3242" s="287">
        <f>F3242+G3242+H3242</f>
        <v>0</v>
      </c>
      <c r="F3242" s="173"/>
      <c r="G3242" s="174"/>
      <c r="H3242" s="1409"/>
      <c r="I3242" s="173"/>
      <c r="J3242" s="174"/>
      <c r="K3242" s="1409"/>
      <c r="L3242" s="287">
        <f>I3242+J3242+K3242</f>
        <v>0</v>
      </c>
      <c r="M3242" s="12" t="str">
        <f t="shared" si="747"/>
        <v/>
      </c>
      <c r="N3242" s="13"/>
    </row>
    <row r="3243" spans="1:14" hidden="1">
      <c r="A3243" s="22">
        <v>495</v>
      </c>
      <c r="B3243" s="365">
        <v>5100</v>
      </c>
      <c r="C3243" s="1925" t="s">
        <v>241</v>
      </c>
      <c r="D3243" s="1926"/>
      <c r="E3243" s="310">
        <f>F3243+G3243+H3243</f>
        <v>0</v>
      </c>
      <c r="F3243" s="1410"/>
      <c r="G3243" s="1411"/>
      <c r="H3243" s="1412"/>
      <c r="I3243" s="1410"/>
      <c r="J3243" s="1411"/>
      <c r="K3243" s="1412"/>
      <c r="L3243" s="310">
        <f>I3243+J3243+K3243</f>
        <v>0</v>
      </c>
      <c r="M3243" s="12" t="str">
        <f t="shared" si="747"/>
        <v/>
      </c>
      <c r="N3243" s="13"/>
    </row>
    <row r="3244" spans="1:14" hidden="1">
      <c r="A3244" s="23">
        <v>500</v>
      </c>
      <c r="B3244" s="365">
        <v>5200</v>
      </c>
      <c r="C3244" s="1925" t="s">
        <v>242</v>
      </c>
      <c r="D3244" s="1926"/>
      <c r="E3244" s="310">
        <f t="shared" ref="E3244:L3244" si="757">SUM(E3245:E3251)</f>
        <v>0</v>
      </c>
      <c r="F3244" s="274">
        <f t="shared" si="757"/>
        <v>0</v>
      </c>
      <c r="G3244" s="275">
        <f t="shared" si="757"/>
        <v>0</v>
      </c>
      <c r="H3244" s="276">
        <f>SUM(H3245:H3251)</f>
        <v>0</v>
      </c>
      <c r="I3244" s="274">
        <f t="shared" si="757"/>
        <v>0</v>
      </c>
      <c r="J3244" s="275">
        <f t="shared" si="757"/>
        <v>0</v>
      </c>
      <c r="K3244" s="276">
        <f t="shared" si="757"/>
        <v>0</v>
      </c>
      <c r="L3244" s="310">
        <f t="shared" si="757"/>
        <v>0</v>
      </c>
      <c r="M3244" s="12" t="str">
        <f t="shared" si="747"/>
        <v/>
      </c>
      <c r="N3244" s="13"/>
    </row>
    <row r="3245" spans="1:14" hidden="1">
      <c r="A3245" s="23">
        <v>505</v>
      </c>
      <c r="B3245" s="366"/>
      <c r="C3245" s="367">
        <v>5201</v>
      </c>
      <c r="D3245" s="368" t="s">
        <v>243</v>
      </c>
      <c r="E3245" s="281">
        <f t="shared" ref="E3245:E3251" si="758">F3245+G3245+H3245</f>
        <v>0</v>
      </c>
      <c r="F3245" s="152"/>
      <c r="G3245" s="153"/>
      <c r="H3245" s="1406"/>
      <c r="I3245" s="152"/>
      <c r="J3245" s="153"/>
      <c r="K3245" s="1406"/>
      <c r="L3245" s="281">
        <f t="shared" ref="L3245:L3251" si="759">I3245+J3245+K3245</f>
        <v>0</v>
      </c>
      <c r="M3245" s="12" t="str">
        <f t="shared" si="747"/>
        <v/>
      </c>
      <c r="N3245" s="13"/>
    </row>
    <row r="3246" spans="1:14" hidden="1">
      <c r="A3246" s="23">
        <v>510</v>
      </c>
      <c r="B3246" s="366"/>
      <c r="C3246" s="369">
        <v>5202</v>
      </c>
      <c r="D3246" s="370" t="s">
        <v>244</v>
      </c>
      <c r="E3246" s="295">
        <f t="shared" si="758"/>
        <v>0</v>
      </c>
      <c r="F3246" s="158"/>
      <c r="G3246" s="159"/>
      <c r="H3246" s="1408"/>
      <c r="I3246" s="158"/>
      <c r="J3246" s="159"/>
      <c r="K3246" s="1408"/>
      <c r="L3246" s="295">
        <f t="shared" si="759"/>
        <v>0</v>
      </c>
      <c r="M3246" s="12" t="str">
        <f t="shared" si="747"/>
        <v/>
      </c>
      <c r="N3246" s="13"/>
    </row>
    <row r="3247" spans="1:14" hidden="1">
      <c r="A3247" s="23">
        <v>515</v>
      </c>
      <c r="B3247" s="366"/>
      <c r="C3247" s="369">
        <v>5203</v>
      </c>
      <c r="D3247" s="370" t="s">
        <v>609</v>
      </c>
      <c r="E3247" s="295">
        <f t="shared" si="758"/>
        <v>0</v>
      </c>
      <c r="F3247" s="158"/>
      <c r="G3247" s="159"/>
      <c r="H3247" s="1408"/>
      <c r="I3247" s="158"/>
      <c r="J3247" s="159"/>
      <c r="K3247" s="1408"/>
      <c r="L3247" s="295">
        <f t="shared" si="759"/>
        <v>0</v>
      </c>
      <c r="M3247" s="12" t="str">
        <f t="shared" si="747"/>
        <v/>
      </c>
      <c r="N3247" s="13"/>
    </row>
    <row r="3248" spans="1:14" hidden="1">
      <c r="A3248" s="23">
        <v>520</v>
      </c>
      <c r="B3248" s="366"/>
      <c r="C3248" s="369">
        <v>5204</v>
      </c>
      <c r="D3248" s="370" t="s">
        <v>610</v>
      </c>
      <c r="E3248" s="295">
        <f t="shared" si="758"/>
        <v>0</v>
      </c>
      <c r="F3248" s="158"/>
      <c r="G3248" s="159"/>
      <c r="H3248" s="1408"/>
      <c r="I3248" s="158"/>
      <c r="J3248" s="159"/>
      <c r="K3248" s="1408"/>
      <c r="L3248" s="295">
        <f t="shared" si="759"/>
        <v>0</v>
      </c>
      <c r="M3248" s="12" t="str">
        <f t="shared" si="747"/>
        <v/>
      </c>
      <c r="N3248" s="13"/>
    </row>
    <row r="3249" spans="1:14" hidden="1">
      <c r="A3249" s="23">
        <v>525</v>
      </c>
      <c r="B3249" s="366"/>
      <c r="C3249" s="369">
        <v>5205</v>
      </c>
      <c r="D3249" s="370" t="s">
        <v>611</v>
      </c>
      <c r="E3249" s="295">
        <f t="shared" si="758"/>
        <v>0</v>
      </c>
      <c r="F3249" s="158"/>
      <c r="G3249" s="159"/>
      <c r="H3249" s="1408"/>
      <c r="I3249" s="158"/>
      <c r="J3249" s="159"/>
      <c r="K3249" s="1408"/>
      <c r="L3249" s="295">
        <f t="shared" si="759"/>
        <v>0</v>
      </c>
      <c r="M3249" s="12" t="str">
        <f t="shared" si="747"/>
        <v/>
      </c>
      <c r="N3249" s="13"/>
    </row>
    <row r="3250" spans="1:14" hidden="1">
      <c r="A3250" s="22">
        <v>635</v>
      </c>
      <c r="B3250" s="366"/>
      <c r="C3250" s="369">
        <v>5206</v>
      </c>
      <c r="D3250" s="370" t="s">
        <v>612</v>
      </c>
      <c r="E3250" s="295">
        <f t="shared" si="758"/>
        <v>0</v>
      </c>
      <c r="F3250" s="158"/>
      <c r="G3250" s="159"/>
      <c r="H3250" s="1408"/>
      <c r="I3250" s="158"/>
      <c r="J3250" s="159"/>
      <c r="K3250" s="1408"/>
      <c r="L3250" s="295">
        <f t="shared" si="759"/>
        <v>0</v>
      </c>
      <c r="M3250" s="12" t="str">
        <f t="shared" si="747"/>
        <v/>
      </c>
      <c r="N3250" s="13"/>
    </row>
    <row r="3251" spans="1:14" hidden="1">
      <c r="A3251" s="23">
        <v>640</v>
      </c>
      <c r="B3251" s="366"/>
      <c r="C3251" s="371">
        <v>5219</v>
      </c>
      <c r="D3251" s="372" t="s">
        <v>613</v>
      </c>
      <c r="E3251" s="287">
        <f t="shared" si="758"/>
        <v>0</v>
      </c>
      <c r="F3251" s="173"/>
      <c r="G3251" s="174"/>
      <c r="H3251" s="1409"/>
      <c r="I3251" s="173"/>
      <c r="J3251" s="174"/>
      <c r="K3251" s="1409"/>
      <c r="L3251" s="287">
        <f t="shared" si="759"/>
        <v>0</v>
      </c>
      <c r="M3251" s="12" t="str">
        <f t="shared" si="747"/>
        <v/>
      </c>
      <c r="N3251" s="13"/>
    </row>
    <row r="3252" spans="1:14" hidden="1">
      <c r="A3252" s="23">
        <v>645</v>
      </c>
      <c r="B3252" s="365">
        <v>5300</v>
      </c>
      <c r="C3252" s="1925" t="s">
        <v>614</v>
      </c>
      <c r="D3252" s="1926"/>
      <c r="E3252" s="310">
        <f t="shared" ref="E3252:L3252" si="760">SUM(E3253:E3254)</f>
        <v>0</v>
      </c>
      <c r="F3252" s="274">
        <f t="shared" si="760"/>
        <v>0</v>
      </c>
      <c r="G3252" s="275">
        <f t="shared" si="760"/>
        <v>0</v>
      </c>
      <c r="H3252" s="276">
        <f>SUM(H3253:H3254)</f>
        <v>0</v>
      </c>
      <c r="I3252" s="274">
        <f t="shared" si="760"/>
        <v>0</v>
      </c>
      <c r="J3252" s="275">
        <f t="shared" si="760"/>
        <v>0</v>
      </c>
      <c r="K3252" s="276">
        <f t="shared" si="760"/>
        <v>0</v>
      </c>
      <c r="L3252" s="310">
        <f t="shared" si="760"/>
        <v>0</v>
      </c>
      <c r="M3252" s="12" t="str">
        <f t="shared" si="747"/>
        <v/>
      </c>
      <c r="N3252" s="13"/>
    </row>
    <row r="3253" spans="1:14" hidden="1">
      <c r="A3253" s="23">
        <v>650</v>
      </c>
      <c r="B3253" s="366"/>
      <c r="C3253" s="367">
        <v>5301</v>
      </c>
      <c r="D3253" s="368" t="s">
        <v>301</v>
      </c>
      <c r="E3253" s="281">
        <f>F3253+G3253+H3253</f>
        <v>0</v>
      </c>
      <c r="F3253" s="152"/>
      <c r="G3253" s="153"/>
      <c r="H3253" s="1406"/>
      <c r="I3253" s="152"/>
      <c r="J3253" s="153"/>
      <c r="K3253" s="1406"/>
      <c r="L3253" s="281">
        <f>I3253+J3253+K3253</f>
        <v>0</v>
      </c>
      <c r="M3253" s="12" t="str">
        <f t="shared" si="747"/>
        <v/>
      </c>
      <c r="N3253" s="13"/>
    </row>
    <row r="3254" spans="1:14" hidden="1">
      <c r="A3254" s="22">
        <v>655</v>
      </c>
      <c r="B3254" s="366"/>
      <c r="C3254" s="371">
        <v>5309</v>
      </c>
      <c r="D3254" s="372" t="s">
        <v>615</v>
      </c>
      <c r="E3254" s="287">
        <f>F3254+G3254+H3254</f>
        <v>0</v>
      </c>
      <c r="F3254" s="173"/>
      <c r="G3254" s="174"/>
      <c r="H3254" s="1409"/>
      <c r="I3254" s="173"/>
      <c r="J3254" s="174"/>
      <c r="K3254" s="1409"/>
      <c r="L3254" s="287">
        <f>I3254+J3254+K3254</f>
        <v>0</v>
      </c>
      <c r="M3254" s="12" t="str">
        <f t="shared" si="747"/>
        <v/>
      </c>
      <c r="N3254" s="13"/>
    </row>
    <row r="3255" spans="1:14" hidden="1">
      <c r="A3255" s="22">
        <v>665</v>
      </c>
      <c r="B3255" s="365">
        <v>5400</v>
      </c>
      <c r="C3255" s="1925" t="s">
        <v>672</v>
      </c>
      <c r="D3255" s="1926"/>
      <c r="E3255" s="310">
        <f>F3255+G3255+H3255</f>
        <v>0</v>
      </c>
      <c r="F3255" s="1410"/>
      <c r="G3255" s="1411"/>
      <c r="H3255" s="1412"/>
      <c r="I3255" s="1410"/>
      <c r="J3255" s="1411"/>
      <c r="K3255" s="1412"/>
      <c r="L3255" s="310">
        <f>I3255+J3255+K3255</f>
        <v>0</v>
      </c>
      <c r="M3255" s="12" t="str">
        <f t="shared" si="747"/>
        <v/>
      </c>
      <c r="N3255" s="13"/>
    </row>
    <row r="3256" spans="1:14" hidden="1">
      <c r="A3256" s="22">
        <v>675</v>
      </c>
      <c r="B3256" s="272">
        <v>5500</v>
      </c>
      <c r="C3256" s="1917" t="s">
        <v>673</v>
      </c>
      <c r="D3256" s="1918"/>
      <c r="E3256" s="310">
        <f t="shared" ref="E3256:L3256" si="761">SUM(E3257:E3260)</f>
        <v>0</v>
      </c>
      <c r="F3256" s="274">
        <f t="shared" si="761"/>
        <v>0</v>
      </c>
      <c r="G3256" s="275">
        <f t="shared" si="761"/>
        <v>0</v>
      </c>
      <c r="H3256" s="276">
        <f>SUM(H3257:H3260)</f>
        <v>0</v>
      </c>
      <c r="I3256" s="274">
        <f t="shared" si="761"/>
        <v>0</v>
      </c>
      <c r="J3256" s="275">
        <f t="shared" si="761"/>
        <v>0</v>
      </c>
      <c r="K3256" s="276">
        <f t="shared" si="761"/>
        <v>0</v>
      </c>
      <c r="L3256" s="310">
        <f t="shared" si="761"/>
        <v>0</v>
      </c>
      <c r="M3256" s="12" t="str">
        <f t="shared" si="747"/>
        <v/>
      </c>
      <c r="N3256" s="13"/>
    </row>
    <row r="3257" spans="1:14" hidden="1">
      <c r="A3257" s="22">
        <v>685</v>
      </c>
      <c r="B3257" s="362"/>
      <c r="C3257" s="279">
        <v>5501</v>
      </c>
      <c r="D3257" s="311" t="s">
        <v>674</v>
      </c>
      <c r="E3257" s="281">
        <f>F3257+G3257+H3257</f>
        <v>0</v>
      </c>
      <c r="F3257" s="152"/>
      <c r="G3257" s="153"/>
      <c r="H3257" s="1406"/>
      <c r="I3257" s="152"/>
      <c r="J3257" s="153"/>
      <c r="K3257" s="1406"/>
      <c r="L3257" s="281">
        <f>I3257+J3257+K3257</f>
        <v>0</v>
      </c>
      <c r="M3257" s="12" t="str">
        <f t="shared" si="747"/>
        <v/>
      </c>
      <c r="N3257" s="13"/>
    </row>
    <row r="3258" spans="1:14" hidden="1">
      <c r="A3258" s="23">
        <v>690</v>
      </c>
      <c r="B3258" s="362"/>
      <c r="C3258" s="293">
        <v>5502</v>
      </c>
      <c r="D3258" s="294" t="s">
        <v>675</v>
      </c>
      <c r="E3258" s="295">
        <f>F3258+G3258+H3258</f>
        <v>0</v>
      </c>
      <c r="F3258" s="158"/>
      <c r="G3258" s="159"/>
      <c r="H3258" s="1408"/>
      <c r="I3258" s="158"/>
      <c r="J3258" s="159"/>
      <c r="K3258" s="1408"/>
      <c r="L3258" s="295">
        <f>I3258+J3258+K3258</f>
        <v>0</v>
      </c>
      <c r="M3258" s="12" t="str">
        <f t="shared" si="747"/>
        <v/>
      </c>
      <c r="N3258" s="13"/>
    </row>
    <row r="3259" spans="1:14" hidden="1">
      <c r="A3259" s="23">
        <v>695</v>
      </c>
      <c r="B3259" s="362"/>
      <c r="C3259" s="293">
        <v>5503</v>
      </c>
      <c r="D3259" s="363" t="s">
        <v>676</v>
      </c>
      <c r="E3259" s="295">
        <f>F3259+G3259+H3259</f>
        <v>0</v>
      </c>
      <c r="F3259" s="158"/>
      <c r="G3259" s="159"/>
      <c r="H3259" s="1408"/>
      <c r="I3259" s="158"/>
      <c r="J3259" s="159"/>
      <c r="K3259" s="1408"/>
      <c r="L3259" s="295">
        <f>I3259+J3259+K3259</f>
        <v>0</v>
      </c>
      <c r="M3259" s="12" t="str">
        <f t="shared" si="747"/>
        <v/>
      </c>
      <c r="N3259" s="13"/>
    </row>
    <row r="3260" spans="1:14" hidden="1">
      <c r="A3260" s="22">
        <v>700</v>
      </c>
      <c r="B3260" s="362"/>
      <c r="C3260" s="285">
        <v>5504</v>
      </c>
      <c r="D3260" s="339" t="s">
        <v>677</v>
      </c>
      <c r="E3260" s="287">
        <f>F3260+G3260+H3260</f>
        <v>0</v>
      </c>
      <c r="F3260" s="173"/>
      <c r="G3260" s="174"/>
      <c r="H3260" s="1409"/>
      <c r="I3260" s="173"/>
      <c r="J3260" s="174"/>
      <c r="K3260" s="1409"/>
      <c r="L3260" s="287">
        <f>I3260+J3260+K3260</f>
        <v>0</v>
      </c>
      <c r="M3260" s="12" t="str">
        <f t="shared" si="747"/>
        <v/>
      </c>
      <c r="N3260" s="13"/>
    </row>
    <row r="3261" spans="1:14" hidden="1">
      <c r="A3261" s="22">
        <v>710</v>
      </c>
      <c r="B3261" s="365">
        <v>5700</v>
      </c>
      <c r="C3261" s="1919" t="s">
        <v>899</v>
      </c>
      <c r="D3261" s="1920"/>
      <c r="E3261" s="310">
        <f>SUM(E3262:E3264)</f>
        <v>0</v>
      </c>
      <c r="F3261" s="1458">
        <v>0</v>
      </c>
      <c r="G3261" s="1458">
        <v>0</v>
      </c>
      <c r="H3261" s="1458">
        <v>0</v>
      </c>
      <c r="I3261" s="1458">
        <v>0</v>
      </c>
      <c r="J3261" s="1458">
        <v>0</v>
      </c>
      <c r="K3261" s="1458">
        <v>0</v>
      </c>
      <c r="L3261" s="310">
        <f>SUM(L3262:L3264)</f>
        <v>0</v>
      </c>
      <c r="M3261" s="12" t="str">
        <f t="shared" si="747"/>
        <v/>
      </c>
      <c r="N3261" s="13"/>
    </row>
    <row r="3262" spans="1:14" hidden="1">
      <c r="A3262" s="23">
        <v>715</v>
      </c>
      <c r="B3262" s="366"/>
      <c r="C3262" s="367">
        <v>5701</v>
      </c>
      <c r="D3262" s="368" t="s">
        <v>678</v>
      </c>
      <c r="E3262" s="281">
        <f>F3262+G3262+H3262</f>
        <v>0</v>
      </c>
      <c r="F3262" s="1459">
        <v>0</v>
      </c>
      <c r="G3262" s="1459">
        <v>0</v>
      </c>
      <c r="H3262" s="1460">
        <v>0</v>
      </c>
      <c r="I3262" s="1711">
        <v>0</v>
      </c>
      <c r="J3262" s="1459">
        <v>0</v>
      </c>
      <c r="K3262" s="1459">
        <v>0</v>
      </c>
      <c r="L3262" s="281">
        <f>I3262+J3262+K3262</f>
        <v>0</v>
      </c>
      <c r="M3262" s="12" t="str">
        <f t="shared" si="747"/>
        <v/>
      </c>
      <c r="N3262" s="13"/>
    </row>
    <row r="3263" spans="1:14" hidden="1">
      <c r="A3263" s="23">
        <v>720</v>
      </c>
      <c r="B3263" s="366"/>
      <c r="C3263" s="373">
        <v>5702</v>
      </c>
      <c r="D3263" s="374" t="s">
        <v>679</v>
      </c>
      <c r="E3263" s="314">
        <f>F3263+G3263+H3263</f>
        <v>0</v>
      </c>
      <c r="F3263" s="1459">
        <v>0</v>
      </c>
      <c r="G3263" s="1459">
        <v>0</v>
      </c>
      <c r="H3263" s="1460">
        <v>0</v>
      </c>
      <c r="I3263" s="1711">
        <v>0</v>
      </c>
      <c r="J3263" s="1459">
        <v>0</v>
      </c>
      <c r="K3263" s="1459">
        <v>0</v>
      </c>
      <c r="L3263" s="314">
        <f>I3263+J3263+K3263</f>
        <v>0</v>
      </c>
      <c r="M3263" s="12" t="str">
        <f t="shared" si="747"/>
        <v/>
      </c>
      <c r="N3263" s="13"/>
    </row>
    <row r="3264" spans="1:14" hidden="1">
      <c r="A3264" s="23">
        <v>725</v>
      </c>
      <c r="B3264" s="292"/>
      <c r="C3264" s="375">
        <v>4071</v>
      </c>
      <c r="D3264" s="376" t="s">
        <v>680</v>
      </c>
      <c r="E3264" s="377">
        <f>F3264+G3264+H3264</f>
        <v>0</v>
      </c>
      <c r="F3264" s="1459">
        <v>0</v>
      </c>
      <c r="G3264" s="1459">
        <v>0</v>
      </c>
      <c r="H3264" s="1460">
        <v>0</v>
      </c>
      <c r="I3264" s="1711">
        <v>0</v>
      </c>
      <c r="J3264" s="1459">
        <v>0</v>
      </c>
      <c r="K3264" s="1459">
        <v>0</v>
      </c>
      <c r="L3264" s="377">
        <f>I3264+J3264+K3264</f>
        <v>0</v>
      </c>
      <c r="M3264" s="12" t="str">
        <f t="shared" si="747"/>
        <v/>
      </c>
      <c r="N3264" s="13"/>
    </row>
    <row r="3265" spans="1:14" hidden="1">
      <c r="A3265" s="23">
        <v>730</v>
      </c>
      <c r="B3265" s="571"/>
      <c r="C3265" s="1921" t="s">
        <v>681</v>
      </c>
      <c r="D3265" s="1922"/>
      <c r="E3265" s="1426"/>
      <c r="F3265" s="1426"/>
      <c r="G3265" s="1426"/>
      <c r="H3265" s="1426"/>
      <c r="I3265" s="1426"/>
      <c r="J3265" s="1426"/>
      <c r="K3265" s="1426"/>
      <c r="L3265" s="1427"/>
      <c r="M3265" s="12" t="str">
        <f t="shared" si="747"/>
        <v/>
      </c>
      <c r="N3265" s="13"/>
    </row>
    <row r="3266" spans="1:14" hidden="1">
      <c r="A3266" s="23">
        <v>735</v>
      </c>
      <c r="B3266" s="381">
        <v>98</v>
      </c>
      <c r="C3266" s="1921" t="s">
        <v>681</v>
      </c>
      <c r="D3266" s="1922"/>
      <c r="E3266" s="382">
        <f>F3266+G3266+H3266</f>
        <v>0</v>
      </c>
      <c r="F3266" s="1417"/>
      <c r="G3266" s="1418"/>
      <c r="H3266" s="1419"/>
      <c r="I3266" s="1448">
        <v>0</v>
      </c>
      <c r="J3266" s="1449">
        <v>0</v>
      </c>
      <c r="K3266" s="1450">
        <v>0</v>
      </c>
      <c r="L3266" s="382">
        <f>I3266+J3266+K3266</f>
        <v>0</v>
      </c>
      <c r="M3266" s="12" t="str">
        <f t="shared" si="747"/>
        <v/>
      </c>
      <c r="N3266" s="13"/>
    </row>
    <row r="3267" spans="1:14" hidden="1">
      <c r="A3267" s="23">
        <v>740</v>
      </c>
      <c r="B3267" s="1421"/>
      <c r="C3267" s="1422"/>
      <c r="D3267" s="1423"/>
      <c r="E3267" s="269"/>
      <c r="F3267" s="269"/>
      <c r="G3267" s="269"/>
      <c r="H3267" s="269"/>
      <c r="I3267" s="269"/>
      <c r="J3267" s="269"/>
      <c r="K3267" s="269"/>
      <c r="L3267" s="270"/>
      <c r="M3267" s="12" t="str">
        <f t="shared" si="747"/>
        <v/>
      </c>
      <c r="N3267" s="73" t="str">
        <f>LEFT(C3149,1)</f>
        <v>5</v>
      </c>
    </row>
    <row r="3268" spans="1:14" hidden="1">
      <c r="A3268" s="23">
        <v>745</v>
      </c>
      <c r="B3268" s="1424"/>
      <c r="C3268" s="111"/>
      <c r="D3268" s="1425"/>
      <c r="E3268" s="218"/>
      <c r="F3268" s="218"/>
      <c r="G3268" s="218"/>
      <c r="H3268" s="218"/>
      <c r="I3268" s="218"/>
      <c r="J3268" s="218"/>
      <c r="K3268" s="218"/>
      <c r="L3268" s="389"/>
      <c r="M3268" s="7" t="str">
        <f t="shared" si="747"/>
        <v/>
      </c>
    </row>
    <row r="3269" spans="1:14" hidden="1">
      <c r="A3269" s="22">
        <v>750</v>
      </c>
      <c r="B3269" s="1424"/>
      <c r="C3269" s="111"/>
      <c r="D3269" s="1425"/>
      <c r="E3269" s="218"/>
      <c r="F3269" s="218"/>
      <c r="G3269" s="218"/>
      <c r="H3269" s="218"/>
      <c r="I3269" s="218"/>
      <c r="J3269" s="218"/>
      <c r="K3269" s="218"/>
      <c r="L3269" s="389"/>
      <c r="M3269" s="7" t="str">
        <f t="shared" si="747"/>
        <v/>
      </c>
    </row>
    <row r="3270" spans="1:14" ht="19.5" thickBot="1">
      <c r="A3270" s="23">
        <v>755</v>
      </c>
      <c r="B3270" s="1451"/>
      <c r="C3270" s="393" t="s">
        <v>727</v>
      </c>
      <c r="D3270" s="1420">
        <f>+B3270</f>
        <v>0</v>
      </c>
      <c r="E3270" s="395">
        <f t="shared" ref="E3270:L3270" si="762">SUM(E3152,E3155,E3161,E3169,E3170,E3188,E3192,E3198,E3201,E3202,E3203,E3204,E3208,E3217,E3223,E3224,E3225,E3226,E3233,E3237,E3238,E3239,E3240,E3243,E3244,E3252,E3255,E3256,E3261)+E3266</f>
        <v>123512</v>
      </c>
      <c r="F3270" s="396">
        <f t="shared" si="762"/>
        <v>123512</v>
      </c>
      <c r="G3270" s="397">
        <f t="shared" si="762"/>
        <v>0</v>
      </c>
      <c r="H3270" s="398">
        <f t="shared" si="762"/>
        <v>0</v>
      </c>
      <c r="I3270" s="396">
        <f t="shared" si="762"/>
        <v>123511</v>
      </c>
      <c r="J3270" s="397">
        <f t="shared" si="762"/>
        <v>0</v>
      </c>
      <c r="K3270" s="398">
        <f t="shared" si="762"/>
        <v>0</v>
      </c>
      <c r="L3270" s="395">
        <f t="shared" si="762"/>
        <v>123511</v>
      </c>
      <c r="M3270" s="1820">
        <f t="shared" si="747"/>
        <v>1</v>
      </c>
      <c r="N3270" s="65"/>
    </row>
    <row r="3271" spans="1:14" ht="19.5" thickTop="1">
      <c r="A3271" s="23">
        <v>760</v>
      </c>
      <c r="B3271" s="79" t="s">
        <v>120</v>
      </c>
      <c r="C3271" s="1"/>
      <c r="L3271" s="6"/>
      <c r="M3271" s="1820">
        <f>(IF($E3270&lt;&gt;0,$M$2,IF($L3270&lt;&gt;0,$M$2,"")))</f>
        <v>1</v>
      </c>
      <c r="N3271" s="65"/>
    </row>
    <row r="3272" spans="1:14" ht="18.75">
      <c r="A3272" s="22">
        <v>765</v>
      </c>
      <c r="B3272" s="1355"/>
      <c r="C3272" s="1355"/>
      <c r="D3272" s="1356"/>
      <c r="E3272" s="1355"/>
      <c r="F3272" s="1355"/>
      <c r="G3272" s="1355"/>
      <c r="H3272" s="1355"/>
      <c r="I3272" s="1355"/>
      <c r="J3272" s="1355"/>
      <c r="K3272" s="1355"/>
      <c r="L3272" s="1357"/>
      <c r="M3272" s="1820">
        <f>(IF($E3270&lt;&gt;0,$M$2,IF($L3270&lt;&gt;0,$M$2,"")))</f>
        <v>1</v>
      </c>
      <c r="N3272" s="65"/>
    </row>
    <row r="3273" spans="1:14" ht="18.75" hidden="1">
      <c r="A3273" s="22">
        <v>775</v>
      </c>
      <c r="B3273" s="65"/>
      <c r="C3273" s="65"/>
      <c r="D3273" s="65"/>
      <c r="E3273" s="65"/>
      <c r="F3273" s="65"/>
      <c r="G3273" s="65"/>
      <c r="H3273" s="65"/>
      <c r="I3273" s="65"/>
      <c r="J3273" s="65"/>
      <c r="K3273" s="65"/>
      <c r="L3273" s="77"/>
      <c r="M3273" s="74">
        <f>(IF(E3270&lt;&gt;0,$G$2,IF(L3270&lt;&gt;0,$G$2,"")))</f>
        <v>0</v>
      </c>
      <c r="N3273" s="65"/>
    </row>
    <row r="3274" spans="1:14">
      <c r="A3274" s="23">
        <v>780</v>
      </c>
      <c r="B3274" s="6"/>
      <c r="C3274" s="6"/>
      <c r="D3274" s="517"/>
      <c r="E3274" s="38"/>
      <c r="F3274" s="38"/>
      <c r="G3274" s="38"/>
      <c r="H3274" s="38"/>
      <c r="I3274" s="38"/>
      <c r="J3274" s="38"/>
      <c r="K3274" s="38"/>
      <c r="L3274" s="38"/>
      <c r="M3274" s="7">
        <f>(IF($E3410&lt;&gt;0,$M$2,IF($L3410&lt;&gt;0,$M$2,"")))</f>
        <v>1</v>
      </c>
    </row>
    <row r="3275" spans="1:14">
      <c r="A3275" s="23">
        <v>785</v>
      </c>
      <c r="B3275" s="6"/>
      <c r="C3275" s="1353"/>
      <c r="D3275" s="1354"/>
      <c r="E3275" s="38"/>
      <c r="F3275" s="38"/>
      <c r="G3275" s="38"/>
      <c r="H3275" s="38"/>
      <c r="I3275" s="38"/>
      <c r="J3275" s="38"/>
      <c r="K3275" s="38"/>
      <c r="L3275" s="38"/>
      <c r="M3275" s="7">
        <f>(IF($E3410&lt;&gt;0,$M$2,IF($L3410&lt;&gt;0,$M$2,"")))</f>
        <v>1</v>
      </c>
    </row>
    <row r="3276" spans="1:14">
      <c r="A3276" s="23">
        <v>790</v>
      </c>
      <c r="B3276" s="1938" t="str">
        <f>$B$7</f>
        <v>ОТЧЕТНИ ДАННИ ПО ЕБК ЗА ИЗПЪЛНЕНИЕТО НА БЮДЖЕТА</v>
      </c>
      <c r="C3276" s="1939"/>
      <c r="D3276" s="1939"/>
      <c r="E3276" s="242"/>
      <c r="F3276" s="242"/>
      <c r="G3276" s="237"/>
      <c r="H3276" s="237"/>
      <c r="I3276" s="237"/>
      <c r="J3276" s="237"/>
      <c r="K3276" s="237"/>
      <c r="L3276" s="237"/>
      <c r="M3276" s="7">
        <f>(IF($E3410&lt;&gt;0,$M$2,IF($L3410&lt;&gt;0,$M$2,"")))</f>
        <v>1</v>
      </c>
    </row>
    <row r="3277" spans="1:14">
      <c r="A3277" s="23">
        <v>795</v>
      </c>
      <c r="B3277" s="228"/>
      <c r="C3277" s="391"/>
      <c r="D3277" s="400"/>
      <c r="E3277" s="406" t="s">
        <v>458</v>
      </c>
      <c r="F3277" s="406" t="s">
        <v>820</v>
      </c>
      <c r="G3277" s="237"/>
      <c r="H3277" s="1350" t="s">
        <v>1235</v>
      </c>
      <c r="I3277" s="1351"/>
      <c r="J3277" s="1352"/>
      <c r="K3277" s="237"/>
      <c r="L3277" s="237"/>
      <c r="M3277" s="7">
        <f>(IF($E3410&lt;&gt;0,$M$2,IF($L3410&lt;&gt;0,$M$2,"")))</f>
        <v>1</v>
      </c>
    </row>
    <row r="3278" spans="1:14" ht="18.75">
      <c r="A3278" s="22">
        <v>805</v>
      </c>
      <c r="B3278" s="1940" t="str">
        <f>$B$9</f>
        <v>Община Правец</v>
      </c>
      <c r="C3278" s="1941"/>
      <c r="D3278" s="1942"/>
      <c r="E3278" s="115">
        <f>$E$9</f>
        <v>45658</v>
      </c>
      <c r="F3278" s="226">
        <f>$F$9</f>
        <v>45900</v>
      </c>
      <c r="G3278" s="237"/>
      <c r="H3278" s="237"/>
      <c r="I3278" s="237"/>
      <c r="J3278" s="237"/>
      <c r="K3278" s="237"/>
      <c r="L3278" s="237"/>
      <c r="M3278" s="7">
        <f>(IF($E3410&lt;&gt;0,$M$2,IF($L3410&lt;&gt;0,$M$2,"")))</f>
        <v>1</v>
      </c>
    </row>
    <row r="3279" spans="1:14">
      <c r="A3279" s="23">
        <v>810</v>
      </c>
      <c r="B3279" s="227" t="str">
        <f>$B$10</f>
        <v>(наименование на разпоредителя с бюджет)</v>
      </c>
      <c r="C3279" s="228"/>
      <c r="D3279" s="229"/>
      <c r="E3279" s="237"/>
      <c r="F3279" s="237"/>
      <c r="G3279" s="237"/>
      <c r="H3279" s="237"/>
      <c r="I3279" s="237"/>
      <c r="J3279" s="237"/>
      <c r="K3279" s="237"/>
      <c r="L3279" s="237"/>
      <c r="M3279" s="7">
        <f>(IF($E3410&lt;&gt;0,$M$2,IF($L3410&lt;&gt;0,$M$2,"")))</f>
        <v>1</v>
      </c>
    </row>
    <row r="3280" spans="1:14">
      <c r="A3280" s="23">
        <v>815</v>
      </c>
      <c r="B3280" s="227"/>
      <c r="C3280" s="228"/>
      <c r="D3280" s="229"/>
      <c r="E3280" s="237"/>
      <c r="F3280" s="237"/>
      <c r="G3280" s="237"/>
      <c r="H3280" s="237"/>
      <c r="I3280" s="237"/>
      <c r="J3280" s="237"/>
      <c r="K3280" s="237"/>
      <c r="L3280" s="237"/>
      <c r="M3280" s="7">
        <f>(IF($E3410&lt;&gt;0,$M$2,IF($L3410&lt;&gt;0,$M$2,"")))</f>
        <v>1</v>
      </c>
    </row>
    <row r="3281" spans="1:14" ht="19.5">
      <c r="A3281" s="28">
        <v>525</v>
      </c>
      <c r="B3281" s="1943" t="str">
        <f>$B$12</f>
        <v>Правец</v>
      </c>
      <c r="C3281" s="1944"/>
      <c r="D3281" s="1945"/>
      <c r="E3281" s="410" t="s">
        <v>875</v>
      </c>
      <c r="F3281" s="1348" t="str">
        <f>$F$12</f>
        <v>7317</v>
      </c>
      <c r="G3281" s="237"/>
      <c r="H3281" s="237"/>
      <c r="I3281" s="237"/>
      <c r="J3281" s="237"/>
      <c r="K3281" s="237"/>
      <c r="L3281" s="237"/>
      <c r="M3281" s="7">
        <f>(IF($E3410&lt;&gt;0,$M$2,IF($L3410&lt;&gt;0,$M$2,"")))</f>
        <v>1</v>
      </c>
    </row>
    <row r="3282" spans="1:14">
      <c r="A3282" s="22">
        <v>820</v>
      </c>
      <c r="B3282" s="233" t="str">
        <f>$B$13</f>
        <v>(наименование на първостепенния разпоредител с бюджет)</v>
      </c>
      <c r="C3282" s="228"/>
      <c r="D3282" s="229"/>
      <c r="E3282" s="1349"/>
      <c r="F3282" s="242"/>
      <c r="G3282" s="237"/>
      <c r="H3282" s="237"/>
      <c r="I3282" s="237"/>
      <c r="J3282" s="237"/>
      <c r="K3282" s="237"/>
      <c r="L3282" s="237"/>
      <c r="M3282" s="7">
        <f>(IF($E3410&lt;&gt;0,$M$2,IF($L3410&lt;&gt;0,$M$2,"")))</f>
        <v>1</v>
      </c>
    </row>
    <row r="3283" spans="1:14" ht="19.5">
      <c r="A3283" s="23">
        <v>821</v>
      </c>
      <c r="B3283" s="236"/>
      <c r="C3283" s="237"/>
      <c r="D3283" s="124" t="s">
        <v>876</v>
      </c>
      <c r="E3283" s="238">
        <f>$E$15</f>
        <v>0</v>
      </c>
      <c r="F3283" s="414" t="str">
        <f>$F$15</f>
        <v>БЮДЖЕТ</v>
      </c>
      <c r="G3283" s="218"/>
      <c r="H3283" s="218"/>
      <c r="I3283" s="218"/>
      <c r="J3283" s="218"/>
      <c r="K3283" s="218"/>
      <c r="L3283" s="218"/>
      <c r="M3283" s="7">
        <f>(IF($E3410&lt;&gt;0,$M$2,IF($L3410&lt;&gt;0,$M$2,"")))</f>
        <v>1</v>
      </c>
    </row>
    <row r="3284" spans="1:14" ht="16.5" thickBot="1">
      <c r="A3284" s="23">
        <v>822</v>
      </c>
      <c r="B3284" s="228"/>
      <c r="C3284" s="391"/>
      <c r="D3284" s="400"/>
      <c r="E3284" s="237"/>
      <c r="F3284" s="409"/>
      <c r="G3284" s="409"/>
      <c r="H3284" s="409"/>
      <c r="I3284" s="409"/>
      <c r="J3284" s="409"/>
      <c r="K3284" s="409"/>
      <c r="L3284" s="1365" t="s">
        <v>459</v>
      </c>
      <c r="M3284" s="7">
        <f>(IF($E3410&lt;&gt;0,$M$2,IF($L3410&lt;&gt;0,$M$2,"")))</f>
        <v>1</v>
      </c>
    </row>
    <row r="3285" spans="1:14" ht="24.95" customHeight="1">
      <c r="A3285" s="23">
        <v>823</v>
      </c>
      <c r="B3285" s="247"/>
      <c r="C3285" s="248"/>
      <c r="D3285" s="249" t="s">
        <v>699</v>
      </c>
      <c r="E3285" s="1946" t="str">
        <f>CONCATENATE("Уточнен план ",$C$3)</f>
        <v>Уточнен план 2025</v>
      </c>
      <c r="F3285" s="1947"/>
      <c r="G3285" s="1947"/>
      <c r="H3285" s="1948"/>
      <c r="I3285" s="1927" t="str">
        <f>CONCATENATE("Отчет ",$C$3)</f>
        <v>Отчет 2025</v>
      </c>
      <c r="J3285" s="1928"/>
      <c r="K3285" s="1928"/>
      <c r="L3285" s="1929"/>
      <c r="M3285" s="7">
        <f>(IF($E3410&lt;&gt;0,$M$2,IF($L3410&lt;&gt;0,$M$2,"")))</f>
        <v>1</v>
      </c>
    </row>
    <row r="3286" spans="1:14" ht="54.95" customHeight="1" thickBot="1">
      <c r="A3286" s="23">
        <v>825</v>
      </c>
      <c r="B3286" s="250" t="s">
        <v>62</v>
      </c>
      <c r="C3286" s="251" t="s">
        <v>460</v>
      </c>
      <c r="D3286" s="252" t="s">
        <v>700</v>
      </c>
      <c r="E3286" s="1391" t="str">
        <f>$E$20</f>
        <v>Уточнен план                Общо</v>
      </c>
      <c r="F3286" s="1395" t="str">
        <f>$F$20</f>
        <v>държавни дейности</v>
      </c>
      <c r="G3286" s="1396" t="str">
        <f>$G$20</f>
        <v>местни дейности</v>
      </c>
      <c r="H3286" s="1397" t="str">
        <f>$H$20</f>
        <v>дофинансиране</v>
      </c>
      <c r="I3286" s="253" t="str">
        <f>$I$20</f>
        <v>държавни дейности -ОТЧЕТ</v>
      </c>
      <c r="J3286" s="254" t="str">
        <f>$J$20</f>
        <v>местни дейности - ОТЧЕТ</v>
      </c>
      <c r="K3286" s="255" t="str">
        <f>$K$20</f>
        <v>дофинансиране - ОТЧЕТ</v>
      </c>
      <c r="L3286" s="1675" t="str">
        <f>$L$20</f>
        <v>ОТЧЕТ                                    ОБЩО</v>
      </c>
      <c r="M3286" s="7">
        <f>(IF($E3410&lt;&gt;0,$M$2,IF($L3410&lt;&gt;0,$M$2,"")))</f>
        <v>1</v>
      </c>
    </row>
    <row r="3287" spans="1:14" ht="18.75">
      <c r="A3287" s="23"/>
      <c r="B3287" s="258"/>
      <c r="C3287" s="259"/>
      <c r="D3287" s="260" t="s">
        <v>729</v>
      </c>
      <c r="E3287" s="1442" t="str">
        <f>$E$21</f>
        <v>(1)</v>
      </c>
      <c r="F3287" s="143" t="str">
        <f>$F$21</f>
        <v>(2)</v>
      </c>
      <c r="G3287" s="144" t="str">
        <f>$G$21</f>
        <v>(3)</v>
      </c>
      <c r="H3287" s="145" t="str">
        <f>$H$21</f>
        <v>(4)</v>
      </c>
      <c r="I3287" s="261" t="str">
        <f>$I$21</f>
        <v>(5)</v>
      </c>
      <c r="J3287" s="262" t="str">
        <f>$J$21</f>
        <v>(6)</v>
      </c>
      <c r="K3287" s="263" t="str">
        <f>$K$21</f>
        <v>(7)</v>
      </c>
      <c r="L3287" s="264" t="str">
        <f>$L$21</f>
        <v>(8)</v>
      </c>
      <c r="M3287" s="7">
        <f>(IF($E3410&lt;&gt;0,$M$2,IF($L3410&lt;&gt;0,$M$2,"")))</f>
        <v>1</v>
      </c>
    </row>
    <row r="3288" spans="1:14">
      <c r="A3288" s="23"/>
      <c r="B3288" s="1439"/>
      <c r="C3288" s="1540" t="e">
        <f>VLOOKUP(D3288,OP_LIST2,2,FALSE)</f>
        <v>#N/A</v>
      </c>
      <c r="D3288" s="1445"/>
      <c r="E3288" s="389"/>
      <c r="F3288" s="1429"/>
      <c r="G3288" s="1430"/>
      <c r="H3288" s="1431"/>
      <c r="I3288" s="1429"/>
      <c r="J3288" s="1430"/>
      <c r="K3288" s="1431"/>
      <c r="L3288" s="1428"/>
      <c r="M3288" s="7">
        <f>(IF($E3410&lt;&gt;0,$M$2,IF($L3410&lt;&gt;0,$M$2,"")))</f>
        <v>1</v>
      </c>
    </row>
    <row r="3289" spans="1:14">
      <c r="A3289" s="23"/>
      <c r="B3289" s="1713" t="s">
        <v>2056</v>
      </c>
      <c r="C3289" s="1446">
        <f>VLOOKUP(D3290,EBK_DEIN2,2,FALSE)</f>
        <v>5550</v>
      </c>
      <c r="D3289" s="1445" t="s">
        <v>778</v>
      </c>
      <c r="E3289" s="389"/>
      <c r="F3289" s="1432"/>
      <c r="G3289" s="1433"/>
      <c r="H3289" s="1434"/>
      <c r="I3289" s="1432"/>
      <c r="J3289" s="1433"/>
      <c r="K3289" s="1434"/>
      <c r="L3289" s="1428"/>
      <c r="M3289" s="7">
        <f>(IF($E3410&lt;&gt;0,$M$2,IF($L3410&lt;&gt;0,$M$2,"")))</f>
        <v>1</v>
      </c>
    </row>
    <row r="3290" spans="1:14">
      <c r="A3290" s="23"/>
      <c r="B3290" s="1438"/>
      <c r="C3290" s="1531">
        <f>+C3289</f>
        <v>5550</v>
      </c>
      <c r="D3290" s="1440" t="s">
        <v>567</v>
      </c>
      <c r="E3290" s="389"/>
      <c r="F3290" s="1432"/>
      <c r="G3290" s="1433"/>
      <c r="H3290" s="1434"/>
      <c r="I3290" s="1432"/>
      <c r="J3290" s="1433"/>
      <c r="K3290" s="1434"/>
      <c r="L3290" s="1428"/>
      <c r="M3290" s="7">
        <f>(IF($E3410&lt;&gt;0,$M$2,IF($L3410&lt;&gt;0,$M$2,"")))</f>
        <v>1</v>
      </c>
    </row>
    <row r="3291" spans="1:14">
      <c r="A3291" s="23"/>
      <c r="B3291" s="1443"/>
      <c r="C3291" s="1441"/>
      <c r="D3291" s="1444" t="s">
        <v>701</v>
      </c>
      <c r="E3291" s="389"/>
      <c r="F3291" s="1435"/>
      <c r="G3291" s="1436"/>
      <c r="H3291" s="1437"/>
      <c r="I3291" s="1435"/>
      <c r="J3291" s="1436"/>
      <c r="K3291" s="1437"/>
      <c r="L3291" s="1428"/>
      <c r="M3291" s="7">
        <f>(IF($E3410&lt;&gt;0,$M$2,IF($L3410&lt;&gt;0,$M$2,"")))</f>
        <v>1</v>
      </c>
    </row>
    <row r="3292" spans="1:14">
      <c r="A3292" s="23"/>
      <c r="B3292" s="272">
        <v>100</v>
      </c>
      <c r="C3292" s="1930" t="s">
        <v>730</v>
      </c>
      <c r="D3292" s="1931"/>
      <c r="E3292" s="273">
        <f t="shared" ref="E3292:L3292" si="763">SUM(E3293:E3294)</f>
        <v>163354</v>
      </c>
      <c r="F3292" s="274">
        <f t="shared" si="763"/>
        <v>163354</v>
      </c>
      <c r="G3292" s="275">
        <f t="shared" si="763"/>
        <v>0</v>
      </c>
      <c r="H3292" s="276">
        <f>SUM(H3293:H3294)</f>
        <v>0</v>
      </c>
      <c r="I3292" s="274">
        <f t="shared" si="763"/>
        <v>94237</v>
      </c>
      <c r="J3292" s="275">
        <f t="shared" si="763"/>
        <v>0</v>
      </c>
      <c r="K3292" s="276">
        <f t="shared" si="763"/>
        <v>0</v>
      </c>
      <c r="L3292" s="273">
        <f t="shared" si="763"/>
        <v>94237</v>
      </c>
      <c r="M3292" s="12">
        <f>(IF($E3292&lt;&gt;0,$M$2,IF($L3292&lt;&gt;0,$M$2,"")))</f>
        <v>1</v>
      </c>
      <c r="N3292" s="13"/>
    </row>
    <row r="3293" spans="1:14">
      <c r="A3293" s="23"/>
      <c r="B3293" s="278"/>
      <c r="C3293" s="279">
        <v>101</v>
      </c>
      <c r="D3293" s="280" t="s">
        <v>731</v>
      </c>
      <c r="E3293" s="281">
        <f>F3293+G3293+H3293</f>
        <v>163354</v>
      </c>
      <c r="F3293" s="152">
        <v>163354</v>
      </c>
      <c r="G3293" s="153">
        <v>0</v>
      </c>
      <c r="H3293" s="1406">
        <v>0</v>
      </c>
      <c r="I3293" s="152">
        <v>94237</v>
      </c>
      <c r="J3293" s="153">
        <v>0</v>
      </c>
      <c r="K3293" s="1406">
        <v>0</v>
      </c>
      <c r="L3293" s="281">
        <f>I3293+J3293+K3293</f>
        <v>94237</v>
      </c>
      <c r="M3293" s="12">
        <f t="shared" ref="M3293:M3356" si="764">(IF($E3293&lt;&gt;0,$M$2,IF($L3293&lt;&gt;0,$M$2,"")))</f>
        <v>1</v>
      </c>
      <c r="N3293" s="13"/>
    </row>
    <row r="3294" spans="1:14" hidden="1">
      <c r="A3294" s="10"/>
      <c r="B3294" s="278"/>
      <c r="C3294" s="285">
        <v>102</v>
      </c>
      <c r="D3294" s="286" t="s">
        <v>732</v>
      </c>
      <c r="E3294" s="287">
        <f>F3294+G3294+H3294</f>
        <v>0</v>
      </c>
      <c r="F3294" s="173"/>
      <c r="G3294" s="174"/>
      <c r="H3294" s="1409"/>
      <c r="I3294" s="173"/>
      <c r="J3294" s="174"/>
      <c r="K3294" s="1409"/>
      <c r="L3294" s="287">
        <f>I3294+J3294+K3294</f>
        <v>0</v>
      </c>
      <c r="M3294" s="12" t="str">
        <f t="shared" si="764"/>
        <v/>
      </c>
      <c r="N3294" s="13"/>
    </row>
    <row r="3295" spans="1:14">
      <c r="A3295" s="10"/>
      <c r="B3295" s="272">
        <v>200</v>
      </c>
      <c r="C3295" s="1932" t="s">
        <v>733</v>
      </c>
      <c r="D3295" s="1933"/>
      <c r="E3295" s="273">
        <f t="shared" ref="E3295:L3295" si="765">SUM(E3296:E3300)</f>
        <v>16000</v>
      </c>
      <c r="F3295" s="274">
        <f t="shared" si="765"/>
        <v>16000</v>
      </c>
      <c r="G3295" s="275">
        <f t="shared" si="765"/>
        <v>0</v>
      </c>
      <c r="H3295" s="276">
        <f>SUM(H3296:H3300)</f>
        <v>0</v>
      </c>
      <c r="I3295" s="274">
        <f t="shared" si="765"/>
        <v>3162</v>
      </c>
      <c r="J3295" s="275">
        <f t="shared" si="765"/>
        <v>0</v>
      </c>
      <c r="K3295" s="276">
        <f t="shared" si="765"/>
        <v>0</v>
      </c>
      <c r="L3295" s="273">
        <f t="shared" si="765"/>
        <v>3162</v>
      </c>
      <c r="M3295" s="12">
        <f t="shared" si="764"/>
        <v>1</v>
      </c>
      <c r="N3295" s="13"/>
    </row>
    <row r="3296" spans="1:14" hidden="1">
      <c r="A3296" s="10"/>
      <c r="B3296" s="291"/>
      <c r="C3296" s="279">
        <v>201</v>
      </c>
      <c r="D3296" s="280" t="s">
        <v>734</v>
      </c>
      <c r="E3296" s="281">
        <f>F3296+G3296+H3296</f>
        <v>0</v>
      </c>
      <c r="F3296" s="152"/>
      <c r="G3296" s="153"/>
      <c r="H3296" s="1406"/>
      <c r="I3296" s="152"/>
      <c r="J3296" s="153"/>
      <c r="K3296" s="1406"/>
      <c r="L3296" s="281">
        <f>I3296+J3296+K3296</f>
        <v>0</v>
      </c>
      <c r="M3296" s="12" t="str">
        <f t="shared" si="764"/>
        <v/>
      </c>
      <c r="N3296" s="13"/>
    </row>
    <row r="3297" spans="1:14" hidden="1">
      <c r="A3297" s="10"/>
      <c r="B3297" s="292"/>
      <c r="C3297" s="293">
        <v>202</v>
      </c>
      <c r="D3297" s="294" t="s">
        <v>735</v>
      </c>
      <c r="E3297" s="295">
        <f>F3297+G3297+H3297</f>
        <v>0</v>
      </c>
      <c r="F3297" s="158"/>
      <c r="G3297" s="159"/>
      <c r="H3297" s="1408"/>
      <c r="I3297" s="158"/>
      <c r="J3297" s="159"/>
      <c r="K3297" s="1408"/>
      <c r="L3297" s="295">
        <f>I3297+J3297+K3297</f>
        <v>0</v>
      </c>
      <c r="M3297" s="12" t="str">
        <f t="shared" si="764"/>
        <v/>
      </c>
      <c r="N3297" s="13"/>
    </row>
    <row r="3298" spans="1:14" ht="31.5">
      <c r="A3298" s="10"/>
      <c r="B3298" s="299"/>
      <c r="C3298" s="293">
        <v>205</v>
      </c>
      <c r="D3298" s="294" t="s">
        <v>586</v>
      </c>
      <c r="E3298" s="295">
        <f>F3298+G3298+H3298</f>
        <v>5000</v>
      </c>
      <c r="F3298" s="158">
        <v>5000</v>
      </c>
      <c r="G3298" s="159">
        <v>0</v>
      </c>
      <c r="H3298" s="1408">
        <v>0</v>
      </c>
      <c r="I3298" s="158">
        <v>1923</v>
      </c>
      <c r="J3298" s="159">
        <v>0</v>
      </c>
      <c r="K3298" s="1408">
        <v>0</v>
      </c>
      <c r="L3298" s="295">
        <f>I3298+J3298+K3298</f>
        <v>1923</v>
      </c>
      <c r="M3298" s="12">
        <f t="shared" si="764"/>
        <v>1</v>
      </c>
      <c r="N3298" s="13"/>
    </row>
    <row r="3299" spans="1:14">
      <c r="A3299" s="10"/>
      <c r="B3299" s="299"/>
      <c r="C3299" s="293">
        <v>208</v>
      </c>
      <c r="D3299" s="300" t="s">
        <v>587</v>
      </c>
      <c r="E3299" s="295">
        <f>F3299+G3299+H3299</f>
        <v>6000</v>
      </c>
      <c r="F3299" s="158">
        <v>6000</v>
      </c>
      <c r="G3299" s="159">
        <v>0</v>
      </c>
      <c r="H3299" s="1408">
        <v>0</v>
      </c>
      <c r="I3299" s="158">
        <v>147</v>
      </c>
      <c r="J3299" s="159">
        <v>0</v>
      </c>
      <c r="K3299" s="1408">
        <v>0</v>
      </c>
      <c r="L3299" s="295">
        <f>I3299+J3299+K3299</f>
        <v>147</v>
      </c>
      <c r="M3299" s="12">
        <f t="shared" si="764"/>
        <v>1</v>
      </c>
      <c r="N3299" s="13"/>
    </row>
    <row r="3300" spans="1:14">
      <c r="A3300" s="10"/>
      <c r="B3300" s="291"/>
      <c r="C3300" s="285">
        <v>209</v>
      </c>
      <c r="D3300" s="301" t="s">
        <v>588</v>
      </c>
      <c r="E3300" s="287">
        <f>F3300+G3300+H3300</f>
        <v>5000</v>
      </c>
      <c r="F3300" s="173">
        <v>5000</v>
      </c>
      <c r="G3300" s="174">
        <v>0</v>
      </c>
      <c r="H3300" s="1409">
        <v>0</v>
      </c>
      <c r="I3300" s="173">
        <v>1092</v>
      </c>
      <c r="J3300" s="174">
        <v>0</v>
      </c>
      <c r="K3300" s="1409">
        <v>0</v>
      </c>
      <c r="L3300" s="287">
        <f>I3300+J3300+K3300</f>
        <v>1092</v>
      </c>
      <c r="M3300" s="12">
        <f t="shared" si="764"/>
        <v>1</v>
      </c>
      <c r="N3300" s="13"/>
    </row>
    <row r="3301" spans="1:14">
      <c r="A3301" s="10"/>
      <c r="B3301" s="272">
        <v>500</v>
      </c>
      <c r="C3301" s="1934" t="s">
        <v>188</v>
      </c>
      <c r="D3301" s="1935"/>
      <c r="E3301" s="273">
        <f t="shared" ref="E3301:L3301" si="766">SUM(E3302:E3308)</f>
        <v>35971</v>
      </c>
      <c r="F3301" s="274">
        <f t="shared" si="766"/>
        <v>35971</v>
      </c>
      <c r="G3301" s="275">
        <f t="shared" si="766"/>
        <v>0</v>
      </c>
      <c r="H3301" s="276">
        <f>SUM(H3302:H3308)</f>
        <v>0</v>
      </c>
      <c r="I3301" s="274">
        <f t="shared" si="766"/>
        <v>18382</v>
      </c>
      <c r="J3301" s="275">
        <f t="shared" si="766"/>
        <v>0</v>
      </c>
      <c r="K3301" s="276">
        <f t="shared" si="766"/>
        <v>0</v>
      </c>
      <c r="L3301" s="273">
        <f t="shared" si="766"/>
        <v>18382</v>
      </c>
      <c r="M3301" s="12">
        <f t="shared" si="764"/>
        <v>1</v>
      </c>
      <c r="N3301" s="13"/>
    </row>
    <row r="3302" spans="1:14" ht="18" customHeight="1">
      <c r="A3302" s="10"/>
      <c r="B3302" s="291"/>
      <c r="C3302" s="302">
        <v>551</v>
      </c>
      <c r="D3302" s="303" t="s">
        <v>189</v>
      </c>
      <c r="E3302" s="281">
        <f t="shared" ref="E3302:E3309" si="767">F3302+G3302+H3302</f>
        <v>23556</v>
      </c>
      <c r="F3302" s="152">
        <v>23556</v>
      </c>
      <c r="G3302" s="153">
        <v>0</v>
      </c>
      <c r="H3302" s="1406">
        <v>0</v>
      </c>
      <c r="I3302" s="152">
        <v>11273</v>
      </c>
      <c r="J3302" s="153">
        <v>0</v>
      </c>
      <c r="K3302" s="1406">
        <v>0</v>
      </c>
      <c r="L3302" s="281">
        <f t="shared" ref="L3302:L3309" si="768">I3302+J3302+K3302</f>
        <v>11273</v>
      </c>
      <c r="M3302" s="12">
        <f t="shared" si="764"/>
        <v>1</v>
      </c>
      <c r="N3302" s="13"/>
    </row>
    <row r="3303" spans="1:14" hidden="1">
      <c r="A3303" s="10"/>
      <c r="B3303" s="291"/>
      <c r="C3303" s="304">
        <v>552</v>
      </c>
      <c r="D3303" s="305" t="s">
        <v>894</v>
      </c>
      <c r="E3303" s="295">
        <f t="shared" si="767"/>
        <v>0</v>
      </c>
      <c r="F3303" s="158"/>
      <c r="G3303" s="159"/>
      <c r="H3303" s="1408"/>
      <c r="I3303" s="158"/>
      <c r="J3303" s="159"/>
      <c r="K3303" s="1408"/>
      <c r="L3303" s="295">
        <f t="shared" si="768"/>
        <v>0</v>
      </c>
      <c r="M3303" s="12" t="str">
        <f t="shared" si="764"/>
        <v/>
      </c>
      <c r="N3303" s="13"/>
    </row>
    <row r="3304" spans="1:14" hidden="1">
      <c r="A3304" s="10"/>
      <c r="B3304" s="306"/>
      <c r="C3304" s="304">
        <v>558</v>
      </c>
      <c r="D3304" s="307" t="s">
        <v>856</v>
      </c>
      <c r="E3304" s="295">
        <f>F3304+G3304+H3304</f>
        <v>0</v>
      </c>
      <c r="F3304" s="484">
        <v>0</v>
      </c>
      <c r="G3304" s="485">
        <v>0</v>
      </c>
      <c r="H3304" s="160">
        <v>0</v>
      </c>
      <c r="I3304" s="484">
        <v>0</v>
      </c>
      <c r="J3304" s="485">
        <v>0</v>
      </c>
      <c r="K3304" s="160">
        <v>0</v>
      </c>
      <c r="L3304" s="295">
        <f>I3304+J3304+K3304</f>
        <v>0</v>
      </c>
      <c r="M3304" s="12" t="str">
        <f t="shared" si="764"/>
        <v/>
      </c>
      <c r="N3304" s="13"/>
    </row>
    <row r="3305" spans="1:14">
      <c r="A3305" s="10"/>
      <c r="B3305" s="306"/>
      <c r="C3305" s="304">
        <v>560</v>
      </c>
      <c r="D3305" s="307" t="s">
        <v>190</v>
      </c>
      <c r="E3305" s="295">
        <f t="shared" si="767"/>
        <v>7841</v>
      </c>
      <c r="F3305" s="158">
        <v>7841</v>
      </c>
      <c r="G3305" s="159">
        <v>0</v>
      </c>
      <c r="H3305" s="1408">
        <v>0</v>
      </c>
      <c r="I3305" s="158">
        <v>4635</v>
      </c>
      <c r="J3305" s="159">
        <v>0</v>
      </c>
      <c r="K3305" s="1408">
        <v>0</v>
      </c>
      <c r="L3305" s="295">
        <f t="shared" si="768"/>
        <v>4635</v>
      </c>
      <c r="M3305" s="12">
        <f t="shared" si="764"/>
        <v>1</v>
      </c>
      <c r="N3305" s="13"/>
    </row>
    <row r="3306" spans="1:14">
      <c r="A3306" s="10"/>
      <c r="B3306" s="306"/>
      <c r="C3306" s="304">
        <v>580</v>
      </c>
      <c r="D3306" s="305" t="s">
        <v>191</v>
      </c>
      <c r="E3306" s="295">
        <f t="shared" si="767"/>
        <v>4574</v>
      </c>
      <c r="F3306" s="158">
        <v>4574</v>
      </c>
      <c r="G3306" s="159">
        <v>0</v>
      </c>
      <c r="H3306" s="1408">
        <v>0</v>
      </c>
      <c r="I3306" s="158">
        <v>2474</v>
      </c>
      <c r="J3306" s="159">
        <v>0</v>
      </c>
      <c r="K3306" s="1408">
        <v>0</v>
      </c>
      <c r="L3306" s="295">
        <f t="shared" si="768"/>
        <v>2474</v>
      </c>
      <c r="M3306" s="12">
        <f t="shared" si="764"/>
        <v>1</v>
      </c>
      <c r="N3306" s="13"/>
    </row>
    <row r="3307" spans="1:14" hidden="1">
      <c r="A3307" s="10"/>
      <c r="B3307" s="291"/>
      <c r="C3307" s="304">
        <v>588</v>
      </c>
      <c r="D3307" s="305" t="s">
        <v>858</v>
      </c>
      <c r="E3307" s="295">
        <f>F3307+G3307+H3307</f>
        <v>0</v>
      </c>
      <c r="F3307" s="484">
        <v>0</v>
      </c>
      <c r="G3307" s="485">
        <v>0</v>
      </c>
      <c r="H3307" s="160">
        <v>0</v>
      </c>
      <c r="I3307" s="484">
        <v>0</v>
      </c>
      <c r="J3307" s="485">
        <v>0</v>
      </c>
      <c r="K3307" s="160">
        <v>0</v>
      </c>
      <c r="L3307" s="295">
        <f>I3307+J3307+K3307</f>
        <v>0</v>
      </c>
      <c r="M3307" s="12" t="str">
        <f t="shared" si="764"/>
        <v/>
      </c>
      <c r="N3307" s="13"/>
    </row>
    <row r="3308" spans="1:14" ht="31.5" hidden="1">
      <c r="A3308" s="10"/>
      <c r="B3308" s="291"/>
      <c r="C3308" s="308">
        <v>590</v>
      </c>
      <c r="D3308" s="309" t="s">
        <v>192</v>
      </c>
      <c r="E3308" s="287">
        <f t="shared" si="767"/>
        <v>0</v>
      </c>
      <c r="F3308" s="173"/>
      <c r="G3308" s="174"/>
      <c r="H3308" s="1409"/>
      <c r="I3308" s="173"/>
      <c r="J3308" s="174"/>
      <c r="K3308" s="1409"/>
      <c r="L3308" s="287">
        <f t="shared" si="768"/>
        <v>0</v>
      </c>
      <c r="M3308" s="12" t="str">
        <f t="shared" si="764"/>
        <v/>
      </c>
      <c r="N3308" s="13"/>
    </row>
    <row r="3309" spans="1:14" hidden="1">
      <c r="A3309" s="22">
        <v>5</v>
      </c>
      <c r="B3309" s="272">
        <v>800</v>
      </c>
      <c r="C3309" s="1936" t="s">
        <v>193</v>
      </c>
      <c r="D3309" s="1937"/>
      <c r="E3309" s="310">
        <f t="shared" si="767"/>
        <v>0</v>
      </c>
      <c r="F3309" s="1410"/>
      <c r="G3309" s="1411"/>
      <c r="H3309" s="1412"/>
      <c r="I3309" s="1410"/>
      <c r="J3309" s="1411"/>
      <c r="K3309" s="1412"/>
      <c r="L3309" s="310">
        <f t="shared" si="768"/>
        <v>0</v>
      </c>
      <c r="M3309" s="12" t="str">
        <f t="shared" si="764"/>
        <v/>
      </c>
      <c r="N3309" s="13"/>
    </row>
    <row r="3310" spans="1:14">
      <c r="A3310" s="23">
        <v>10</v>
      </c>
      <c r="B3310" s="272">
        <v>1000</v>
      </c>
      <c r="C3310" s="1932" t="s">
        <v>194</v>
      </c>
      <c r="D3310" s="1933"/>
      <c r="E3310" s="310">
        <f t="shared" ref="E3310:L3310" si="769">SUM(E3311:E3327)</f>
        <v>40915</v>
      </c>
      <c r="F3310" s="274">
        <f t="shared" si="769"/>
        <v>40915</v>
      </c>
      <c r="G3310" s="275">
        <f t="shared" si="769"/>
        <v>0</v>
      </c>
      <c r="H3310" s="276">
        <f>SUM(H3311:H3327)</f>
        <v>0</v>
      </c>
      <c r="I3310" s="274">
        <f t="shared" si="769"/>
        <v>7760</v>
      </c>
      <c r="J3310" s="275">
        <f t="shared" si="769"/>
        <v>0</v>
      </c>
      <c r="K3310" s="276">
        <f t="shared" si="769"/>
        <v>0</v>
      </c>
      <c r="L3310" s="310">
        <f t="shared" si="769"/>
        <v>7760</v>
      </c>
      <c r="M3310" s="12">
        <f t="shared" si="764"/>
        <v>1</v>
      </c>
      <c r="N3310" s="13"/>
    </row>
    <row r="3311" spans="1:14" hidden="1">
      <c r="A3311" s="23">
        <v>15</v>
      </c>
      <c r="B3311" s="292"/>
      <c r="C3311" s="279">
        <v>1011</v>
      </c>
      <c r="D3311" s="311" t="s">
        <v>195</v>
      </c>
      <c r="E3311" s="281">
        <f t="shared" ref="E3311:E3327" si="770">F3311+G3311+H3311</f>
        <v>0</v>
      </c>
      <c r="F3311" s="152"/>
      <c r="G3311" s="153"/>
      <c r="H3311" s="1406"/>
      <c r="I3311" s="152"/>
      <c r="J3311" s="153"/>
      <c r="K3311" s="1406"/>
      <c r="L3311" s="281">
        <f t="shared" ref="L3311:L3327" si="771">I3311+J3311+K3311</f>
        <v>0</v>
      </c>
      <c r="M3311" s="12" t="str">
        <f t="shared" si="764"/>
        <v/>
      </c>
      <c r="N3311" s="13"/>
    </row>
    <row r="3312" spans="1:14" hidden="1">
      <c r="A3312" s="22">
        <v>35</v>
      </c>
      <c r="B3312" s="292"/>
      <c r="C3312" s="293">
        <v>1012</v>
      </c>
      <c r="D3312" s="294" t="s">
        <v>196</v>
      </c>
      <c r="E3312" s="295">
        <f t="shared" si="770"/>
        <v>0</v>
      </c>
      <c r="F3312" s="158"/>
      <c r="G3312" s="159"/>
      <c r="H3312" s="1408"/>
      <c r="I3312" s="158"/>
      <c r="J3312" s="159"/>
      <c r="K3312" s="1408"/>
      <c r="L3312" s="295">
        <f t="shared" si="771"/>
        <v>0</v>
      </c>
      <c r="M3312" s="12" t="str">
        <f t="shared" si="764"/>
        <v/>
      </c>
      <c r="N3312" s="13"/>
    </row>
    <row r="3313" spans="1:14">
      <c r="A3313" s="23">
        <v>40</v>
      </c>
      <c r="B3313" s="292"/>
      <c r="C3313" s="293">
        <v>1013</v>
      </c>
      <c r="D3313" s="294" t="s">
        <v>197</v>
      </c>
      <c r="E3313" s="295">
        <f t="shared" si="770"/>
        <v>2000</v>
      </c>
      <c r="F3313" s="158">
        <v>2000</v>
      </c>
      <c r="G3313" s="159">
        <v>0</v>
      </c>
      <c r="H3313" s="1408">
        <v>0</v>
      </c>
      <c r="I3313" s="158"/>
      <c r="J3313" s="159"/>
      <c r="K3313" s="1408"/>
      <c r="L3313" s="295">
        <f t="shared" si="771"/>
        <v>0</v>
      </c>
      <c r="M3313" s="12">
        <f t="shared" si="764"/>
        <v>1</v>
      </c>
      <c r="N3313" s="13"/>
    </row>
    <row r="3314" spans="1:14" hidden="1">
      <c r="A3314" s="23">
        <v>45</v>
      </c>
      <c r="B3314" s="292"/>
      <c r="C3314" s="293">
        <v>1014</v>
      </c>
      <c r="D3314" s="294" t="s">
        <v>198</v>
      </c>
      <c r="E3314" s="295">
        <f t="shared" si="770"/>
        <v>0</v>
      </c>
      <c r="F3314" s="158"/>
      <c r="G3314" s="159"/>
      <c r="H3314" s="1408"/>
      <c r="I3314" s="158"/>
      <c r="J3314" s="159"/>
      <c r="K3314" s="1408"/>
      <c r="L3314" s="295">
        <f t="shared" si="771"/>
        <v>0</v>
      </c>
      <c r="M3314" s="12" t="str">
        <f t="shared" si="764"/>
        <v/>
      </c>
      <c r="N3314" s="13"/>
    </row>
    <row r="3315" spans="1:14">
      <c r="A3315" s="23">
        <v>50</v>
      </c>
      <c r="B3315" s="292"/>
      <c r="C3315" s="293">
        <v>1015</v>
      </c>
      <c r="D3315" s="294" t="s">
        <v>199</v>
      </c>
      <c r="E3315" s="295">
        <f t="shared" si="770"/>
        <v>10000</v>
      </c>
      <c r="F3315" s="158">
        <v>10000</v>
      </c>
      <c r="G3315" s="159">
        <v>0</v>
      </c>
      <c r="H3315" s="1408">
        <v>0</v>
      </c>
      <c r="I3315" s="158">
        <v>1495</v>
      </c>
      <c r="J3315" s="159">
        <v>0</v>
      </c>
      <c r="K3315" s="1408">
        <v>0</v>
      </c>
      <c r="L3315" s="295">
        <f t="shared" si="771"/>
        <v>1495</v>
      </c>
      <c r="M3315" s="12">
        <f t="shared" si="764"/>
        <v>1</v>
      </c>
      <c r="N3315" s="13"/>
    </row>
    <row r="3316" spans="1:14">
      <c r="A3316" s="23">
        <v>55</v>
      </c>
      <c r="B3316" s="292"/>
      <c r="C3316" s="312">
        <v>1016</v>
      </c>
      <c r="D3316" s="313" t="s">
        <v>200</v>
      </c>
      <c r="E3316" s="314">
        <f t="shared" si="770"/>
        <v>10000</v>
      </c>
      <c r="F3316" s="164">
        <v>10000</v>
      </c>
      <c r="G3316" s="165">
        <v>0</v>
      </c>
      <c r="H3316" s="1407">
        <v>0</v>
      </c>
      <c r="I3316" s="164">
        <v>5240</v>
      </c>
      <c r="J3316" s="165">
        <v>0</v>
      </c>
      <c r="K3316" s="1407">
        <v>0</v>
      </c>
      <c r="L3316" s="314">
        <f t="shared" si="771"/>
        <v>5240</v>
      </c>
      <c r="M3316" s="12">
        <f t="shared" si="764"/>
        <v>1</v>
      </c>
      <c r="N3316" s="13"/>
    </row>
    <row r="3317" spans="1:14">
      <c r="A3317" s="23">
        <v>60</v>
      </c>
      <c r="B3317" s="278"/>
      <c r="C3317" s="318">
        <v>1020</v>
      </c>
      <c r="D3317" s="319" t="s">
        <v>201</v>
      </c>
      <c r="E3317" s="320">
        <f t="shared" si="770"/>
        <v>10000</v>
      </c>
      <c r="F3317" s="450">
        <v>10000</v>
      </c>
      <c r="G3317" s="451">
        <v>0</v>
      </c>
      <c r="H3317" s="1416">
        <v>0</v>
      </c>
      <c r="I3317" s="450">
        <v>1025</v>
      </c>
      <c r="J3317" s="451">
        <v>0</v>
      </c>
      <c r="K3317" s="1416">
        <v>0</v>
      </c>
      <c r="L3317" s="320">
        <f t="shared" si="771"/>
        <v>1025</v>
      </c>
      <c r="M3317" s="12">
        <f t="shared" si="764"/>
        <v>1</v>
      </c>
      <c r="N3317" s="13"/>
    </row>
    <row r="3318" spans="1:14">
      <c r="A3318" s="22">
        <v>65</v>
      </c>
      <c r="B3318" s="292"/>
      <c r="C3318" s="324">
        <v>1030</v>
      </c>
      <c r="D3318" s="325" t="s">
        <v>202</v>
      </c>
      <c r="E3318" s="326">
        <f t="shared" si="770"/>
        <v>8915</v>
      </c>
      <c r="F3318" s="445">
        <v>8915</v>
      </c>
      <c r="G3318" s="446">
        <v>0</v>
      </c>
      <c r="H3318" s="1413">
        <v>0</v>
      </c>
      <c r="I3318" s="445"/>
      <c r="J3318" s="446"/>
      <c r="K3318" s="1413"/>
      <c r="L3318" s="326">
        <f t="shared" si="771"/>
        <v>0</v>
      </c>
      <c r="M3318" s="12">
        <f t="shared" si="764"/>
        <v>1</v>
      </c>
      <c r="N3318" s="13"/>
    </row>
    <row r="3319" spans="1:14" hidden="1">
      <c r="A3319" s="23">
        <v>70</v>
      </c>
      <c r="B3319" s="292"/>
      <c r="C3319" s="318">
        <v>1051</v>
      </c>
      <c r="D3319" s="331" t="s">
        <v>203</v>
      </c>
      <c r="E3319" s="320">
        <f t="shared" si="770"/>
        <v>0</v>
      </c>
      <c r="F3319" s="450"/>
      <c r="G3319" s="451"/>
      <c r="H3319" s="1416"/>
      <c r="I3319" s="450"/>
      <c r="J3319" s="451"/>
      <c r="K3319" s="1416"/>
      <c r="L3319" s="320">
        <f t="shared" si="771"/>
        <v>0</v>
      </c>
      <c r="M3319" s="12" t="str">
        <f t="shared" si="764"/>
        <v/>
      </c>
      <c r="N3319" s="13"/>
    </row>
    <row r="3320" spans="1:14" hidden="1">
      <c r="A3320" s="23">
        <v>75</v>
      </c>
      <c r="B3320" s="292"/>
      <c r="C3320" s="293">
        <v>1052</v>
      </c>
      <c r="D3320" s="294" t="s">
        <v>204</v>
      </c>
      <c r="E3320" s="295">
        <f t="shared" si="770"/>
        <v>0</v>
      </c>
      <c r="F3320" s="158"/>
      <c r="G3320" s="159"/>
      <c r="H3320" s="1408"/>
      <c r="I3320" s="158"/>
      <c r="J3320" s="159"/>
      <c r="K3320" s="1408"/>
      <c r="L3320" s="295">
        <f t="shared" si="771"/>
        <v>0</v>
      </c>
      <c r="M3320" s="12" t="str">
        <f t="shared" si="764"/>
        <v/>
      </c>
      <c r="N3320" s="13"/>
    </row>
    <row r="3321" spans="1:14" hidden="1">
      <c r="A3321" s="23">
        <v>80</v>
      </c>
      <c r="B3321" s="292"/>
      <c r="C3321" s="324">
        <v>1053</v>
      </c>
      <c r="D3321" s="325" t="s">
        <v>859</v>
      </c>
      <c r="E3321" s="326">
        <f t="shared" si="770"/>
        <v>0</v>
      </c>
      <c r="F3321" s="445"/>
      <c r="G3321" s="446"/>
      <c r="H3321" s="1413"/>
      <c r="I3321" s="445"/>
      <c r="J3321" s="446"/>
      <c r="K3321" s="1413"/>
      <c r="L3321" s="326">
        <f t="shared" si="771"/>
        <v>0</v>
      </c>
      <c r="M3321" s="12" t="str">
        <f t="shared" si="764"/>
        <v/>
      </c>
      <c r="N3321" s="13"/>
    </row>
    <row r="3322" spans="1:14" hidden="1">
      <c r="A3322" s="23">
        <v>80</v>
      </c>
      <c r="B3322" s="292"/>
      <c r="C3322" s="318">
        <v>1062</v>
      </c>
      <c r="D3322" s="319" t="s">
        <v>205</v>
      </c>
      <c r="E3322" s="320">
        <f t="shared" si="770"/>
        <v>0</v>
      </c>
      <c r="F3322" s="450"/>
      <c r="G3322" s="451"/>
      <c r="H3322" s="1416"/>
      <c r="I3322" s="450"/>
      <c r="J3322" s="451"/>
      <c r="K3322" s="1416"/>
      <c r="L3322" s="320">
        <f t="shared" si="771"/>
        <v>0</v>
      </c>
      <c r="M3322" s="12" t="str">
        <f t="shared" si="764"/>
        <v/>
      </c>
      <c r="N3322" s="13"/>
    </row>
    <row r="3323" spans="1:14" hidden="1">
      <c r="A3323" s="23">
        <v>85</v>
      </c>
      <c r="B3323" s="292"/>
      <c r="C3323" s="324">
        <v>1063</v>
      </c>
      <c r="D3323" s="332" t="s">
        <v>787</v>
      </c>
      <c r="E3323" s="326">
        <f t="shared" si="770"/>
        <v>0</v>
      </c>
      <c r="F3323" s="445"/>
      <c r="G3323" s="446"/>
      <c r="H3323" s="1413"/>
      <c r="I3323" s="445"/>
      <c r="J3323" s="446"/>
      <c r="K3323" s="1413"/>
      <c r="L3323" s="326">
        <f t="shared" si="771"/>
        <v>0</v>
      </c>
      <c r="M3323" s="12" t="str">
        <f t="shared" si="764"/>
        <v/>
      </c>
      <c r="N3323" s="13"/>
    </row>
    <row r="3324" spans="1:14" hidden="1">
      <c r="A3324" s="23">
        <v>90</v>
      </c>
      <c r="B3324" s="292"/>
      <c r="C3324" s="333">
        <v>1069</v>
      </c>
      <c r="D3324" s="334" t="s">
        <v>206</v>
      </c>
      <c r="E3324" s="335">
        <f t="shared" si="770"/>
        <v>0</v>
      </c>
      <c r="F3324" s="589"/>
      <c r="G3324" s="590"/>
      <c r="H3324" s="1415"/>
      <c r="I3324" s="589"/>
      <c r="J3324" s="590"/>
      <c r="K3324" s="1415"/>
      <c r="L3324" s="335">
        <f t="shared" si="771"/>
        <v>0</v>
      </c>
      <c r="M3324" s="12" t="str">
        <f t="shared" si="764"/>
        <v/>
      </c>
      <c r="N3324" s="13"/>
    </row>
    <row r="3325" spans="1:14" hidden="1">
      <c r="A3325" s="23">
        <v>90</v>
      </c>
      <c r="B3325" s="278"/>
      <c r="C3325" s="318">
        <v>1091</v>
      </c>
      <c r="D3325" s="331" t="s">
        <v>895</v>
      </c>
      <c r="E3325" s="320">
        <f t="shared" si="770"/>
        <v>0</v>
      </c>
      <c r="F3325" s="450"/>
      <c r="G3325" s="451"/>
      <c r="H3325" s="1416"/>
      <c r="I3325" s="450"/>
      <c r="J3325" s="451"/>
      <c r="K3325" s="1416"/>
      <c r="L3325" s="320">
        <f t="shared" si="771"/>
        <v>0</v>
      </c>
      <c r="M3325" s="12" t="str">
        <f t="shared" si="764"/>
        <v/>
      </c>
      <c r="N3325" s="13"/>
    </row>
    <row r="3326" spans="1:14" hidden="1">
      <c r="A3326" s="22">
        <v>115</v>
      </c>
      <c r="B3326" s="292"/>
      <c r="C3326" s="293">
        <v>1092</v>
      </c>
      <c r="D3326" s="294" t="s">
        <v>299</v>
      </c>
      <c r="E3326" s="295">
        <f t="shared" si="770"/>
        <v>0</v>
      </c>
      <c r="F3326" s="158"/>
      <c r="G3326" s="159"/>
      <c r="H3326" s="1408"/>
      <c r="I3326" s="158"/>
      <c r="J3326" s="159"/>
      <c r="K3326" s="1408"/>
      <c r="L3326" s="295">
        <f t="shared" si="771"/>
        <v>0</v>
      </c>
      <c r="M3326" s="12" t="str">
        <f t="shared" si="764"/>
        <v/>
      </c>
      <c r="N3326" s="13"/>
    </row>
    <row r="3327" spans="1:14" hidden="1">
      <c r="A3327" s="22">
        <v>125</v>
      </c>
      <c r="B3327" s="292"/>
      <c r="C3327" s="285">
        <v>1098</v>
      </c>
      <c r="D3327" s="339" t="s">
        <v>207</v>
      </c>
      <c r="E3327" s="287">
        <f t="shared" si="770"/>
        <v>0</v>
      </c>
      <c r="F3327" s="173"/>
      <c r="G3327" s="174"/>
      <c r="H3327" s="1409"/>
      <c r="I3327" s="173"/>
      <c r="J3327" s="174"/>
      <c r="K3327" s="1409"/>
      <c r="L3327" s="287">
        <f t="shared" si="771"/>
        <v>0</v>
      </c>
      <c r="M3327" s="12" t="str">
        <f t="shared" si="764"/>
        <v/>
      </c>
      <c r="N3327" s="13"/>
    </row>
    <row r="3328" spans="1:14">
      <c r="A3328" s="23">
        <v>130</v>
      </c>
      <c r="B3328" s="272">
        <v>1900</v>
      </c>
      <c r="C3328" s="1917" t="s">
        <v>266</v>
      </c>
      <c r="D3328" s="1918"/>
      <c r="E3328" s="310">
        <f t="shared" ref="E3328:L3328" si="772">SUM(E3329:E3331)</f>
        <v>200</v>
      </c>
      <c r="F3328" s="274">
        <f t="shared" si="772"/>
        <v>200</v>
      </c>
      <c r="G3328" s="275">
        <f t="shared" si="772"/>
        <v>0</v>
      </c>
      <c r="H3328" s="276">
        <f>SUM(H3329:H3331)</f>
        <v>0</v>
      </c>
      <c r="I3328" s="274">
        <f t="shared" si="772"/>
        <v>152</v>
      </c>
      <c r="J3328" s="275">
        <f t="shared" si="772"/>
        <v>0</v>
      </c>
      <c r="K3328" s="276">
        <f t="shared" si="772"/>
        <v>0</v>
      </c>
      <c r="L3328" s="310">
        <f t="shared" si="772"/>
        <v>152</v>
      </c>
      <c r="M3328" s="12">
        <f t="shared" si="764"/>
        <v>1</v>
      </c>
      <c r="N3328" s="13"/>
    </row>
    <row r="3329" spans="1:14">
      <c r="A3329" s="23">
        <v>135</v>
      </c>
      <c r="B3329" s="292"/>
      <c r="C3329" s="279">
        <v>1901</v>
      </c>
      <c r="D3329" s="340" t="s">
        <v>896</v>
      </c>
      <c r="E3329" s="281">
        <f>F3329+G3329+H3329</f>
        <v>200</v>
      </c>
      <c r="F3329" s="152">
        <v>200</v>
      </c>
      <c r="G3329" s="153">
        <v>0</v>
      </c>
      <c r="H3329" s="1406">
        <v>0</v>
      </c>
      <c r="I3329" s="152"/>
      <c r="J3329" s="153"/>
      <c r="K3329" s="1406"/>
      <c r="L3329" s="281">
        <f>I3329+J3329+K3329</f>
        <v>0</v>
      </c>
      <c r="M3329" s="12">
        <f t="shared" si="764"/>
        <v>1</v>
      </c>
      <c r="N3329" s="13"/>
    </row>
    <row r="3330" spans="1:14">
      <c r="A3330" s="23">
        <v>140</v>
      </c>
      <c r="B3330" s="341"/>
      <c r="C3330" s="293">
        <v>1981</v>
      </c>
      <c r="D3330" s="342" t="s">
        <v>897</v>
      </c>
      <c r="E3330" s="295">
        <f>F3330+G3330+H3330</f>
        <v>0</v>
      </c>
      <c r="F3330" s="158"/>
      <c r="G3330" s="159"/>
      <c r="H3330" s="1408"/>
      <c r="I3330" s="158">
        <v>152</v>
      </c>
      <c r="J3330" s="159">
        <v>0</v>
      </c>
      <c r="K3330" s="1408">
        <v>0</v>
      </c>
      <c r="L3330" s="295">
        <f>I3330+J3330+K3330</f>
        <v>152</v>
      </c>
      <c r="M3330" s="12">
        <f t="shared" si="764"/>
        <v>1</v>
      </c>
      <c r="N3330" s="13"/>
    </row>
    <row r="3331" spans="1:14" hidden="1">
      <c r="A3331" s="23">
        <v>145</v>
      </c>
      <c r="B3331" s="292"/>
      <c r="C3331" s="285">
        <v>1991</v>
      </c>
      <c r="D3331" s="343" t="s">
        <v>898</v>
      </c>
      <c r="E3331" s="287">
        <f>F3331+G3331+H3331</f>
        <v>0</v>
      </c>
      <c r="F3331" s="173"/>
      <c r="G3331" s="174"/>
      <c r="H3331" s="1409"/>
      <c r="I3331" s="173"/>
      <c r="J3331" s="174"/>
      <c r="K3331" s="1409"/>
      <c r="L3331" s="287">
        <f>I3331+J3331+K3331</f>
        <v>0</v>
      </c>
      <c r="M3331" s="12" t="str">
        <f t="shared" si="764"/>
        <v/>
      </c>
      <c r="N3331" s="13"/>
    </row>
    <row r="3332" spans="1:14" hidden="1">
      <c r="A3332" s="23">
        <v>150</v>
      </c>
      <c r="B3332" s="272">
        <v>2100</v>
      </c>
      <c r="C3332" s="1917" t="s">
        <v>708</v>
      </c>
      <c r="D3332" s="1918"/>
      <c r="E3332" s="310">
        <f t="shared" ref="E3332:L3332" si="773">SUM(E3333:E3337)</f>
        <v>0</v>
      </c>
      <c r="F3332" s="274">
        <f t="shared" si="773"/>
        <v>0</v>
      </c>
      <c r="G3332" s="275">
        <f t="shared" si="773"/>
        <v>0</v>
      </c>
      <c r="H3332" s="276">
        <f>SUM(H3333:H3337)</f>
        <v>0</v>
      </c>
      <c r="I3332" s="274">
        <f t="shared" si="773"/>
        <v>0</v>
      </c>
      <c r="J3332" s="275">
        <f t="shared" si="773"/>
        <v>0</v>
      </c>
      <c r="K3332" s="276">
        <f t="shared" si="773"/>
        <v>0</v>
      </c>
      <c r="L3332" s="310">
        <f t="shared" si="773"/>
        <v>0</v>
      </c>
      <c r="M3332" s="12" t="str">
        <f t="shared" si="764"/>
        <v/>
      </c>
      <c r="N3332" s="13"/>
    </row>
    <row r="3333" spans="1:14" hidden="1">
      <c r="A3333" s="23">
        <v>155</v>
      </c>
      <c r="B3333" s="292"/>
      <c r="C3333" s="279">
        <v>2110</v>
      </c>
      <c r="D3333" s="344" t="s">
        <v>208</v>
      </c>
      <c r="E3333" s="281">
        <f>F3333+G3333+H3333</f>
        <v>0</v>
      </c>
      <c r="F3333" s="152"/>
      <c r="G3333" s="153"/>
      <c r="H3333" s="1406"/>
      <c r="I3333" s="152"/>
      <c r="J3333" s="153"/>
      <c r="K3333" s="1406"/>
      <c r="L3333" s="281">
        <f>I3333+J3333+K3333</f>
        <v>0</v>
      </c>
      <c r="M3333" s="12" t="str">
        <f t="shared" si="764"/>
        <v/>
      </c>
      <c r="N3333" s="13"/>
    </row>
    <row r="3334" spans="1:14" hidden="1">
      <c r="A3334" s="23">
        <v>160</v>
      </c>
      <c r="B3334" s="341"/>
      <c r="C3334" s="293">
        <v>2120</v>
      </c>
      <c r="D3334" s="300" t="s">
        <v>209</v>
      </c>
      <c r="E3334" s="295">
        <f>F3334+G3334+H3334</f>
        <v>0</v>
      </c>
      <c r="F3334" s="158"/>
      <c r="G3334" s="159"/>
      <c r="H3334" s="1408"/>
      <c r="I3334" s="158"/>
      <c r="J3334" s="159"/>
      <c r="K3334" s="1408"/>
      <c r="L3334" s="295">
        <f>I3334+J3334+K3334</f>
        <v>0</v>
      </c>
      <c r="M3334" s="12" t="str">
        <f t="shared" si="764"/>
        <v/>
      </c>
      <c r="N3334" s="13"/>
    </row>
    <row r="3335" spans="1:14" hidden="1">
      <c r="A3335" s="23">
        <v>165</v>
      </c>
      <c r="B3335" s="341"/>
      <c r="C3335" s="293">
        <v>2125</v>
      </c>
      <c r="D3335" s="300" t="s">
        <v>210</v>
      </c>
      <c r="E3335" s="295">
        <f>F3335+G3335+H3335</f>
        <v>0</v>
      </c>
      <c r="F3335" s="484">
        <v>0</v>
      </c>
      <c r="G3335" s="485">
        <v>0</v>
      </c>
      <c r="H3335" s="160">
        <v>0</v>
      </c>
      <c r="I3335" s="484">
        <v>0</v>
      </c>
      <c r="J3335" s="485">
        <v>0</v>
      </c>
      <c r="K3335" s="160">
        <v>0</v>
      </c>
      <c r="L3335" s="295">
        <f>I3335+J3335+K3335</f>
        <v>0</v>
      </c>
      <c r="M3335" s="12" t="str">
        <f t="shared" si="764"/>
        <v/>
      </c>
      <c r="N3335" s="13"/>
    </row>
    <row r="3336" spans="1:14" hidden="1">
      <c r="A3336" s="23">
        <v>175</v>
      </c>
      <c r="B3336" s="291"/>
      <c r="C3336" s="293">
        <v>2140</v>
      </c>
      <c r="D3336" s="300" t="s">
        <v>211</v>
      </c>
      <c r="E3336" s="295">
        <f>F3336+G3336+H3336</f>
        <v>0</v>
      </c>
      <c r="F3336" s="484">
        <v>0</v>
      </c>
      <c r="G3336" s="485">
        <v>0</v>
      </c>
      <c r="H3336" s="160">
        <v>0</v>
      </c>
      <c r="I3336" s="484">
        <v>0</v>
      </c>
      <c r="J3336" s="485">
        <v>0</v>
      </c>
      <c r="K3336" s="160">
        <v>0</v>
      </c>
      <c r="L3336" s="295">
        <f>I3336+J3336+K3336</f>
        <v>0</v>
      </c>
      <c r="M3336" s="12" t="str">
        <f t="shared" si="764"/>
        <v/>
      </c>
      <c r="N3336" s="13"/>
    </row>
    <row r="3337" spans="1:14" hidden="1">
      <c r="A3337" s="23">
        <v>180</v>
      </c>
      <c r="B3337" s="292"/>
      <c r="C3337" s="285">
        <v>2190</v>
      </c>
      <c r="D3337" s="345" t="s">
        <v>212</v>
      </c>
      <c r="E3337" s="287">
        <f>F3337+G3337+H3337</f>
        <v>0</v>
      </c>
      <c r="F3337" s="173"/>
      <c r="G3337" s="174"/>
      <c r="H3337" s="1409"/>
      <c r="I3337" s="173"/>
      <c r="J3337" s="174"/>
      <c r="K3337" s="1409"/>
      <c r="L3337" s="287">
        <f>I3337+J3337+K3337</f>
        <v>0</v>
      </c>
      <c r="M3337" s="12" t="str">
        <f t="shared" si="764"/>
        <v/>
      </c>
      <c r="N3337" s="13"/>
    </row>
    <row r="3338" spans="1:14" hidden="1">
      <c r="A3338" s="23">
        <v>185</v>
      </c>
      <c r="B3338" s="272">
        <v>2200</v>
      </c>
      <c r="C3338" s="1917" t="s">
        <v>213</v>
      </c>
      <c r="D3338" s="1918"/>
      <c r="E3338" s="310">
        <f t="shared" ref="E3338:L3338" si="774">SUM(E3339:E3340)</f>
        <v>0</v>
      </c>
      <c r="F3338" s="274">
        <f t="shared" si="774"/>
        <v>0</v>
      </c>
      <c r="G3338" s="275">
        <f t="shared" si="774"/>
        <v>0</v>
      </c>
      <c r="H3338" s="276">
        <f>SUM(H3339:H3340)</f>
        <v>0</v>
      </c>
      <c r="I3338" s="274">
        <f t="shared" si="774"/>
        <v>0</v>
      </c>
      <c r="J3338" s="275">
        <f t="shared" si="774"/>
        <v>0</v>
      </c>
      <c r="K3338" s="276">
        <f t="shared" si="774"/>
        <v>0</v>
      </c>
      <c r="L3338" s="310">
        <f t="shared" si="774"/>
        <v>0</v>
      </c>
      <c r="M3338" s="12" t="str">
        <f t="shared" si="764"/>
        <v/>
      </c>
      <c r="N3338" s="13"/>
    </row>
    <row r="3339" spans="1:14" hidden="1">
      <c r="A3339" s="23">
        <v>190</v>
      </c>
      <c r="B3339" s="292"/>
      <c r="C3339" s="279">
        <v>2221</v>
      </c>
      <c r="D3339" s="280" t="s">
        <v>300</v>
      </c>
      <c r="E3339" s="281">
        <f>F3339+G3339+H3339</f>
        <v>0</v>
      </c>
      <c r="F3339" s="152"/>
      <c r="G3339" s="153"/>
      <c r="H3339" s="1406"/>
      <c r="I3339" s="152"/>
      <c r="J3339" s="153"/>
      <c r="K3339" s="1406"/>
      <c r="L3339" s="281">
        <f>I3339+J3339+K3339</f>
        <v>0</v>
      </c>
      <c r="M3339" s="12" t="str">
        <f t="shared" si="764"/>
        <v/>
      </c>
      <c r="N3339" s="13"/>
    </row>
    <row r="3340" spans="1:14" hidden="1">
      <c r="A3340" s="23">
        <v>200</v>
      </c>
      <c r="B3340" s="292"/>
      <c r="C3340" s="285">
        <v>2224</v>
      </c>
      <c r="D3340" s="286" t="s">
        <v>214</v>
      </c>
      <c r="E3340" s="287">
        <f>F3340+G3340+H3340</f>
        <v>0</v>
      </c>
      <c r="F3340" s="173"/>
      <c r="G3340" s="174"/>
      <c r="H3340" s="1409"/>
      <c r="I3340" s="173"/>
      <c r="J3340" s="174"/>
      <c r="K3340" s="1409"/>
      <c r="L3340" s="287">
        <f>I3340+J3340+K3340</f>
        <v>0</v>
      </c>
      <c r="M3340" s="12" t="str">
        <f t="shared" si="764"/>
        <v/>
      </c>
      <c r="N3340" s="13"/>
    </row>
    <row r="3341" spans="1:14" hidden="1">
      <c r="A3341" s="23">
        <v>200</v>
      </c>
      <c r="B3341" s="272">
        <v>2500</v>
      </c>
      <c r="C3341" s="1917" t="s">
        <v>215</v>
      </c>
      <c r="D3341" s="1918"/>
      <c r="E3341" s="310">
        <f>F3341+G3341+H3341</f>
        <v>0</v>
      </c>
      <c r="F3341" s="1410"/>
      <c r="G3341" s="1411"/>
      <c r="H3341" s="1412"/>
      <c r="I3341" s="1410"/>
      <c r="J3341" s="1411"/>
      <c r="K3341" s="1412"/>
      <c r="L3341" s="310">
        <f>I3341+J3341+K3341</f>
        <v>0</v>
      </c>
      <c r="M3341" s="12" t="str">
        <f t="shared" si="764"/>
        <v/>
      </c>
      <c r="N3341" s="13"/>
    </row>
    <row r="3342" spans="1:14" hidden="1">
      <c r="A3342" s="23">
        <v>205</v>
      </c>
      <c r="B3342" s="272">
        <v>2600</v>
      </c>
      <c r="C3342" s="1923" t="s">
        <v>216</v>
      </c>
      <c r="D3342" s="1924"/>
      <c r="E3342" s="310">
        <f>F3342+G3342+H3342</f>
        <v>0</v>
      </c>
      <c r="F3342" s="1410"/>
      <c r="G3342" s="1411"/>
      <c r="H3342" s="1412"/>
      <c r="I3342" s="1410"/>
      <c r="J3342" s="1411"/>
      <c r="K3342" s="1412"/>
      <c r="L3342" s="310">
        <f>I3342+J3342+K3342</f>
        <v>0</v>
      </c>
      <c r="M3342" s="12" t="str">
        <f t="shared" si="764"/>
        <v/>
      </c>
      <c r="N3342" s="13"/>
    </row>
    <row r="3343" spans="1:14" hidden="1">
      <c r="A3343" s="23">
        <v>210</v>
      </c>
      <c r="B3343" s="272">
        <v>2700</v>
      </c>
      <c r="C3343" s="1923" t="s">
        <v>217</v>
      </c>
      <c r="D3343" s="1924"/>
      <c r="E3343" s="310">
        <f>F3343+G3343+H3343</f>
        <v>0</v>
      </c>
      <c r="F3343" s="1410"/>
      <c r="G3343" s="1411"/>
      <c r="H3343" s="1412"/>
      <c r="I3343" s="1410"/>
      <c r="J3343" s="1411"/>
      <c r="K3343" s="1412"/>
      <c r="L3343" s="310">
        <f>I3343+J3343+K3343</f>
        <v>0</v>
      </c>
      <c r="M3343" s="12" t="str">
        <f t="shared" si="764"/>
        <v/>
      </c>
      <c r="N3343" s="13"/>
    </row>
    <row r="3344" spans="1:14" ht="36" hidden="1" customHeight="1">
      <c r="A3344" s="23">
        <v>215</v>
      </c>
      <c r="B3344" s="272">
        <v>2800</v>
      </c>
      <c r="C3344" s="1923" t="s">
        <v>1644</v>
      </c>
      <c r="D3344" s="1924"/>
      <c r="E3344" s="310">
        <f t="shared" ref="E3344:L3344" si="775">SUM(E3345:E3347)</f>
        <v>0</v>
      </c>
      <c r="F3344" s="274">
        <f t="shared" si="775"/>
        <v>0</v>
      </c>
      <c r="G3344" s="275">
        <f t="shared" si="775"/>
        <v>0</v>
      </c>
      <c r="H3344" s="276">
        <f>SUM(H3345:H3347)</f>
        <v>0</v>
      </c>
      <c r="I3344" s="274">
        <f t="shared" si="775"/>
        <v>0</v>
      </c>
      <c r="J3344" s="275">
        <f t="shared" si="775"/>
        <v>0</v>
      </c>
      <c r="K3344" s="276">
        <f t="shared" si="775"/>
        <v>0</v>
      </c>
      <c r="L3344" s="310">
        <f t="shared" si="775"/>
        <v>0</v>
      </c>
      <c r="M3344" s="12" t="str">
        <f t="shared" si="764"/>
        <v/>
      </c>
      <c r="N3344" s="13"/>
    </row>
    <row r="3345" spans="1:14" hidden="1">
      <c r="A3345" s="22">
        <v>220</v>
      </c>
      <c r="B3345" s="292"/>
      <c r="C3345" s="279">
        <v>2810</v>
      </c>
      <c r="D3345" s="340" t="s">
        <v>2169</v>
      </c>
      <c r="E3345" s="281">
        <f>F3345+G3345+H3345</f>
        <v>0</v>
      </c>
      <c r="F3345" s="152"/>
      <c r="G3345" s="153"/>
      <c r="H3345" s="1406"/>
      <c r="I3345" s="152"/>
      <c r="J3345" s="153"/>
      <c r="K3345" s="1406"/>
      <c r="L3345" s="281">
        <f>I3345+J3345+K3345</f>
        <v>0</v>
      </c>
      <c r="M3345" s="12" t="str">
        <f t="shared" si="764"/>
        <v/>
      </c>
      <c r="N3345" s="13"/>
    </row>
    <row r="3346" spans="1:14" hidden="1">
      <c r="A3346" s="23">
        <v>225</v>
      </c>
      <c r="B3346" s="341"/>
      <c r="C3346" s="293">
        <v>2820</v>
      </c>
      <c r="D3346" s="342" t="s">
        <v>2170</v>
      </c>
      <c r="E3346" s="295">
        <f>F3346+G3346+H3346</f>
        <v>0</v>
      </c>
      <c r="F3346" s="158"/>
      <c r="G3346" s="159"/>
      <c r="H3346" s="1408"/>
      <c r="I3346" s="158"/>
      <c r="J3346" s="159"/>
      <c r="K3346" s="1408"/>
      <c r="L3346" s="295">
        <f>I3346+J3346+K3346</f>
        <v>0</v>
      </c>
      <c r="M3346" s="12" t="str">
        <f t="shared" si="764"/>
        <v/>
      </c>
      <c r="N3346" s="13"/>
    </row>
    <row r="3347" spans="1:14" ht="31.5" hidden="1">
      <c r="A3347" s="23">
        <v>230</v>
      </c>
      <c r="B3347" s="292"/>
      <c r="C3347" s="285">
        <v>2890</v>
      </c>
      <c r="D3347" s="343" t="s">
        <v>2171</v>
      </c>
      <c r="E3347" s="287">
        <f>F3347+G3347+H3347</f>
        <v>0</v>
      </c>
      <c r="F3347" s="173"/>
      <c r="G3347" s="174"/>
      <c r="H3347" s="1409"/>
      <c r="I3347" s="173"/>
      <c r="J3347" s="174"/>
      <c r="K3347" s="1409"/>
      <c r="L3347" s="287">
        <f>I3347+J3347+K3347</f>
        <v>0</v>
      </c>
      <c r="M3347" s="12" t="str">
        <f t="shared" si="764"/>
        <v/>
      </c>
      <c r="N3347" s="13"/>
    </row>
    <row r="3348" spans="1:14" hidden="1">
      <c r="A3348" s="23">
        <v>245</v>
      </c>
      <c r="B3348" s="272">
        <v>2900</v>
      </c>
      <c r="C3348" s="1917" t="s">
        <v>218</v>
      </c>
      <c r="D3348" s="1918"/>
      <c r="E3348" s="310">
        <f>SUM(E3349:E3356)</f>
        <v>0</v>
      </c>
      <c r="F3348" s="274">
        <f>SUM(F3349:F3356)</f>
        <v>0</v>
      </c>
      <c r="G3348" s="274">
        <f t="shared" ref="G3348:L3348" si="776">SUM(G3349:G3356)</f>
        <v>0</v>
      </c>
      <c r="H3348" s="274">
        <f t="shared" si="776"/>
        <v>0</v>
      </c>
      <c r="I3348" s="274">
        <f t="shared" si="776"/>
        <v>0</v>
      </c>
      <c r="J3348" s="274">
        <f t="shared" si="776"/>
        <v>0</v>
      </c>
      <c r="K3348" s="274">
        <f t="shared" si="776"/>
        <v>0</v>
      </c>
      <c r="L3348" s="274">
        <f t="shared" si="776"/>
        <v>0</v>
      </c>
      <c r="M3348" s="12" t="str">
        <f t="shared" si="764"/>
        <v/>
      </c>
      <c r="N3348" s="13"/>
    </row>
    <row r="3349" spans="1:14" hidden="1">
      <c r="A3349" s="22">
        <v>220</v>
      </c>
      <c r="B3349" s="346"/>
      <c r="C3349" s="279">
        <v>2910</v>
      </c>
      <c r="D3349" s="347" t="s">
        <v>1988</v>
      </c>
      <c r="E3349" s="281">
        <f>F3349+G3349+H3349</f>
        <v>0</v>
      </c>
      <c r="F3349" s="152"/>
      <c r="G3349" s="153"/>
      <c r="H3349" s="1406"/>
      <c r="I3349" s="152"/>
      <c r="J3349" s="153"/>
      <c r="K3349" s="1406"/>
      <c r="L3349" s="281">
        <f>I3349+J3349+K3349</f>
        <v>0</v>
      </c>
      <c r="M3349" s="12" t="str">
        <f t="shared" si="764"/>
        <v/>
      </c>
      <c r="N3349" s="13"/>
    </row>
    <row r="3350" spans="1:14" hidden="1">
      <c r="A3350" s="23">
        <v>225</v>
      </c>
      <c r="B3350" s="346"/>
      <c r="C3350" s="279">
        <v>2920</v>
      </c>
      <c r="D3350" s="347" t="s">
        <v>219</v>
      </c>
      <c r="E3350" s="281">
        <f t="shared" ref="E3350:E3356" si="777">F3350+G3350+H3350</f>
        <v>0</v>
      </c>
      <c r="F3350" s="152"/>
      <c r="G3350" s="153"/>
      <c r="H3350" s="1406"/>
      <c r="I3350" s="152"/>
      <c r="J3350" s="153"/>
      <c r="K3350" s="1406"/>
      <c r="L3350" s="281">
        <f t="shared" ref="L3350:L3356" si="778">I3350+J3350+K3350</f>
        <v>0</v>
      </c>
      <c r="M3350" s="12" t="str">
        <f t="shared" si="764"/>
        <v/>
      </c>
      <c r="N3350" s="13"/>
    </row>
    <row r="3351" spans="1:14" ht="31.5" hidden="1">
      <c r="A3351" s="23">
        <v>230</v>
      </c>
      <c r="B3351" s="346"/>
      <c r="C3351" s="324">
        <v>2969</v>
      </c>
      <c r="D3351" s="348" t="s">
        <v>220</v>
      </c>
      <c r="E3351" s="326">
        <f t="shared" si="777"/>
        <v>0</v>
      </c>
      <c r="F3351" s="445"/>
      <c r="G3351" s="446"/>
      <c r="H3351" s="1413"/>
      <c r="I3351" s="445"/>
      <c r="J3351" s="446"/>
      <c r="K3351" s="1413"/>
      <c r="L3351" s="326">
        <f t="shared" si="778"/>
        <v>0</v>
      </c>
      <c r="M3351" s="12" t="str">
        <f t="shared" si="764"/>
        <v/>
      </c>
      <c r="N3351" s="13"/>
    </row>
    <row r="3352" spans="1:14" ht="31.5" hidden="1">
      <c r="A3352" s="23">
        <v>235</v>
      </c>
      <c r="B3352" s="346"/>
      <c r="C3352" s="349">
        <v>2970</v>
      </c>
      <c r="D3352" s="350" t="s">
        <v>221</v>
      </c>
      <c r="E3352" s="351">
        <f t="shared" si="777"/>
        <v>0</v>
      </c>
      <c r="F3352" s="624"/>
      <c r="G3352" s="625"/>
      <c r="H3352" s="1414"/>
      <c r="I3352" s="624"/>
      <c r="J3352" s="625"/>
      <c r="K3352" s="1414"/>
      <c r="L3352" s="351">
        <f t="shared" si="778"/>
        <v>0</v>
      </c>
      <c r="M3352" s="12" t="str">
        <f t="shared" si="764"/>
        <v/>
      </c>
      <c r="N3352" s="13"/>
    </row>
    <row r="3353" spans="1:14" hidden="1">
      <c r="A3353" s="23">
        <v>240</v>
      </c>
      <c r="B3353" s="346"/>
      <c r="C3353" s="333">
        <v>2989</v>
      </c>
      <c r="D3353" s="355" t="s">
        <v>222</v>
      </c>
      <c r="E3353" s="335">
        <f t="shared" si="777"/>
        <v>0</v>
      </c>
      <c r="F3353" s="589"/>
      <c r="G3353" s="590"/>
      <c r="H3353" s="1415"/>
      <c r="I3353" s="589"/>
      <c r="J3353" s="590"/>
      <c r="K3353" s="1415"/>
      <c r="L3353" s="335">
        <f t="shared" si="778"/>
        <v>0</v>
      </c>
      <c r="M3353" s="12" t="str">
        <f t="shared" si="764"/>
        <v/>
      </c>
      <c r="N3353" s="13"/>
    </row>
    <row r="3354" spans="1:14" hidden="1">
      <c r="A3354" s="23">
        <v>245</v>
      </c>
      <c r="B3354" s="292"/>
      <c r="C3354" s="318">
        <v>2990</v>
      </c>
      <c r="D3354" s="356" t="s">
        <v>2007</v>
      </c>
      <c r="E3354" s="320">
        <f>F3354+G3354+H3354</f>
        <v>0</v>
      </c>
      <c r="F3354" s="450"/>
      <c r="G3354" s="451"/>
      <c r="H3354" s="1416"/>
      <c r="I3354" s="450"/>
      <c r="J3354" s="451"/>
      <c r="K3354" s="1416"/>
      <c r="L3354" s="320">
        <f>I3354+J3354+K3354</f>
        <v>0</v>
      </c>
      <c r="M3354" s="12" t="str">
        <f t="shared" si="764"/>
        <v/>
      </c>
      <c r="N3354" s="13"/>
    </row>
    <row r="3355" spans="1:14" hidden="1">
      <c r="A3355" s="22">
        <v>250</v>
      </c>
      <c r="B3355" s="292"/>
      <c r="C3355" s="318">
        <v>2991</v>
      </c>
      <c r="D3355" s="356" t="s">
        <v>223</v>
      </c>
      <c r="E3355" s="320">
        <f t="shared" si="777"/>
        <v>0</v>
      </c>
      <c r="F3355" s="450"/>
      <c r="G3355" s="451"/>
      <c r="H3355" s="1416"/>
      <c r="I3355" s="450"/>
      <c r="J3355" s="451"/>
      <c r="K3355" s="1416"/>
      <c r="L3355" s="320">
        <f t="shared" si="778"/>
        <v>0</v>
      </c>
      <c r="M3355" s="12" t="str">
        <f t="shared" si="764"/>
        <v/>
      </c>
      <c r="N3355" s="13"/>
    </row>
    <row r="3356" spans="1:14" hidden="1">
      <c r="A3356" s="23">
        <v>255</v>
      </c>
      <c r="B3356" s="292"/>
      <c r="C3356" s="285">
        <v>2992</v>
      </c>
      <c r="D3356" s="357" t="s">
        <v>224</v>
      </c>
      <c r="E3356" s="287">
        <f t="shared" si="777"/>
        <v>0</v>
      </c>
      <c r="F3356" s="173"/>
      <c r="G3356" s="174"/>
      <c r="H3356" s="1409"/>
      <c r="I3356" s="173"/>
      <c r="J3356" s="174"/>
      <c r="K3356" s="1409"/>
      <c r="L3356" s="287">
        <f t="shared" si="778"/>
        <v>0</v>
      </c>
      <c r="M3356" s="12" t="str">
        <f t="shared" si="764"/>
        <v/>
      </c>
      <c r="N3356" s="13"/>
    </row>
    <row r="3357" spans="1:14" hidden="1">
      <c r="A3357" s="23">
        <v>265</v>
      </c>
      <c r="B3357" s="272">
        <v>3300</v>
      </c>
      <c r="C3357" s="358" t="s">
        <v>2038</v>
      </c>
      <c r="D3357" s="1835"/>
      <c r="E3357" s="310">
        <f t="shared" ref="E3357:L3357" si="779">SUM(E3358:E3362)</f>
        <v>0</v>
      </c>
      <c r="F3357" s="274">
        <f t="shared" si="779"/>
        <v>0</v>
      </c>
      <c r="G3357" s="275">
        <f t="shared" si="779"/>
        <v>0</v>
      </c>
      <c r="H3357" s="276">
        <f t="shared" si="779"/>
        <v>0</v>
      </c>
      <c r="I3357" s="274">
        <f t="shared" si="779"/>
        <v>0</v>
      </c>
      <c r="J3357" s="275">
        <f t="shared" si="779"/>
        <v>0</v>
      </c>
      <c r="K3357" s="276">
        <f t="shared" si="779"/>
        <v>0</v>
      </c>
      <c r="L3357" s="310">
        <f t="shared" si="779"/>
        <v>0</v>
      </c>
      <c r="M3357" s="12" t="str">
        <f t="shared" ref="M3357:M3410" si="780">(IF($E3357&lt;&gt;0,$M$2,IF($L3357&lt;&gt;0,$M$2,"")))</f>
        <v/>
      </c>
      <c r="N3357" s="13"/>
    </row>
    <row r="3358" spans="1:14" hidden="1">
      <c r="A3358" s="22">
        <v>270</v>
      </c>
      <c r="B3358" s="291"/>
      <c r="C3358" s="279">
        <v>3301</v>
      </c>
      <c r="D3358" s="359" t="s">
        <v>225</v>
      </c>
      <c r="E3358" s="281">
        <f t="shared" ref="E3358:E3365" si="781">F3358+G3358+H3358</f>
        <v>0</v>
      </c>
      <c r="F3358" s="482">
        <v>0</v>
      </c>
      <c r="G3358" s="483">
        <v>0</v>
      </c>
      <c r="H3358" s="154">
        <v>0</v>
      </c>
      <c r="I3358" s="482">
        <v>0</v>
      </c>
      <c r="J3358" s="483">
        <v>0</v>
      </c>
      <c r="K3358" s="154">
        <v>0</v>
      </c>
      <c r="L3358" s="281">
        <f t="shared" ref="L3358:L3365" si="782">I3358+J3358+K3358</f>
        <v>0</v>
      </c>
      <c r="M3358" s="12" t="str">
        <f t="shared" si="780"/>
        <v/>
      </c>
      <c r="N3358" s="13"/>
    </row>
    <row r="3359" spans="1:14" hidden="1">
      <c r="A3359" s="22">
        <v>290</v>
      </c>
      <c r="B3359" s="291"/>
      <c r="C3359" s="293">
        <v>3302</v>
      </c>
      <c r="D3359" s="360" t="s">
        <v>702</v>
      </c>
      <c r="E3359" s="295">
        <f t="shared" si="781"/>
        <v>0</v>
      </c>
      <c r="F3359" s="484">
        <v>0</v>
      </c>
      <c r="G3359" s="485">
        <v>0</v>
      </c>
      <c r="H3359" s="160">
        <v>0</v>
      </c>
      <c r="I3359" s="484">
        <v>0</v>
      </c>
      <c r="J3359" s="485">
        <v>0</v>
      </c>
      <c r="K3359" s="160">
        <v>0</v>
      </c>
      <c r="L3359" s="295">
        <f t="shared" si="782"/>
        <v>0</v>
      </c>
      <c r="M3359" s="12" t="str">
        <f t="shared" si="780"/>
        <v/>
      </c>
      <c r="N3359" s="13"/>
    </row>
    <row r="3360" spans="1:14" hidden="1">
      <c r="A3360" s="39">
        <v>320</v>
      </c>
      <c r="B3360" s="291"/>
      <c r="C3360" s="293">
        <v>3304</v>
      </c>
      <c r="D3360" s="360" t="s">
        <v>226</v>
      </c>
      <c r="E3360" s="295">
        <f t="shared" si="781"/>
        <v>0</v>
      </c>
      <c r="F3360" s="484">
        <v>0</v>
      </c>
      <c r="G3360" s="485">
        <v>0</v>
      </c>
      <c r="H3360" s="160">
        <v>0</v>
      </c>
      <c r="I3360" s="484">
        <v>0</v>
      </c>
      <c r="J3360" s="485">
        <v>0</v>
      </c>
      <c r="K3360" s="160">
        <v>0</v>
      </c>
      <c r="L3360" s="295">
        <f t="shared" si="782"/>
        <v>0</v>
      </c>
      <c r="M3360" s="12" t="str">
        <f t="shared" si="780"/>
        <v/>
      </c>
      <c r="N3360" s="13"/>
    </row>
    <row r="3361" spans="1:14" ht="47.25" hidden="1">
      <c r="A3361" s="22">
        <v>330</v>
      </c>
      <c r="B3361" s="291"/>
      <c r="C3361" s="285">
        <v>3306</v>
      </c>
      <c r="D3361" s="361" t="s">
        <v>2172</v>
      </c>
      <c r="E3361" s="295">
        <f t="shared" si="781"/>
        <v>0</v>
      </c>
      <c r="F3361" s="484">
        <v>0</v>
      </c>
      <c r="G3361" s="485">
        <v>0</v>
      </c>
      <c r="H3361" s="160">
        <v>0</v>
      </c>
      <c r="I3361" s="484">
        <v>0</v>
      </c>
      <c r="J3361" s="485">
        <v>0</v>
      </c>
      <c r="K3361" s="160">
        <v>0</v>
      </c>
      <c r="L3361" s="295">
        <f t="shared" si="782"/>
        <v>0</v>
      </c>
      <c r="M3361" s="12" t="str">
        <f t="shared" si="780"/>
        <v/>
      </c>
      <c r="N3361" s="13"/>
    </row>
    <row r="3362" spans="1:14" hidden="1">
      <c r="A3362" s="23">
        <v>225</v>
      </c>
      <c r="B3362" s="291"/>
      <c r="C3362" s="285">
        <v>3307</v>
      </c>
      <c r="D3362" s="361" t="s">
        <v>2049</v>
      </c>
      <c r="E3362" s="287">
        <f t="shared" si="781"/>
        <v>0</v>
      </c>
      <c r="F3362" s="486">
        <v>0</v>
      </c>
      <c r="G3362" s="487">
        <v>0</v>
      </c>
      <c r="H3362" s="175">
        <v>0</v>
      </c>
      <c r="I3362" s="486">
        <v>0</v>
      </c>
      <c r="J3362" s="487">
        <v>0</v>
      </c>
      <c r="K3362" s="175">
        <v>0</v>
      </c>
      <c r="L3362" s="287">
        <f t="shared" si="782"/>
        <v>0</v>
      </c>
      <c r="M3362" s="12" t="str">
        <f t="shared" si="780"/>
        <v/>
      </c>
      <c r="N3362" s="13"/>
    </row>
    <row r="3363" spans="1:14" hidden="1">
      <c r="A3363" s="23">
        <v>230</v>
      </c>
      <c r="B3363" s="272">
        <v>3900</v>
      </c>
      <c r="C3363" s="1917" t="s">
        <v>227</v>
      </c>
      <c r="D3363" s="1918"/>
      <c r="E3363" s="310">
        <f t="shared" si="781"/>
        <v>0</v>
      </c>
      <c r="F3363" s="1458">
        <v>0</v>
      </c>
      <c r="G3363" s="1459">
        <v>0</v>
      </c>
      <c r="H3363" s="1460">
        <v>0</v>
      </c>
      <c r="I3363" s="1458">
        <v>0</v>
      </c>
      <c r="J3363" s="1459">
        <v>0</v>
      </c>
      <c r="K3363" s="1460">
        <v>0</v>
      </c>
      <c r="L3363" s="310">
        <f t="shared" si="782"/>
        <v>0</v>
      </c>
      <c r="M3363" s="12" t="str">
        <f t="shared" si="780"/>
        <v/>
      </c>
      <c r="N3363" s="13"/>
    </row>
    <row r="3364" spans="1:14" hidden="1">
      <c r="A3364" s="23">
        <v>245</v>
      </c>
      <c r="B3364" s="272">
        <v>4000</v>
      </c>
      <c r="C3364" s="1917" t="s">
        <v>228</v>
      </c>
      <c r="D3364" s="1918"/>
      <c r="E3364" s="310">
        <f t="shared" si="781"/>
        <v>0</v>
      </c>
      <c r="F3364" s="1410"/>
      <c r="G3364" s="1411"/>
      <c r="H3364" s="1412"/>
      <c r="I3364" s="1410"/>
      <c r="J3364" s="1411"/>
      <c r="K3364" s="1412"/>
      <c r="L3364" s="310">
        <f t="shared" si="782"/>
        <v>0</v>
      </c>
      <c r="M3364" s="12" t="str">
        <f t="shared" si="780"/>
        <v/>
      </c>
      <c r="N3364" s="13"/>
    </row>
    <row r="3365" spans="1:14" hidden="1">
      <c r="A3365" s="22">
        <v>350</v>
      </c>
      <c r="B3365" s="272">
        <v>4100</v>
      </c>
      <c r="C3365" s="1917" t="s">
        <v>229</v>
      </c>
      <c r="D3365" s="1918"/>
      <c r="E3365" s="310">
        <f t="shared" si="781"/>
        <v>0</v>
      </c>
      <c r="F3365" s="1459">
        <v>0</v>
      </c>
      <c r="G3365" s="1459">
        <v>0</v>
      </c>
      <c r="H3365" s="1460">
        <v>0</v>
      </c>
      <c r="I3365" s="1711">
        <v>0</v>
      </c>
      <c r="J3365" s="1459">
        <v>0</v>
      </c>
      <c r="K3365" s="1459">
        <v>0</v>
      </c>
      <c r="L3365" s="310">
        <f t="shared" si="782"/>
        <v>0</v>
      </c>
      <c r="M3365" s="12" t="str">
        <f t="shared" si="780"/>
        <v/>
      </c>
      <c r="N3365" s="13"/>
    </row>
    <row r="3366" spans="1:14" hidden="1">
      <c r="A3366" s="23">
        <v>355</v>
      </c>
      <c r="B3366" s="272">
        <v>4200</v>
      </c>
      <c r="C3366" s="1917" t="s">
        <v>230</v>
      </c>
      <c r="D3366" s="1918"/>
      <c r="E3366" s="310">
        <f t="shared" ref="E3366:L3366" si="783">SUM(E3367:E3372)</f>
        <v>0</v>
      </c>
      <c r="F3366" s="274">
        <f t="shared" si="783"/>
        <v>0</v>
      </c>
      <c r="G3366" s="275">
        <f t="shared" si="783"/>
        <v>0</v>
      </c>
      <c r="H3366" s="276">
        <f>SUM(H3367:H3372)</f>
        <v>0</v>
      </c>
      <c r="I3366" s="274">
        <f t="shared" si="783"/>
        <v>0</v>
      </c>
      <c r="J3366" s="275">
        <f t="shared" si="783"/>
        <v>0</v>
      </c>
      <c r="K3366" s="276">
        <f t="shared" si="783"/>
        <v>0</v>
      </c>
      <c r="L3366" s="310">
        <f t="shared" si="783"/>
        <v>0</v>
      </c>
      <c r="M3366" s="12" t="str">
        <f t="shared" si="780"/>
        <v/>
      </c>
      <c r="N3366" s="13"/>
    </row>
    <row r="3367" spans="1:14" hidden="1">
      <c r="A3367" s="23">
        <v>355</v>
      </c>
      <c r="B3367" s="362"/>
      <c r="C3367" s="279">
        <v>4201</v>
      </c>
      <c r="D3367" s="280" t="s">
        <v>231</v>
      </c>
      <c r="E3367" s="281">
        <f t="shared" ref="E3367:E3372" si="784">F3367+G3367+H3367</f>
        <v>0</v>
      </c>
      <c r="F3367" s="152"/>
      <c r="G3367" s="153"/>
      <c r="H3367" s="1406"/>
      <c r="I3367" s="152"/>
      <c r="J3367" s="153"/>
      <c r="K3367" s="1406"/>
      <c r="L3367" s="281">
        <f t="shared" ref="L3367:L3372" si="785">I3367+J3367+K3367</f>
        <v>0</v>
      </c>
      <c r="M3367" s="12" t="str">
        <f t="shared" si="780"/>
        <v/>
      </c>
      <c r="N3367" s="13"/>
    </row>
    <row r="3368" spans="1:14" hidden="1">
      <c r="A3368" s="23">
        <v>375</v>
      </c>
      <c r="B3368" s="362"/>
      <c r="C3368" s="293">
        <v>4202</v>
      </c>
      <c r="D3368" s="363" t="s">
        <v>232</v>
      </c>
      <c r="E3368" s="295">
        <f t="shared" si="784"/>
        <v>0</v>
      </c>
      <c r="F3368" s="158"/>
      <c r="G3368" s="159"/>
      <c r="H3368" s="1408"/>
      <c r="I3368" s="158"/>
      <c r="J3368" s="159"/>
      <c r="K3368" s="1408"/>
      <c r="L3368" s="295">
        <f t="shared" si="785"/>
        <v>0</v>
      </c>
      <c r="M3368" s="12" t="str">
        <f t="shared" si="780"/>
        <v/>
      </c>
      <c r="N3368" s="13"/>
    </row>
    <row r="3369" spans="1:14" hidden="1">
      <c r="A3369" s="23">
        <v>380</v>
      </c>
      <c r="B3369" s="362"/>
      <c r="C3369" s="293">
        <v>4214</v>
      </c>
      <c r="D3369" s="363" t="s">
        <v>233</v>
      </c>
      <c r="E3369" s="295">
        <f t="shared" si="784"/>
        <v>0</v>
      </c>
      <c r="F3369" s="158"/>
      <c r="G3369" s="159"/>
      <c r="H3369" s="1408"/>
      <c r="I3369" s="158"/>
      <c r="J3369" s="159"/>
      <c r="K3369" s="1408"/>
      <c r="L3369" s="295">
        <f t="shared" si="785"/>
        <v>0</v>
      </c>
      <c r="M3369" s="12" t="str">
        <f t="shared" si="780"/>
        <v/>
      </c>
      <c r="N3369" s="13"/>
    </row>
    <row r="3370" spans="1:14" hidden="1">
      <c r="A3370" s="23">
        <v>385</v>
      </c>
      <c r="B3370" s="362"/>
      <c r="C3370" s="293">
        <v>4217</v>
      </c>
      <c r="D3370" s="363" t="s">
        <v>234</v>
      </c>
      <c r="E3370" s="295">
        <f t="shared" si="784"/>
        <v>0</v>
      </c>
      <c r="F3370" s="158"/>
      <c r="G3370" s="159"/>
      <c r="H3370" s="1408"/>
      <c r="I3370" s="158"/>
      <c r="J3370" s="159"/>
      <c r="K3370" s="1408"/>
      <c r="L3370" s="295">
        <f t="shared" si="785"/>
        <v>0</v>
      </c>
      <c r="M3370" s="12" t="str">
        <f t="shared" si="780"/>
        <v/>
      </c>
      <c r="N3370" s="13"/>
    </row>
    <row r="3371" spans="1:14" hidden="1">
      <c r="A3371" s="23">
        <v>390</v>
      </c>
      <c r="B3371" s="362"/>
      <c r="C3371" s="293">
        <v>4218</v>
      </c>
      <c r="D3371" s="294" t="s">
        <v>235</v>
      </c>
      <c r="E3371" s="295">
        <f t="shared" si="784"/>
        <v>0</v>
      </c>
      <c r="F3371" s="158"/>
      <c r="G3371" s="159"/>
      <c r="H3371" s="1408"/>
      <c r="I3371" s="158"/>
      <c r="J3371" s="159"/>
      <c r="K3371" s="1408"/>
      <c r="L3371" s="295">
        <f t="shared" si="785"/>
        <v>0</v>
      </c>
      <c r="M3371" s="12" t="str">
        <f t="shared" si="780"/>
        <v/>
      </c>
      <c r="N3371" s="13"/>
    </row>
    <row r="3372" spans="1:14" hidden="1">
      <c r="A3372" s="23">
        <v>390</v>
      </c>
      <c r="B3372" s="362"/>
      <c r="C3372" s="285">
        <v>4219</v>
      </c>
      <c r="D3372" s="343" t="s">
        <v>236</v>
      </c>
      <c r="E3372" s="287">
        <f t="shared" si="784"/>
        <v>0</v>
      </c>
      <c r="F3372" s="173"/>
      <c r="G3372" s="174"/>
      <c r="H3372" s="1409"/>
      <c r="I3372" s="173"/>
      <c r="J3372" s="174"/>
      <c r="K3372" s="1409"/>
      <c r="L3372" s="287">
        <f t="shared" si="785"/>
        <v>0</v>
      </c>
      <c r="M3372" s="12" t="str">
        <f t="shared" si="780"/>
        <v/>
      </c>
      <c r="N3372" s="13"/>
    </row>
    <row r="3373" spans="1:14" hidden="1">
      <c r="A3373" s="23">
        <v>395</v>
      </c>
      <c r="B3373" s="272">
        <v>4300</v>
      </c>
      <c r="C3373" s="1917" t="s">
        <v>1645</v>
      </c>
      <c r="D3373" s="1918"/>
      <c r="E3373" s="310">
        <f t="shared" ref="E3373:L3373" si="786">SUM(E3374:E3376)</f>
        <v>0</v>
      </c>
      <c r="F3373" s="274">
        <f t="shared" si="786"/>
        <v>0</v>
      </c>
      <c r="G3373" s="275">
        <f t="shared" si="786"/>
        <v>0</v>
      </c>
      <c r="H3373" s="276">
        <f>SUM(H3374:H3376)</f>
        <v>0</v>
      </c>
      <c r="I3373" s="274">
        <f t="shared" si="786"/>
        <v>0</v>
      </c>
      <c r="J3373" s="275">
        <f t="shared" si="786"/>
        <v>0</v>
      </c>
      <c r="K3373" s="276">
        <f t="shared" si="786"/>
        <v>0</v>
      </c>
      <c r="L3373" s="310">
        <f t="shared" si="786"/>
        <v>0</v>
      </c>
      <c r="M3373" s="12" t="str">
        <f t="shared" si="780"/>
        <v/>
      </c>
      <c r="N3373" s="13"/>
    </row>
    <row r="3374" spans="1:14" hidden="1">
      <c r="A3374" s="18">
        <v>397</v>
      </c>
      <c r="B3374" s="362"/>
      <c r="C3374" s="279">
        <v>4301</v>
      </c>
      <c r="D3374" s="311" t="s">
        <v>237</v>
      </c>
      <c r="E3374" s="281">
        <f t="shared" ref="E3374:E3379" si="787">F3374+G3374+H3374</f>
        <v>0</v>
      </c>
      <c r="F3374" s="152"/>
      <c r="G3374" s="153"/>
      <c r="H3374" s="1406"/>
      <c r="I3374" s="152"/>
      <c r="J3374" s="153"/>
      <c r="K3374" s="1406"/>
      <c r="L3374" s="281">
        <f t="shared" ref="L3374:L3379" si="788">I3374+J3374+K3374</f>
        <v>0</v>
      </c>
      <c r="M3374" s="12" t="str">
        <f t="shared" si="780"/>
        <v/>
      </c>
      <c r="N3374" s="13"/>
    </row>
    <row r="3375" spans="1:14" hidden="1">
      <c r="A3375" s="14">
        <v>398</v>
      </c>
      <c r="B3375" s="362"/>
      <c r="C3375" s="293">
        <v>4302</v>
      </c>
      <c r="D3375" s="363" t="s">
        <v>238</v>
      </c>
      <c r="E3375" s="295">
        <f t="shared" si="787"/>
        <v>0</v>
      </c>
      <c r="F3375" s="158"/>
      <c r="G3375" s="159"/>
      <c r="H3375" s="1408"/>
      <c r="I3375" s="158"/>
      <c r="J3375" s="159"/>
      <c r="K3375" s="1408"/>
      <c r="L3375" s="295">
        <f t="shared" si="788"/>
        <v>0</v>
      </c>
      <c r="M3375" s="12" t="str">
        <f t="shared" si="780"/>
        <v/>
      </c>
      <c r="N3375" s="13"/>
    </row>
    <row r="3376" spans="1:14" hidden="1">
      <c r="A3376" s="14">
        <v>399</v>
      </c>
      <c r="B3376" s="362"/>
      <c r="C3376" s="285">
        <v>4309</v>
      </c>
      <c r="D3376" s="301" t="s">
        <v>239</v>
      </c>
      <c r="E3376" s="287">
        <f t="shared" si="787"/>
        <v>0</v>
      </c>
      <c r="F3376" s="173"/>
      <c r="G3376" s="174"/>
      <c r="H3376" s="1409"/>
      <c r="I3376" s="173"/>
      <c r="J3376" s="174"/>
      <c r="K3376" s="1409"/>
      <c r="L3376" s="287">
        <f t="shared" si="788"/>
        <v>0</v>
      </c>
      <c r="M3376" s="12" t="str">
        <f t="shared" si="780"/>
        <v/>
      </c>
      <c r="N3376" s="13"/>
    </row>
    <row r="3377" spans="1:14" hidden="1">
      <c r="A3377" s="14">
        <v>400</v>
      </c>
      <c r="B3377" s="272">
        <v>4400</v>
      </c>
      <c r="C3377" s="1917" t="s">
        <v>1642</v>
      </c>
      <c r="D3377" s="1918"/>
      <c r="E3377" s="310">
        <f t="shared" si="787"/>
        <v>0</v>
      </c>
      <c r="F3377" s="1410"/>
      <c r="G3377" s="1411"/>
      <c r="H3377" s="1412"/>
      <c r="I3377" s="1410"/>
      <c r="J3377" s="1411"/>
      <c r="K3377" s="1412"/>
      <c r="L3377" s="310">
        <f t="shared" si="788"/>
        <v>0</v>
      </c>
      <c r="M3377" s="12" t="str">
        <f t="shared" si="780"/>
        <v/>
      </c>
      <c r="N3377" s="13"/>
    </row>
    <row r="3378" spans="1:14" hidden="1">
      <c r="A3378" s="14">
        <v>401</v>
      </c>
      <c r="B3378" s="272">
        <v>4500</v>
      </c>
      <c r="C3378" s="1917" t="s">
        <v>1643</v>
      </c>
      <c r="D3378" s="1918"/>
      <c r="E3378" s="310">
        <f t="shared" si="787"/>
        <v>0</v>
      </c>
      <c r="F3378" s="1410"/>
      <c r="G3378" s="1411"/>
      <c r="H3378" s="1412"/>
      <c r="I3378" s="1410"/>
      <c r="J3378" s="1411"/>
      <c r="K3378" s="1412"/>
      <c r="L3378" s="310">
        <f t="shared" si="788"/>
        <v>0</v>
      </c>
      <c r="M3378" s="12" t="str">
        <f t="shared" si="780"/>
        <v/>
      </c>
      <c r="N3378" s="13"/>
    </row>
    <row r="3379" spans="1:14" hidden="1">
      <c r="A3379" s="40">
        <v>404</v>
      </c>
      <c r="B3379" s="272">
        <v>4600</v>
      </c>
      <c r="C3379" s="1923" t="s">
        <v>240</v>
      </c>
      <c r="D3379" s="1924"/>
      <c r="E3379" s="310">
        <f t="shared" si="787"/>
        <v>0</v>
      </c>
      <c r="F3379" s="1410"/>
      <c r="G3379" s="1411"/>
      <c r="H3379" s="1412"/>
      <c r="I3379" s="1410"/>
      <c r="J3379" s="1411"/>
      <c r="K3379" s="1412"/>
      <c r="L3379" s="310">
        <f t="shared" si="788"/>
        <v>0</v>
      </c>
      <c r="M3379" s="12" t="str">
        <f t="shared" si="780"/>
        <v/>
      </c>
      <c r="N3379" s="13"/>
    </row>
    <row r="3380" spans="1:14" hidden="1">
      <c r="A3380" s="40">
        <v>404</v>
      </c>
      <c r="B3380" s="272">
        <v>4900</v>
      </c>
      <c r="C3380" s="1917" t="s">
        <v>267</v>
      </c>
      <c r="D3380" s="1918"/>
      <c r="E3380" s="310">
        <f t="shared" ref="E3380:L3380" si="789">+E3381+E3382</f>
        <v>0</v>
      </c>
      <c r="F3380" s="274">
        <f t="shared" si="789"/>
        <v>0</v>
      </c>
      <c r="G3380" s="275">
        <f t="shared" si="789"/>
        <v>0</v>
      </c>
      <c r="H3380" s="276">
        <f>+H3381+H3382</f>
        <v>0</v>
      </c>
      <c r="I3380" s="274">
        <f t="shared" si="789"/>
        <v>0</v>
      </c>
      <c r="J3380" s="275">
        <f t="shared" si="789"/>
        <v>0</v>
      </c>
      <c r="K3380" s="276">
        <f t="shared" si="789"/>
        <v>0</v>
      </c>
      <c r="L3380" s="310">
        <f t="shared" si="789"/>
        <v>0</v>
      </c>
      <c r="M3380" s="12" t="str">
        <f t="shared" si="780"/>
        <v/>
      </c>
      <c r="N3380" s="13"/>
    </row>
    <row r="3381" spans="1:14" hidden="1">
      <c r="A3381" s="22">
        <v>440</v>
      </c>
      <c r="B3381" s="362"/>
      <c r="C3381" s="279">
        <v>4901</v>
      </c>
      <c r="D3381" s="364" t="s">
        <v>268</v>
      </c>
      <c r="E3381" s="281">
        <f>F3381+G3381+H3381</f>
        <v>0</v>
      </c>
      <c r="F3381" s="152"/>
      <c r="G3381" s="153"/>
      <c r="H3381" s="1406"/>
      <c r="I3381" s="152"/>
      <c r="J3381" s="153"/>
      <c r="K3381" s="1406"/>
      <c r="L3381" s="281">
        <f>I3381+J3381+K3381</f>
        <v>0</v>
      </c>
      <c r="M3381" s="12" t="str">
        <f t="shared" si="780"/>
        <v/>
      </c>
      <c r="N3381" s="13"/>
    </row>
    <row r="3382" spans="1:14" hidden="1">
      <c r="A3382" s="22">
        <v>450</v>
      </c>
      <c r="B3382" s="362"/>
      <c r="C3382" s="285">
        <v>4902</v>
      </c>
      <c r="D3382" s="301" t="s">
        <v>269</v>
      </c>
      <c r="E3382" s="287">
        <f>F3382+G3382+H3382</f>
        <v>0</v>
      </c>
      <c r="F3382" s="173"/>
      <c r="G3382" s="174"/>
      <c r="H3382" s="1409"/>
      <c r="I3382" s="173"/>
      <c r="J3382" s="174"/>
      <c r="K3382" s="1409"/>
      <c r="L3382" s="287">
        <f>I3382+J3382+K3382</f>
        <v>0</v>
      </c>
      <c r="M3382" s="12" t="str">
        <f t="shared" si="780"/>
        <v/>
      </c>
      <c r="N3382" s="13"/>
    </row>
    <row r="3383" spans="1:14" hidden="1">
      <c r="A3383" s="22">
        <v>495</v>
      </c>
      <c r="B3383" s="365">
        <v>5100</v>
      </c>
      <c r="C3383" s="1925" t="s">
        <v>241</v>
      </c>
      <c r="D3383" s="1926"/>
      <c r="E3383" s="310">
        <f>F3383+G3383+H3383</f>
        <v>0</v>
      </c>
      <c r="F3383" s="1410"/>
      <c r="G3383" s="1411"/>
      <c r="H3383" s="1412"/>
      <c r="I3383" s="1410"/>
      <c r="J3383" s="1411"/>
      <c r="K3383" s="1412"/>
      <c r="L3383" s="310">
        <f>I3383+J3383+K3383</f>
        <v>0</v>
      </c>
      <c r="M3383" s="12" t="str">
        <f t="shared" si="780"/>
        <v/>
      </c>
      <c r="N3383" s="13"/>
    </row>
    <row r="3384" spans="1:14" hidden="1">
      <c r="A3384" s="23">
        <v>500</v>
      </c>
      <c r="B3384" s="365">
        <v>5200</v>
      </c>
      <c r="C3384" s="1925" t="s">
        <v>242</v>
      </c>
      <c r="D3384" s="1926"/>
      <c r="E3384" s="310">
        <f t="shared" ref="E3384:L3384" si="790">SUM(E3385:E3391)</f>
        <v>0</v>
      </c>
      <c r="F3384" s="274">
        <f t="shared" si="790"/>
        <v>0</v>
      </c>
      <c r="G3384" s="275">
        <f t="shared" si="790"/>
        <v>0</v>
      </c>
      <c r="H3384" s="276">
        <f>SUM(H3385:H3391)</f>
        <v>0</v>
      </c>
      <c r="I3384" s="274">
        <f t="shared" si="790"/>
        <v>0</v>
      </c>
      <c r="J3384" s="275">
        <f t="shared" si="790"/>
        <v>0</v>
      </c>
      <c r="K3384" s="276">
        <f t="shared" si="790"/>
        <v>0</v>
      </c>
      <c r="L3384" s="310">
        <f t="shared" si="790"/>
        <v>0</v>
      </c>
      <c r="M3384" s="12" t="str">
        <f t="shared" si="780"/>
        <v/>
      </c>
      <c r="N3384" s="13"/>
    </row>
    <row r="3385" spans="1:14" hidden="1">
      <c r="A3385" s="23">
        <v>505</v>
      </c>
      <c r="B3385" s="366"/>
      <c r="C3385" s="367">
        <v>5201</v>
      </c>
      <c r="D3385" s="368" t="s">
        <v>243</v>
      </c>
      <c r="E3385" s="281">
        <f t="shared" ref="E3385:E3391" si="791">F3385+G3385+H3385</f>
        <v>0</v>
      </c>
      <c r="F3385" s="152"/>
      <c r="G3385" s="153"/>
      <c r="H3385" s="1406"/>
      <c r="I3385" s="152"/>
      <c r="J3385" s="153"/>
      <c r="K3385" s="1406"/>
      <c r="L3385" s="281">
        <f t="shared" ref="L3385:L3391" si="792">I3385+J3385+K3385</f>
        <v>0</v>
      </c>
      <c r="M3385" s="12" t="str">
        <f t="shared" si="780"/>
        <v/>
      </c>
      <c r="N3385" s="13"/>
    </row>
    <row r="3386" spans="1:14" hidden="1">
      <c r="A3386" s="23">
        <v>510</v>
      </c>
      <c r="B3386" s="366"/>
      <c r="C3386" s="369">
        <v>5202</v>
      </c>
      <c r="D3386" s="370" t="s">
        <v>244</v>
      </c>
      <c r="E3386" s="295">
        <f t="shared" si="791"/>
        <v>0</v>
      </c>
      <c r="F3386" s="158"/>
      <c r="G3386" s="159"/>
      <c r="H3386" s="1408"/>
      <c r="I3386" s="158"/>
      <c r="J3386" s="159"/>
      <c r="K3386" s="1408"/>
      <c r="L3386" s="295">
        <f t="shared" si="792"/>
        <v>0</v>
      </c>
      <c r="M3386" s="12" t="str">
        <f t="shared" si="780"/>
        <v/>
      </c>
      <c r="N3386" s="13"/>
    </row>
    <row r="3387" spans="1:14" hidden="1">
      <c r="A3387" s="23">
        <v>515</v>
      </c>
      <c r="B3387" s="366"/>
      <c r="C3387" s="369">
        <v>5203</v>
      </c>
      <c r="D3387" s="370" t="s">
        <v>609</v>
      </c>
      <c r="E3387" s="295">
        <f t="shared" si="791"/>
        <v>0</v>
      </c>
      <c r="F3387" s="158"/>
      <c r="G3387" s="159"/>
      <c r="H3387" s="1408"/>
      <c r="I3387" s="158"/>
      <c r="J3387" s="159"/>
      <c r="K3387" s="1408"/>
      <c r="L3387" s="295">
        <f t="shared" si="792"/>
        <v>0</v>
      </c>
      <c r="M3387" s="12" t="str">
        <f t="shared" si="780"/>
        <v/>
      </c>
      <c r="N3387" s="13"/>
    </row>
    <row r="3388" spans="1:14" hidden="1">
      <c r="A3388" s="23">
        <v>520</v>
      </c>
      <c r="B3388" s="366"/>
      <c r="C3388" s="369">
        <v>5204</v>
      </c>
      <c r="D3388" s="370" t="s">
        <v>610</v>
      </c>
      <c r="E3388" s="295">
        <f t="shared" si="791"/>
        <v>0</v>
      </c>
      <c r="F3388" s="158"/>
      <c r="G3388" s="159"/>
      <c r="H3388" s="1408"/>
      <c r="I3388" s="158"/>
      <c r="J3388" s="159"/>
      <c r="K3388" s="1408"/>
      <c r="L3388" s="295">
        <f t="shared" si="792"/>
        <v>0</v>
      </c>
      <c r="M3388" s="12" t="str">
        <f t="shared" si="780"/>
        <v/>
      </c>
      <c r="N3388" s="13"/>
    </row>
    <row r="3389" spans="1:14" hidden="1">
      <c r="A3389" s="23">
        <v>525</v>
      </c>
      <c r="B3389" s="366"/>
      <c r="C3389" s="369">
        <v>5205</v>
      </c>
      <c r="D3389" s="370" t="s">
        <v>611</v>
      </c>
      <c r="E3389" s="295">
        <f t="shared" si="791"/>
        <v>0</v>
      </c>
      <c r="F3389" s="158"/>
      <c r="G3389" s="159"/>
      <c r="H3389" s="1408"/>
      <c r="I3389" s="158"/>
      <c r="J3389" s="159"/>
      <c r="K3389" s="1408"/>
      <c r="L3389" s="295">
        <f t="shared" si="792"/>
        <v>0</v>
      </c>
      <c r="M3389" s="12" t="str">
        <f t="shared" si="780"/>
        <v/>
      </c>
      <c r="N3389" s="13"/>
    </row>
    <row r="3390" spans="1:14" hidden="1">
      <c r="A3390" s="22">
        <v>635</v>
      </c>
      <c r="B3390" s="366"/>
      <c r="C3390" s="369">
        <v>5206</v>
      </c>
      <c r="D3390" s="370" t="s">
        <v>612</v>
      </c>
      <c r="E3390" s="295">
        <f t="shared" si="791"/>
        <v>0</v>
      </c>
      <c r="F3390" s="158"/>
      <c r="G3390" s="159"/>
      <c r="H3390" s="1408"/>
      <c r="I3390" s="158"/>
      <c r="J3390" s="159"/>
      <c r="K3390" s="1408"/>
      <c r="L3390" s="295">
        <f t="shared" si="792"/>
        <v>0</v>
      </c>
      <c r="M3390" s="12" t="str">
        <f t="shared" si="780"/>
        <v/>
      </c>
      <c r="N3390" s="13"/>
    </row>
    <row r="3391" spans="1:14" hidden="1">
      <c r="A3391" s="23">
        <v>640</v>
      </c>
      <c r="B3391" s="366"/>
      <c r="C3391" s="371">
        <v>5219</v>
      </c>
      <c r="D3391" s="372" t="s">
        <v>613</v>
      </c>
      <c r="E3391" s="287">
        <f t="shared" si="791"/>
        <v>0</v>
      </c>
      <c r="F3391" s="173"/>
      <c r="G3391" s="174"/>
      <c r="H3391" s="1409"/>
      <c r="I3391" s="173"/>
      <c r="J3391" s="174"/>
      <c r="K3391" s="1409"/>
      <c r="L3391" s="287">
        <f t="shared" si="792"/>
        <v>0</v>
      </c>
      <c r="M3391" s="12" t="str">
        <f t="shared" si="780"/>
        <v/>
      </c>
      <c r="N3391" s="13"/>
    </row>
    <row r="3392" spans="1:14" hidden="1">
      <c r="A3392" s="23">
        <v>645</v>
      </c>
      <c r="B3392" s="365">
        <v>5300</v>
      </c>
      <c r="C3392" s="1925" t="s">
        <v>614</v>
      </c>
      <c r="D3392" s="1926"/>
      <c r="E3392" s="310">
        <f t="shared" ref="E3392:L3392" si="793">SUM(E3393:E3394)</f>
        <v>0</v>
      </c>
      <c r="F3392" s="274">
        <f t="shared" si="793"/>
        <v>0</v>
      </c>
      <c r="G3392" s="275">
        <f t="shared" si="793"/>
        <v>0</v>
      </c>
      <c r="H3392" s="276">
        <f>SUM(H3393:H3394)</f>
        <v>0</v>
      </c>
      <c r="I3392" s="274">
        <f t="shared" si="793"/>
        <v>0</v>
      </c>
      <c r="J3392" s="275">
        <f t="shared" si="793"/>
        <v>0</v>
      </c>
      <c r="K3392" s="276">
        <f t="shared" si="793"/>
        <v>0</v>
      </c>
      <c r="L3392" s="310">
        <f t="shared" si="793"/>
        <v>0</v>
      </c>
      <c r="M3392" s="12" t="str">
        <f t="shared" si="780"/>
        <v/>
      </c>
      <c r="N3392" s="13"/>
    </row>
    <row r="3393" spans="1:14" hidden="1">
      <c r="A3393" s="23">
        <v>650</v>
      </c>
      <c r="B3393" s="366"/>
      <c r="C3393" s="367">
        <v>5301</v>
      </c>
      <c r="D3393" s="368" t="s">
        <v>301</v>
      </c>
      <c r="E3393" s="281">
        <f>F3393+G3393+H3393</f>
        <v>0</v>
      </c>
      <c r="F3393" s="152"/>
      <c r="G3393" s="153"/>
      <c r="H3393" s="1406"/>
      <c r="I3393" s="152"/>
      <c r="J3393" s="153"/>
      <c r="K3393" s="1406"/>
      <c r="L3393" s="281">
        <f>I3393+J3393+K3393</f>
        <v>0</v>
      </c>
      <c r="M3393" s="12" t="str">
        <f t="shared" si="780"/>
        <v/>
      </c>
      <c r="N3393" s="13"/>
    </row>
    <row r="3394" spans="1:14" hidden="1">
      <c r="A3394" s="22">
        <v>655</v>
      </c>
      <c r="B3394" s="366"/>
      <c r="C3394" s="371">
        <v>5309</v>
      </c>
      <c r="D3394" s="372" t="s">
        <v>615</v>
      </c>
      <c r="E3394" s="287">
        <f>F3394+G3394+H3394</f>
        <v>0</v>
      </c>
      <c r="F3394" s="173"/>
      <c r="G3394" s="174"/>
      <c r="H3394" s="1409"/>
      <c r="I3394" s="173"/>
      <c r="J3394" s="174"/>
      <c r="K3394" s="1409"/>
      <c r="L3394" s="287">
        <f>I3394+J3394+K3394</f>
        <v>0</v>
      </c>
      <c r="M3394" s="12" t="str">
        <f t="shared" si="780"/>
        <v/>
      </c>
      <c r="N3394" s="13"/>
    </row>
    <row r="3395" spans="1:14" hidden="1">
      <c r="A3395" s="22">
        <v>665</v>
      </c>
      <c r="B3395" s="365">
        <v>5400</v>
      </c>
      <c r="C3395" s="1925" t="s">
        <v>672</v>
      </c>
      <c r="D3395" s="1926"/>
      <c r="E3395" s="310">
        <f>F3395+G3395+H3395</f>
        <v>0</v>
      </c>
      <c r="F3395" s="1410"/>
      <c r="G3395" s="1411"/>
      <c r="H3395" s="1412"/>
      <c r="I3395" s="1410"/>
      <c r="J3395" s="1411"/>
      <c r="K3395" s="1412"/>
      <c r="L3395" s="310">
        <f>I3395+J3395+K3395</f>
        <v>0</v>
      </c>
      <c r="M3395" s="12" t="str">
        <f t="shared" si="780"/>
        <v/>
      </c>
      <c r="N3395" s="13"/>
    </row>
    <row r="3396" spans="1:14" hidden="1">
      <c r="A3396" s="22">
        <v>675</v>
      </c>
      <c r="B3396" s="272">
        <v>5500</v>
      </c>
      <c r="C3396" s="1917" t="s">
        <v>673</v>
      </c>
      <c r="D3396" s="1918"/>
      <c r="E3396" s="310">
        <f t="shared" ref="E3396:L3396" si="794">SUM(E3397:E3400)</f>
        <v>0</v>
      </c>
      <c r="F3396" s="274">
        <f t="shared" si="794"/>
        <v>0</v>
      </c>
      <c r="G3396" s="275">
        <f t="shared" si="794"/>
        <v>0</v>
      </c>
      <c r="H3396" s="276">
        <f>SUM(H3397:H3400)</f>
        <v>0</v>
      </c>
      <c r="I3396" s="274">
        <f t="shared" si="794"/>
        <v>0</v>
      </c>
      <c r="J3396" s="275">
        <f t="shared" si="794"/>
        <v>0</v>
      </c>
      <c r="K3396" s="276">
        <f t="shared" si="794"/>
        <v>0</v>
      </c>
      <c r="L3396" s="310">
        <f t="shared" si="794"/>
        <v>0</v>
      </c>
      <c r="M3396" s="12" t="str">
        <f t="shared" si="780"/>
        <v/>
      </c>
      <c r="N3396" s="13"/>
    </row>
    <row r="3397" spans="1:14" hidden="1">
      <c r="A3397" s="22">
        <v>685</v>
      </c>
      <c r="B3397" s="362"/>
      <c r="C3397" s="279">
        <v>5501</v>
      </c>
      <c r="D3397" s="311" t="s">
        <v>674</v>
      </c>
      <c r="E3397" s="281">
        <f>F3397+G3397+H3397</f>
        <v>0</v>
      </c>
      <c r="F3397" s="152"/>
      <c r="G3397" s="153"/>
      <c r="H3397" s="1406"/>
      <c r="I3397" s="152"/>
      <c r="J3397" s="153"/>
      <c r="K3397" s="1406"/>
      <c r="L3397" s="281">
        <f>I3397+J3397+K3397</f>
        <v>0</v>
      </c>
      <c r="M3397" s="12" t="str">
        <f t="shared" si="780"/>
        <v/>
      </c>
      <c r="N3397" s="13"/>
    </row>
    <row r="3398" spans="1:14" hidden="1">
      <c r="A3398" s="23">
        <v>690</v>
      </c>
      <c r="B3398" s="362"/>
      <c r="C3398" s="293">
        <v>5502</v>
      </c>
      <c r="D3398" s="294" t="s">
        <v>675</v>
      </c>
      <c r="E3398" s="295">
        <f>F3398+G3398+H3398</f>
        <v>0</v>
      </c>
      <c r="F3398" s="158"/>
      <c r="G3398" s="159"/>
      <c r="H3398" s="1408"/>
      <c r="I3398" s="158"/>
      <c r="J3398" s="159"/>
      <c r="K3398" s="1408"/>
      <c r="L3398" s="295">
        <f>I3398+J3398+K3398</f>
        <v>0</v>
      </c>
      <c r="M3398" s="12" t="str">
        <f t="shared" si="780"/>
        <v/>
      </c>
      <c r="N3398" s="13"/>
    </row>
    <row r="3399" spans="1:14" hidden="1">
      <c r="A3399" s="23">
        <v>695</v>
      </c>
      <c r="B3399" s="362"/>
      <c r="C3399" s="293">
        <v>5503</v>
      </c>
      <c r="D3399" s="363" t="s">
        <v>676</v>
      </c>
      <c r="E3399" s="295">
        <f>F3399+G3399+H3399</f>
        <v>0</v>
      </c>
      <c r="F3399" s="158"/>
      <c r="G3399" s="159"/>
      <c r="H3399" s="1408"/>
      <c r="I3399" s="158"/>
      <c r="J3399" s="159"/>
      <c r="K3399" s="1408"/>
      <c r="L3399" s="295">
        <f>I3399+J3399+K3399</f>
        <v>0</v>
      </c>
      <c r="M3399" s="12" t="str">
        <f t="shared" si="780"/>
        <v/>
      </c>
      <c r="N3399" s="13"/>
    </row>
    <row r="3400" spans="1:14" hidden="1">
      <c r="A3400" s="22">
        <v>700</v>
      </c>
      <c r="B3400" s="362"/>
      <c r="C3400" s="285">
        <v>5504</v>
      </c>
      <c r="D3400" s="339" t="s">
        <v>677</v>
      </c>
      <c r="E3400" s="287">
        <f>F3400+G3400+H3400</f>
        <v>0</v>
      </c>
      <c r="F3400" s="173"/>
      <c r="G3400" s="174"/>
      <c r="H3400" s="1409"/>
      <c r="I3400" s="173"/>
      <c r="J3400" s="174"/>
      <c r="K3400" s="1409"/>
      <c r="L3400" s="287">
        <f>I3400+J3400+K3400</f>
        <v>0</v>
      </c>
      <c r="M3400" s="12" t="str">
        <f t="shared" si="780"/>
        <v/>
      </c>
      <c r="N3400" s="13"/>
    </row>
    <row r="3401" spans="1:14" hidden="1">
      <c r="A3401" s="22">
        <v>710</v>
      </c>
      <c r="B3401" s="365">
        <v>5700</v>
      </c>
      <c r="C3401" s="1919" t="s">
        <v>899</v>
      </c>
      <c r="D3401" s="1920"/>
      <c r="E3401" s="310">
        <f>SUM(E3402:E3404)</f>
        <v>0</v>
      </c>
      <c r="F3401" s="1458">
        <v>0</v>
      </c>
      <c r="G3401" s="1458">
        <v>0</v>
      </c>
      <c r="H3401" s="1458">
        <v>0</v>
      </c>
      <c r="I3401" s="1458">
        <v>0</v>
      </c>
      <c r="J3401" s="1458">
        <v>0</v>
      </c>
      <c r="K3401" s="1458">
        <v>0</v>
      </c>
      <c r="L3401" s="310">
        <f>SUM(L3402:L3404)</f>
        <v>0</v>
      </c>
      <c r="M3401" s="12" t="str">
        <f t="shared" si="780"/>
        <v/>
      </c>
      <c r="N3401" s="13"/>
    </row>
    <row r="3402" spans="1:14" hidden="1">
      <c r="A3402" s="23">
        <v>715</v>
      </c>
      <c r="B3402" s="366"/>
      <c r="C3402" s="367">
        <v>5701</v>
      </c>
      <c r="D3402" s="368" t="s">
        <v>678</v>
      </c>
      <c r="E3402" s="281">
        <f>F3402+G3402+H3402</f>
        <v>0</v>
      </c>
      <c r="F3402" s="1459">
        <v>0</v>
      </c>
      <c r="G3402" s="1459">
        <v>0</v>
      </c>
      <c r="H3402" s="1460">
        <v>0</v>
      </c>
      <c r="I3402" s="1711">
        <v>0</v>
      </c>
      <c r="J3402" s="1459">
        <v>0</v>
      </c>
      <c r="K3402" s="1459">
        <v>0</v>
      </c>
      <c r="L3402" s="281">
        <f>I3402+J3402+K3402</f>
        <v>0</v>
      </c>
      <c r="M3402" s="12" t="str">
        <f t="shared" si="780"/>
        <v/>
      </c>
      <c r="N3402" s="13"/>
    </row>
    <row r="3403" spans="1:14" hidden="1">
      <c r="A3403" s="23">
        <v>720</v>
      </c>
      <c r="B3403" s="366"/>
      <c r="C3403" s="373">
        <v>5702</v>
      </c>
      <c r="D3403" s="374" t="s">
        <v>679</v>
      </c>
      <c r="E3403" s="314">
        <f>F3403+G3403+H3403</f>
        <v>0</v>
      </c>
      <c r="F3403" s="1459">
        <v>0</v>
      </c>
      <c r="G3403" s="1459">
        <v>0</v>
      </c>
      <c r="H3403" s="1460">
        <v>0</v>
      </c>
      <c r="I3403" s="1711">
        <v>0</v>
      </c>
      <c r="J3403" s="1459">
        <v>0</v>
      </c>
      <c r="K3403" s="1459">
        <v>0</v>
      </c>
      <c r="L3403" s="314">
        <f>I3403+J3403+K3403</f>
        <v>0</v>
      </c>
      <c r="M3403" s="12" t="str">
        <f t="shared" si="780"/>
        <v/>
      </c>
      <c r="N3403" s="13"/>
    </row>
    <row r="3404" spans="1:14" hidden="1">
      <c r="A3404" s="23">
        <v>725</v>
      </c>
      <c r="B3404" s="292"/>
      <c r="C3404" s="375">
        <v>4071</v>
      </c>
      <c r="D3404" s="376" t="s">
        <v>680</v>
      </c>
      <c r="E3404" s="377">
        <f>F3404+G3404+H3404</f>
        <v>0</v>
      </c>
      <c r="F3404" s="1459">
        <v>0</v>
      </c>
      <c r="G3404" s="1459">
        <v>0</v>
      </c>
      <c r="H3404" s="1460">
        <v>0</v>
      </c>
      <c r="I3404" s="1711">
        <v>0</v>
      </c>
      <c r="J3404" s="1459">
        <v>0</v>
      </c>
      <c r="K3404" s="1459">
        <v>0</v>
      </c>
      <c r="L3404" s="377">
        <f>I3404+J3404+K3404</f>
        <v>0</v>
      </c>
      <c r="M3404" s="12" t="str">
        <f t="shared" si="780"/>
        <v/>
      </c>
      <c r="N3404" s="13"/>
    </row>
    <row r="3405" spans="1:14" hidden="1">
      <c r="A3405" s="23">
        <v>730</v>
      </c>
      <c r="B3405" s="571"/>
      <c r="C3405" s="1921" t="s">
        <v>681</v>
      </c>
      <c r="D3405" s="1922"/>
      <c r="E3405" s="1426"/>
      <c r="F3405" s="1426"/>
      <c r="G3405" s="1426"/>
      <c r="H3405" s="1426"/>
      <c r="I3405" s="1426"/>
      <c r="J3405" s="1426"/>
      <c r="K3405" s="1426"/>
      <c r="L3405" s="1427"/>
      <c r="M3405" s="12" t="str">
        <f t="shared" si="780"/>
        <v/>
      </c>
      <c r="N3405" s="13"/>
    </row>
    <row r="3406" spans="1:14">
      <c r="A3406" s="23">
        <v>735</v>
      </c>
      <c r="B3406" s="381">
        <v>98</v>
      </c>
      <c r="C3406" s="1921" t="s">
        <v>681</v>
      </c>
      <c r="D3406" s="1922"/>
      <c r="E3406" s="382">
        <f>F3406+G3406+H3406</f>
        <v>142523</v>
      </c>
      <c r="F3406" s="1417">
        <v>142523</v>
      </c>
      <c r="G3406" s="1418">
        <v>0</v>
      </c>
      <c r="H3406" s="1419">
        <v>0</v>
      </c>
      <c r="I3406" s="1448">
        <v>0</v>
      </c>
      <c r="J3406" s="1449">
        <v>0</v>
      </c>
      <c r="K3406" s="1450">
        <v>0</v>
      </c>
      <c r="L3406" s="382">
        <f>I3406+J3406+K3406</f>
        <v>0</v>
      </c>
      <c r="M3406" s="12">
        <f t="shared" si="780"/>
        <v>1</v>
      </c>
      <c r="N3406" s="13"/>
    </row>
    <row r="3407" spans="1:14" hidden="1">
      <c r="A3407" s="23">
        <v>740</v>
      </c>
      <c r="B3407" s="1421"/>
      <c r="C3407" s="1422"/>
      <c r="D3407" s="1423"/>
      <c r="E3407" s="269"/>
      <c r="F3407" s="269"/>
      <c r="G3407" s="269"/>
      <c r="H3407" s="269"/>
      <c r="I3407" s="269"/>
      <c r="J3407" s="269"/>
      <c r="K3407" s="269"/>
      <c r="L3407" s="270"/>
      <c r="M3407" s="12" t="str">
        <f t="shared" si="780"/>
        <v/>
      </c>
      <c r="N3407" s="73" t="str">
        <f>LEFT(C3289,1)</f>
        <v>5</v>
      </c>
    </row>
    <row r="3408" spans="1:14" hidden="1">
      <c r="A3408" s="23">
        <v>745</v>
      </c>
      <c r="B3408" s="1424"/>
      <c r="C3408" s="111"/>
      <c r="D3408" s="1425"/>
      <c r="E3408" s="218"/>
      <c r="F3408" s="218"/>
      <c r="G3408" s="218"/>
      <c r="H3408" s="218"/>
      <c r="I3408" s="218"/>
      <c r="J3408" s="218"/>
      <c r="K3408" s="218"/>
      <c r="L3408" s="389"/>
      <c r="M3408" s="7" t="str">
        <f t="shared" si="780"/>
        <v/>
      </c>
    </row>
    <row r="3409" spans="1:14" hidden="1">
      <c r="A3409" s="22">
        <v>750</v>
      </c>
      <c r="B3409" s="1424"/>
      <c r="C3409" s="111"/>
      <c r="D3409" s="1425"/>
      <c r="E3409" s="218"/>
      <c r="F3409" s="218"/>
      <c r="G3409" s="218"/>
      <c r="H3409" s="218"/>
      <c r="I3409" s="218"/>
      <c r="J3409" s="218"/>
      <c r="K3409" s="218"/>
      <c r="L3409" s="389"/>
      <c r="M3409" s="7" t="str">
        <f t="shared" si="780"/>
        <v/>
      </c>
    </row>
    <row r="3410" spans="1:14" ht="19.5" thickBot="1">
      <c r="A3410" s="23">
        <v>755</v>
      </c>
      <c r="B3410" s="1451"/>
      <c r="C3410" s="393" t="s">
        <v>727</v>
      </c>
      <c r="D3410" s="1420">
        <f>+B3410</f>
        <v>0</v>
      </c>
      <c r="E3410" s="395">
        <f t="shared" ref="E3410:L3410" si="795">SUM(E3292,E3295,E3301,E3309,E3310,E3328,E3332,E3338,E3341,E3342,E3343,E3344,E3348,E3357,E3363,E3364,E3365,E3366,E3373,E3377,E3378,E3379,E3380,E3383,E3384,E3392,E3395,E3396,E3401)+E3406</f>
        <v>398963</v>
      </c>
      <c r="F3410" s="396">
        <f t="shared" si="795"/>
        <v>398963</v>
      </c>
      <c r="G3410" s="397">
        <f t="shared" si="795"/>
        <v>0</v>
      </c>
      <c r="H3410" s="398">
        <f t="shared" si="795"/>
        <v>0</v>
      </c>
      <c r="I3410" s="396">
        <f t="shared" si="795"/>
        <v>123693</v>
      </c>
      <c r="J3410" s="397">
        <f t="shared" si="795"/>
        <v>0</v>
      </c>
      <c r="K3410" s="398">
        <f t="shared" si="795"/>
        <v>0</v>
      </c>
      <c r="L3410" s="395">
        <f t="shared" si="795"/>
        <v>123693</v>
      </c>
      <c r="M3410" s="1820">
        <f t="shared" si="780"/>
        <v>1</v>
      </c>
      <c r="N3410" s="65"/>
    </row>
    <row r="3411" spans="1:14" ht="19.5" thickTop="1">
      <c r="A3411" s="23">
        <v>760</v>
      </c>
      <c r="B3411" s="79" t="s">
        <v>120</v>
      </c>
      <c r="C3411" s="1"/>
      <c r="L3411" s="6"/>
      <c r="M3411" s="1820">
        <f>(IF($E3410&lt;&gt;0,$M$2,IF($L3410&lt;&gt;0,$M$2,"")))</f>
        <v>1</v>
      </c>
      <c r="N3411" s="65"/>
    </row>
    <row r="3412" spans="1:14" ht="18.75">
      <c r="A3412" s="22">
        <v>765</v>
      </c>
      <c r="B3412" s="1355"/>
      <c r="C3412" s="1355"/>
      <c r="D3412" s="1356"/>
      <c r="E3412" s="1355"/>
      <c r="F3412" s="1355"/>
      <c r="G3412" s="1355"/>
      <c r="H3412" s="1355"/>
      <c r="I3412" s="1355"/>
      <c r="J3412" s="1355"/>
      <c r="K3412" s="1355"/>
      <c r="L3412" s="1357"/>
      <c r="M3412" s="1820">
        <f>(IF($E3410&lt;&gt;0,$M$2,IF($L3410&lt;&gt;0,$M$2,"")))</f>
        <v>1</v>
      </c>
      <c r="N3412" s="65"/>
    </row>
    <row r="3413" spans="1:14" ht="18.75" hidden="1">
      <c r="A3413" s="22">
        <v>775</v>
      </c>
      <c r="B3413" s="65"/>
      <c r="C3413" s="65"/>
      <c r="D3413" s="65"/>
      <c r="E3413" s="65"/>
      <c r="F3413" s="65"/>
      <c r="G3413" s="65"/>
      <c r="H3413" s="65"/>
      <c r="I3413" s="65"/>
      <c r="J3413" s="65"/>
      <c r="K3413" s="65"/>
      <c r="L3413" s="77"/>
      <c r="M3413" s="74">
        <f>(IF(E3410&lt;&gt;0,$G$2,IF(L3410&lt;&gt;0,$G$2,"")))</f>
        <v>0</v>
      </c>
      <c r="N3413" s="65"/>
    </row>
    <row r="3414" spans="1:14">
      <c r="A3414" s="23">
        <v>780</v>
      </c>
      <c r="B3414" s="6"/>
      <c r="C3414" s="6"/>
      <c r="D3414" s="517"/>
      <c r="E3414" s="38"/>
      <c r="F3414" s="38"/>
      <c r="G3414" s="38"/>
      <c r="H3414" s="38"/>
      <c r="I3414" s="38"/>
      <c r="J3414" s="38"/>
      <c r="K3414" s="38"/>
      <c r="L3414" s="38"/>
      <c r="M3414" s="7">
        <f>(IF($E3550&lt;&gt;0,$M$2,IF($L3550&lt;&gt;0,$M$2,"")))</f>
        <v>1</v>
      </c>
    </row>
    <row r="3415" spans="1:14">
      <c r="A3415" s="23">
        <v>785</v>
      </c>
      <c r="B3415" s="6"/>
      <c r="C3415" s="1353"/>
      <c r="D3415" s="1354"/>
      <c r="E3415" s="38"/>
      <c r="F3415" s="38"/>
      <c r="G3415" s="38"/>
      <c r="H3415" s="38"/>
      <c r="I3415" s="38"/>
      <c r="J3415" s="38"/>
      <c r="K3415" s="38"/>
      <c r="L3415" s="38"/>
      <c r="M3415" s="7">
        <f>(IF($E3550&lt;&gt;0,$M$2,IF($L3550&lt;&gt;0,$M$2,"")))</f>
        <v>1</v>
      </c>
    </row>
    <row r="3416" spans="1:14">
      <c r="A3416" s="23">
        <v>790</v>
      </c>
      <c r="B3416" s="1938" t="str">
        <f>$B$7</f>
        <v>ОТЧЕТНИ ДАННИ ПО ЕБК ЗА ИЗПЪЛНЕНИЕТО НА БЮДЖЕТА</v>
      </c>
      <c r="C3416" s="1939"/>
      <c r="D3416" s="1939"/>
      <c r="E3416" s="242"/>
      <c r="F3416" s="242"/>
      <c r="G3416" s="237"/>
      <c r="H3416" s="237"/>
      <c r="I3416" s="237"/>
      <c r="J3416" s="237"/>
      <c r="K3416" s="237"/>
      <c r="L3416" s="237"/>
      <c r="M3416" s="7">
        <f>(IF($E3550&lt;&gt;0,$M$2,IF($L3550&lt;&gt;0,$M$2,"")))</f>
        <v>1</v>
      </c>
    </row>
    <row r="3417" spans="1:14">
      <c r="A3417" s="23">
        <v>795</v>
      </c>
      <c r="B3417" s="228"/>
      <c r="C3417" s="391"/>
      <c r="D3417" s="400"/>
      <c r="E3417" s="406" t="s">
        <v>458</v>
      </c>
      <c r="F3417" s="406" t="s">
        <v>820</v>
      </c>
      <c r="G3417" s="237"/>
      <c r="H3417" s="1350" t="s">
        <v>1235</v>
      </c>
      <c r="I3417" s="1351"/>
      <c r="J3417" s="1352"/>
      <c r="K3417" s="237"/>
      <c r="L3417" s="237"/>
      <c r="M3417" s="7">
        <f>(IF($E3550&lt;&gt;0,$M$2,IF($L3550&lt;&gt;0,$M$2,"")))</f>
        <v>1</v>
      </c>
    </row>
    <row r="3418" spans="1:14" ht="18.75">
      <c r="A3418" s="22">
        <v>805</v>
      </c>
      <c r="B3418" s="1940" t="str">
        <f>$B$9</f>
        <v>Община Правец</v>
      </c>
      <c r="C3418" s="1941"/>
      <c r="D3418" s="1942"/>
      <c r="E3418" s="115">
        <f>$E$9</f>
        <v>45658</v>
      </c>
      <c r="F3418" s="226">
        <f>$F$9</f>
        <v>45900</v>
      </c>
      <c r="G3418" s="237"/>
      <c r="H3418" s="237"/>
      <c r="I3418" s="237"/>
      <c r="J3418" s="237"/>
      <c r="K3418" s="237"/>
      <c r="L3418" s="237"/>
      <c r="M3418" s="7">
        <f>(IF($E3550&lt;&gt;0,$M$2,IF($L3550&lt;&gt;0,$M$2,"")))</f>
        <v>1</v>
      </c>
    </row>
    <row r="3419" spans="1:14">
      <c r="A3419" s="23">
        <v>810</v>
      </c>
      <c r="B3419" s="227" t="str">
        <f>$B$10</f>
        <v>(наименование на разпоредителя с бюджет)</v>
      </c>
      <c r="C3419" s="228"/>
      <c r="D3419" s="229"/>
      <c r="E3419" s="237"/>
      <c r="F3419" s="237"/>
      <c r="G3419" s="237"/>
      <c r="H3419" s="237"/>
      <c r="I3419" s="237"/>
      <c r="J3419" s="237"/>
      <c r="K3419" s="237"/>
      <c r="L3419" s="237"/>
      <c r="M3419" s="7">
        <f>(IF($E3550&lt;&gt;0,$M$2,IF($L3550&lt;&gt;0,$M$2,"")))</f>
        <v>1</v>
      </c>
    </row>
    <row r="3420" spans="1:14">
      <c r="A3420" s="23">
        <v>815</v>
      </c>
      <c r="B3420" s="227"/>
      <c r="C3420" s="228"/>
      <c r="D3420" s="229"/>
      <c r="E3420" s="237"/>
      <c r="F3420" s="237"/>
      <c r="G3420" s="237"/>
      <c r="H3420" s="237"/>
      <c r="I3420" s="237"/>
      <c r="J3420" s="237"/>
      <c r="K3420" s="237"/>
      <c r="L3420" s="237"/>
      <c r="M3420" s="7">
        <f>(IF($E3550&lt;&gt;0,$M$2,IF($L3550&lt;&gt;0,$M$2,"")))</f>
        <v>1</v>
      </c>
    </row>
    <row r="3421" spans="1:14" ht="19.5">
      <c r="A3421" s="28">
        <v>525</v>
      </c>
      <c r="B3421" s="1943" t="str">
        <f>$B$12</f>
        <v>Правец</v>
      </c>
      <c r="C3421" s="1944"/>
      <c r="D3421" s="1945"/>
      <c r="E3421" s="410" t="s">
        <v>875</v>
      </c>
      <c r="F3421" s="1348" t="str">
        <f>$F$12</f>
        <v>7317</v>
      </c>
      <c r="G3421" s="237"/>
      <c r="H3421" s="237"/>
      <c r="I3421" s="237"/>
      <c r="J3421" s="237"/>
      <c r="K3421" s="237"/>
      <c r="L3421" s="237"/>
      <c r="M3421" s="7">
        <f>(IF($E3550&lt;&gt;0,$M$2,IF($L3550&lt;&gt;0,$M$2,"")))</f>
        <v>1</v>
      </c>
    </row>
    <row r="3422" spans="1:14">
      <c r="A3422" s="22">
        <v>820</v>
      </c>
      <c r="B3422" s="233" t="str">
        <f>$B$13</f>
        <v>(наименование на първостепенния разпоредител с бюджет)</v>
      </c>
      <c r="C3422" s="228"/>
      <c r="D3422" s="229"/>
      <c r="E3422" s="1349"/>
      <c r="F3422" s="242"/>
      <c r="G3422" s="237"/>
      <c r="H3422" s="237"/>
      <c r="I3422" s="237"/>
      <c r="J3422" s="237"/>
      <c r="K3422" s="237"/>
      <c r="L3422" s="237"/>
      <c r="M3422" s="7">
        <f>(IF($E3550&lt;&gt;0,$M$2,IF($L3550&lt;&gt;0,$M$2,"")))</f>
        <v>1</v>
      </c>
    </row>
    <row r="3423" spans="1:14" ht="19.5">
      <c r="A3423" s="23">
        <v>821</v>
      </c>
      <c r="B3423" s="236"/>
      <c r="C3423" s="237"/>
      <c r="D3423" s="124" t="s">
        <v>876</v>
      </c>
      <c r="E3423" s="238">
        <f>$E$15</f>
        <v>0</v>
      </c>
      <c r="F3423" s="414" t="str">
        <f>$F$15</f>
        <v>БЮДЖЕТ</v>
      </c>
      <c r="G3423" s="218"/>
      <c r="H3423" s="218"/>
      <c r="I3423" s="218"/>
      <c r="J3423" s="218"/>
      <c r="K3423" s="218"/>
      <c r="L3423" s="218"/>
      <c r="M3423" s="7">
        <f>(IF($E3550&lt;&gt;0,$M$2,IF($L3550&lt;&gt;0,$M$2,"")))</f>
        <v>1</v>
      </c>
    </row>
    <row r="3424" spans="1:14" ht="16.5" thickBot="1">
      <c r="A3424" s="23">
        <v>822</v>
      </c>
      <c r="B3424" s="228"/>
      <c r="C3424" s="391"/>
      <c r="D3424" s="400"/>
      <c r="E3424" s="237"/>
      <c r="F3424" s="409"/>
      <c r="G3424" s="409"/>
      <c r="H3424" s="409"/>
      <c r="I3424" s="409"/>
      <c r="J3424" s="409"/>
      <c r="K3424" s="409"/>
      <c r="L3424" s="1365" t="s">
        <v>459</v>
      </c>
      <c r="M3424" s="7">
        <f>(IF($E3550&lt;&gt;0,$M$2,IF($L3550&lt;&gt;0,$M$2,"")))</f>
        <v>1</v>
      </c>
    </row>
    <row r="3425" spans="1:14" ht="24.95" customHeight="1">
      <c r="A3425" s="23">
        <v>823</v>
      </c>
      <c r="B3425" s="247"/>
      <c r="C3425" s="248"/>
      <c r="D3425" s="249" t="s">
        <v>699</v>
      </c>
      <c r="E3425" s="1946" t="str">
        <f>CONCATENATE("Уточнен план ",$C$3)</f>
        <v>Уточнен план 2025</v>
      </c>
      <c r="F3425" s="1947"/>
      <c r="G3425" s="1947"/>
      <c r="H3425" s="1948"/>
      <c r="I3425" s="1927" t="str">
        <f>CONCATENATE("Отчет ",$C$3)</f>
        <v>Отчет 2025</v>
      </c>
      <c r="J3425" s="1928"/>
      <c r="K3425" s="1928"/>
      <c r="L3425" s="1929"/>
      <c r="M3425" s="7">
        <f>(IF($E3550&lt;&gt;0,$M$2,IF($L3550&lt;&gt;0,$M$2,"")))</f>
        <v>1</v>
      </c>
    </row>
    <row r="3426" spans="1:14" ht="54.95" customHeight="1" thickBot="1">
      <c r="A3426" s="23">
        <v>825</v>
      </c>
      <c r="B3426" s="250" t="s">
        <v>62</v>
      </c>
      <c r="C3426" s="251" t="s">
        <v>460</v>
      </c>
      <c r="D3426" s="252" t="s">
        <v>700</v>
      </c>
      <c r="E3426" s="1391" t="str">
        <f>$E$20</f>
        <v>Уточнен план                Общо</v>
      </c>
      <c r="F3426" s="1395" t="str">
        <f>$F$20</f>
        <v>държавни дейности</v>
      </c>
      <c r="G3426" s="1396" t="str">
        <f>$G$20</f>
        <v>местни дейности</v>
      </c>
      <c r="H3426" s="1397" t="str">
        <f>$H$20</f>
        <v>дофинансиране</v>
      </c>
      <c r="I3426" s="253" t="str">
        <f>$I$20</f>
        <v>държавни дейности -ОТЧЕТ</v>
      </c>
      <c r="J3426" s="254" t="str">
        <f>$J$20</f>
        <v>местни дейности - ОТЧЕТ</v>
      </c>
      <c r="K3426" s="255" t="str">
        <f>$K$20</f>
        <v>дофинансиране - ОТЧЕТ</v>
      </c>
      <c r="L3426" s="1675" t="str">
        <f>$L$20</f>
        <v>ОТЧЕТ                                    ОБЩО</v>
      </c>
      <c r="M3426" s="7">
        <f>(IF($E3550&lt;&gt;0,$M$2,IF($L3550&lt;&gt;0,$M$2,"")))</f>
        <v>1</v>
      </c>
    </row>
    <row r="3427" spans="1:14" ht="18.75">
      <c r="A3427" s="23"/>
      <c r="B3427" s="258"/>
      <c r="C3427" s="259"/>
      <c r="D3427" s="260" t="s">
        <v>729</v>
      </c>
      <c r="E3427" s="1442" t="str">
        <f>$E$21</f>
        <v>(1)</v>
      </c>
      <c r="F3427" s="143" t="str">
        <f>$F$21</f>
        <v>(2)</v>
      </c>
      <c r="G3427" s="144" t="str">
        <f>$G$21</f>
        <v>(3)</v>
      </c>
      <c r="H3427" s="145" t="str">
        <f>$H$21</f>
        <v>(4)</v>
      </c>
      <c r="I3427" s="261" t="str">
        <f>$I$21</f>
        <v>(5)</v>
      </c>
      <c r="J3427" s="262" t="str">
        <f>$J$21</f>
        <v>(6)</v>
      </c>
      <c r="K3427" s="263" t="str">
        <f>$K$21</f>
        <v>(7)</v>
      </c>
      <c r="L3427" s="264" t="str">
        <f>$L$21</f>
        <v>(8)</v>
      </c>
      <c r="M3427" s="7">
        <f>(IF($E3550&lt;&gt;0,$M$2,IF($L3550&lt;&gt;0,$M$2,"")))</f>
        <v>1</v>
      </c>
    </row>
    <row r="3428" spans="1:14">
      <c r="A3428" s="23"/>
      <c r="B3428" s="1439"/>
      <c r="C3428" s="1540" t="e">
        <f>VLOOKUP(D3428,OP_LIST2,2,FALSE)</f>
        <v>#N/A</v>
      </c>
      <c r="D3428" s="1445"/>
      <c r="E3428" s="389"/>
      <c r="F3428" s="1429"/>
      <c r="G3428" s="1430"/>
      <c r="H3428" s="1431"/>
      <c r="I3428" s="1429"/>
      <c r="J3428" s="1430"/>
      <c r="K3428" s="1431"/>
      <c r="L3428" s="1428"/>
      <c r="M3428" s="7">
        <f>(IF($E3550&lt;&gt;0,$M$2,IF($L3550&lt;&gt;0,$M$2,"")))</f>
        <v>1</v>
      </c>
    </row>
    <row r="3429" spans="1:14">
      <c r="A3429" s="23"/>
      <c r="B3429" s="1713" t="s">
        <v>2056</v>
      </c>
      <c r="C3429" s="1446">
        <f>VLOOKUP(D3430,EBK_DEIN2,2,FALSE)</f>
        <v>5551</v>
      </c>
      <c r="D3429" s="1445" t="s">
        <v>778</v>
      </c>
      <c r="E3429" s="389"/>
      <c r="F3429" s="1432"/>
      <c r="G3429" s="1433"/>
      <c r="H3429" s="1434"/>
      <c r="I3429" s="1432"/>
      <c r="J3429" s="1433"/>
      <c r="K3429" s="1434"/>
      <c r="L3429" s="1428"/>
      <c r="M3429" s="7">
        <f>(IF($E3550&lt;&gt;0,$M$2,IF($L3550&lt;&gt;0,$M$2,"")))</f>
        <v>1</v>
      </c>
    </row>
    <row r="3430" spans="1:14">
      <c r="A3430" s="23"/>
      <c r="B3430" s="1438"/>
      <c r="C3430" s="1531">
        <f>+C3429</f>
        <v>5551</v>
      </c>
      <c r="D3430" s="1440" t="s">
        <v>568</v>
      </c>
      <c r="E3430" s="389"/>
      <c r="F3430" s="1432"/>
      <c r="G3430" s="1433"/>
      <c r="H3430" s="1434"/>
      <c r="I3430" s="1432"/>
      <c r="J3430" s="1433"/>
      <c r="K3430" s="1434"/>
      <c r="L3430" s="1428"/>
      <c r="M3430" s="7">
        <f>(IF($E3550&lt;&gt;0,$M$2,IF($L3550&lt;&gt;0,$M$2,"")))</f>
        <v>1</v>
      </c>
    </row>
    <row r="3431" spans="1:14">
      <c r="A3431" s="23"/>
      <c r="B3431" s="1443"/>
      <c r="C3431" s="1441"/>
      <c r="D3431" s="1444" t="s">
        <v>701</v>
      </c>
      <c r="E3431" s="389"/>
      <c r="F3431" s="1435"/>
      <c r="G3431" s="1436"/>
      <c r="H3431" s="1437"/>
      <c r="I3431" s="1435"/>
      <c r="J3431" s="1436"/>
      <c r="K3431" s="1437"/>
      <c r="L3431" s="1428"/>
      <c r="M3431" s="7">
        <f>(IF($E3550&lt;&gt;0,$M$2,IF($L3550&lt;&gt;0,$M$2,"")))</f>
        <v>1</v>
      </c>
    </row>
    <row r="3432" spans="1:14">
      <c r="A3432" s="23"/>
      <c r="B3432" s="272">
        <v>100</v>
      </c>
      <c r="C3432" s="1930" t="s">
        <v>730</v>
      </c>
      <c r="D3432" s="1931"/>
      <c r="E3432" s="273">
        <f t="shared" ref="E3432:L3432" si="796">SUM(E3433:E3434)</f>
        <v>330000</v>
      </c>
      <c r="F3432" s="274">
        <f t="shared" si="796"/>
        <v>330000</v>
      </c>
      <c r="G3432" s="275">
        <f t="shared" si="796"/>
        <v>0</v>
      </c>
      <c r="H3432" s="276">
        <f>SUM(H3433:H3434)</f>
        <v>0</v>
      </c>
      <c r="I3432" s="274">
        <f t="shared" si="796"/>
        <v>191231</v>
      </c>
      <c r="J3432" s="275">
        <f t="shared" si="796"/>
        <v>0</v>
      </c>
      <c r="K3432" s="276">
        <f t="shared" si="796"/>
        <v>0</v>
      </c>
      <c r="L3432" s="273">
        <f t="shared" si="796"/>
        <v>191231</v>
      </c>
      <c r="M3432" s="12">
        <f>(IF($E3432&lt;&gt;0,$M$2,IF($L3432&lt;&gt;0,$M$2,"")))</f>
        <v>1</v>
      </c>
      <c r="N3432" s="13"/>
    </row>
    <row r="3433" spans="1:14">
      <c r="A3433" s="23"/>
      <c r="B3433" s="278"/>
      <c r="C3433" s="279">
        <v>101</v>
      </c>
      <c r="D3433" s="280" t="s">
        <v>731</v>
      </c>
      <c r="E3433" s="281">
        <f>F3433+G3433+H3433</f>
        <v>330000</v>
      </c>
      <c r="F3433" s="152">
        <v>330000</v>
      </c>
      <c r="G3433" s="153">
        <v>0</v>
      </c>
      <c r="H3433" s="1406">
        <v>0</v>
      </c>
      <c r="I3433" s="152">
        <v>191231</v>
      </c>
      <c r="J3433" s="153">
        <v>0</v>
      </c>
      <c r="K3433" s="1406">
        <v>0</v>
      </c>
      <c r="L3433" s="281">
        <f>I3433+J3433+K3433</f>
        <v>191231</v>
      </c>
      <c r="M3433" s="12">
        <f t="shared" ref="M3433:M3496" si="797">(IF($E3433&lt;&gt;0,$M$2,IF($L3433&lt;&gt;0,$M$2,"")))</f>
        <v>1</v>
      </c>
      <c r="N3433" s="13"/>
    </row>
    <row r="3434" spans="1:14" hidden="1">
      <c r="A3434" s="10"/>
      <c r="B3434" s="278"/>
      <c r="C3434" s="285">
        <v>102</v>
      </c>
      <c r="D3434" s="286" t="s">
        <v>732</v>
      </c>
      <c r="E3434" s="287">
        <f>F3434+G3434+H3434</f>
        <v>0</v>
      </c>
      <c r="F3434" s="173"/>
      <c r="G3434" s="174"/>
      <c r="H3434" s="1409"/>
      <c r="I3434" s="173"/>
      <c r="J3434" s="174"/>
      <c r="K3434" s="1409"/>
      <c r="L3434" s="287">
        <f>I3434+J3434+K3434</f>
        <v>0</v>
      </c>
      <c r="M3434" s="12" t="str">
        <f t="shared" si="797"/>
        <v/>
      </c>
      <c r="N3434" s="13"/>
    </row>
    <row r="3435" spans="1:14">
      <c r="A3435" s="10"/>
      <c r="B3435" s="272">
        <v>200</v>
      </c>
      <c r="C3435" s="1932" t="s">
        <v>733</v>
      </c>
      <c r="D3435" s="1933"/>
      <c r="E3435" s="273">
        <f t="shared" ref="E3435:L3435" si="798">SUM(E3436:E3440)</f>
        <v>36839</v>
      </c>
      <c r="F3435" s="274">
        <f t="shared" si="798"/>
        <v>36839</v>
      </c>
      <c r="G3435" s="275">
        <f t="shared" si="798"/>
        <v>0</v>
      </c>
      <c r="H3435" s="276">
        <f>SUM(H3436:H3440)</f>
        <v>0</v>
      </c>
      <c r="I3435" s="274">
        <f t="shared" si="798"/>
        <v>12501</v>
      </c>
      <c r="J3435" s="275">
        <f t="shared" si="798"/>
        <v>0</v>
      </c>
      <c r="K3435" s="276">
        <f t="shared" si="798"/>
        <v>0</v>
      </c>
      <c r="L3435" s="273">
        <f t="shared" si="798"/>
        <v>12501</v>
      </c>
      <c r="M3435" s="12">
        <f t="shared" si="797"/>
        <v>1</v>
      </c>
      <c r="N3435" s="13"/>
    </row>
    <row r="3436" spans="1:14" hidden="1">
      <c r="A3436" s="10"/>
      <c r="B3436" s="291"/>
      <c r="C3436" s="279">
        <v>201</v>
      </c>
      <c r="D3436" s="280" t="s">
        <v>734</v>
      </c>
      <c r="E3436" s="281">
        <f>F3436+G3436+H3436</f>
        <v>0</v>
      </c>
      <c r="F3436" s="152"/>
      <c r="G3436" s="153"/>
      <c r="H3436" s="1406"/>
      <c r="I3436" s="152"/>
      <c r="J3436" s="153"/>
      <c r="K3436" s="1406"/>
      <c r="L3436" s="281">
        <f>I3436+J3436+K3436</f>
        <v>0</v>
      </c>
      <c r="M3436" s="12" t="str">
        <f t="shared" si="797"/>
        <v/>
      </c>
      <c r="N3436" s="13"/>
    </row>
    <row r="3437" spans="1:14">
      <c r="A3437" s="10"/>
      <c r="B3437" s="292"/>
      <c r="C3437" s="293">
        <v>202</v>
      </c>
      <c r="D3437" s="294" t="s">
        <v>735</v>
      </c>
      <c r="E3437" s="295">
        <f>F3437+G3437+H3437</f>
        <v>12000</v>
      </c>
      <c r="F3437" s="158">
        <v>12000</v>
      </c>
      <c r="G3437" s="159">
        <v>0</v>
      </c>
      <c r="H3437" s="1408">
        <v>0</v>
      </c>
      <c r="I3437" s="158">
        <v>5400</v>
      </c>
      <c r="J3437" s="159">
        <v>0</v>
      </c>
      <c r="K3437" s="1408">
        <v>0</v>
      </c>
      <c r="L3437" s="295">
        <f>I3437+J3437+K3437</f>
        <v>5400</v>
      </c>
      <c r="M3437" s="12">
        <f t="shared" si="797"/>
        <v>1</v>
      </c>
      <c r="N3437" s="13"/>
    </row>
    <row r="3438" spans="1:14" ht="31.5">
      <c r="A3438" s="10"/>
      <c r="B3438" s="299"/>
      <c r="C3438" s="293">
        <v>205</v>
      </c>
      <c r="D3438" s="294" t="s">
        <v>586</v>
      </c>
      <c r="E3438" s="295">
        <f>F3438+G3438+H3438</f>
        <v>7375</v>
      </c>
      <c r="F3438" s="158">
        <v>7375</v>
      </c>
      <c r="G3438" s="159">
        <v>0</v>
      </c>
      <c r="H3438" s="1408">
        <v>0</v>
      </c>
      <c r="I3438" s="158">
        <v>3834</v>
      </c>
      <c r="J3438" s="159">
        <v>0</v>
      </c>
      <c r="K3438" s="1408">
        <v>0</v>
      </c>
      <c r="L3438" s="295">
        <f>I3438+J3438+K3438</f>
        <v>3834</v>
      </c>
      <c r="M3438" s="12">
        <f t="shared" si="797"/>
        <v>1</v>
      </c>
      <c r="N3438" s="13"/>
    </row>
    <row r="3439" spans="1:14">
      <c r="A3439" s="10"/>
      <c r="B3439" s="299"/>
      <c r="C3439" s="293">
        <v>208</v>
      </c>
      <c r="D3439" s="300" t="s">
        <v>587</v>
      </c>
      <c r="E3439" s="295">
        <f>F3439+G3439+H3439</f>
        <v>11964</v>
      </c>
      <c r="F3439" s="158">
        <v>11964</v>
      </c>
      <c r="G3439" s="159">
        <v>0</v>
      </c>
      <c r="H3439" s="1408">
        <v>0</v>
      </c>
      <c r="I3439" s="158"/>
      <c r="J3439" s="159"/>
      <c r="K3439" s="1408"/>
      <c r="L3439" s="295">
        <f>I3439+J3439+K3439</f>
        <v>0</v>
      </c>
      <c r="M3439" s="12">
        <f t="shared" si="797"/>
        <v>1</v>
      </c>
      <c r="N3439" s="13"/>
    </row>
    <row r="3440" spans="1:14">
      <c r="A3440" s="10"/>
      <c r="B3440" s="291"/>
      <c r="C3440" s="285">
        <v>209</v>
      </c>
      <c r="D3440" s="301" t="s">
        <v>588</v>
      </c>
      <c r="E3440" s="287">
        <f>F3440+G3440+H3440</f>
        <v>5500</v>
      </c>
      <c r="F3440" s="173">
        <v>5500</v>
      </c>
      <c r="G3440" s="174">
        <v>0</v>
      </c>
      <c r="H3440" s="1409">
        <v>0</v>
      </c>
      <c r="I3440" s="173">
        <v>3267</v>
      </c>
      <c r="J3440" s="174">
        <v>0</v>
      </c>
      <c r="K3440" s="1409">
        <v>0</v>
      </c>
      <c r="L3440" s="287">
        <f>I3440+J3440+K3440</f>
        <v>3267</v>
      </c>
      <c r="M3440" s="12">
        <f t="shared" si="797"/>
        <v>1</v>
      </c>
      <c r="N3440" s="13"/>
    </row>
    <row r="3441" spans="1:14">
      <c r="A3441" s="10"/>
      <c r="B3441" s="272">
        <v>500</v>
      </c>
      <c r="C3441" s="1934" t="s">
        <v>188</v>
      </c>
      <c r="D3441" s="1935"/>
      <c r="E3441" s="273">
        <f t="shared" ref="E3441:L3441" si="799">SUM(E3442:E3448)</f>
        <v>73656</v>
      </c>
      <c r="F3441" s="274">
        <f t="shared" si="799"/>
        <v>73656</v>
      </c>
      <c r="G3441" s="275">
        <f t="shared" si="799"/>
        <v>0</v>
      </c>
      <c r="H3441" s="276">
        <f>SUM(H3442:H3448)</f>
        <v>0</v>
      </c>
      <c r="I3441" s="274">
        <f t="shared" si="799"/>
        <v>38189</v>
      </c>
      <c r="J3441" s="275">
        <f t="shared" si="799"/>
        <v>0</v>
      </c>
      <c r="K3441" s="276">
        <f t="shared" si="799"/>
        <v>0</v>
      </c>
      <c r="L3441" s="273">
        <f t="shared" si="799"/>
        <v>38189</v>
      </c>
      <c r="M3441" s="12">
        <f t="shared" si="797"/>
        <v>1</v>
      </c>
      <c r="N3441" s="13"/>
    </row>
    <row r="3442" spans="1:14" ht="18" customHeight="1">
      <c r="A3442" s="10"/>
      <c r="B3442" s="291"/>
      <c r="C3442" s="302">
        <v>551</v>
      </c>
      <c r="D3442" s="303" t="s">
        <v>189</v>
      </c>
      <c r="E3442" s="281">
        <f t="shared" ref="E3442:E3449" si="800">F3442+G3442+H3442</f>
        <v>48576</v>
      </c>
      <c r="F3442" s="152">
        <v>48576</v>
      </c>
      <c r="G3442" s="153">
        <v>0</v>
      </c>
      <c r="H3442" s="1406">
        <v>0</v>
      </c>
      <c r="I3442" s="152">
        <v>23332</v>
      </c>
      <c r="J3442" s="153">
        <v>0</v>
      </c>
      <c r="K3442" s="1406">
        <v>0</v>
      </c>
      <c r="L3442" s="281">
        <f t="shared" ref="L3442:L3449" si="801">I3442+J3442+K3442</f>
        <v>23332</v>
      </c>
      <c r="M3442" s="12">
        <f t="shared" si="797"/>
        <v>1</v>
      </c>
      <c r="N3442" s="13"/>
    </row>
    <row r="3443" spans="1:14" hidden="1">
      <c r="A3443" s="10"/>
      <c r="B3443" s="291"/>
      <c r="C3443" s="304">
        <v>552</v>
      </c>
      <c r="D3443" s="305" t="s">
        <v>894</v>
      </c>
      <c r="E3443" s="295">
        <f t="shared" si="800"/>
        <v>0</v>
      </c>
      <c r="F3443" s="158"/>
      <c r="G3443" s="159"/>
      <c r="H3443" s="1408"/>
      <c r="I3443" s="158"/>
      <c r="J3443" s="159"/>
      <c r="K3443" s="1408"/>
      <c r="L3443" s="295">
        <f t="shared" si="801"/>
        <v>0</v>
      </c>
      <c r="M3443" s="12" t="str">
        <f t="shared" si="797"/>
        <v/>
      </c>
      <c r="N3443" s="13"/>
    </row>
    <row r="3444" spans="1:14" hidden="1">
      <c r="A3444" s="10"/>
      <c r="B3444" s="306"/>
      <c r="C3444" s="304">
        <v>558</v>
      </c>
      <c r="D3444" s="307" t="s">
        <v>856</v>
      </c>
      <c r="E3444" s="295">
        <f>F3444+G3444+H3444</f>
        <v>0</v>
      </c>
      <c r="F3444" s="484">
        <v>0</v>
      </c>
      <c r="G3444" s="485">
        <v>0</v>
      </c>
      <c r="H3444" s="160">
        <v>0</v>
      </c>
      <c r="I3444" s="484">
        <v>0</v>
      </c>
      <c r="J3444" s="485">
        <v>0</v>
      </c>
      <c r="K3444" s="160">
        <v>0</v>
      </c>
      <c r="L3444" s="295">
        <f>I3444+J3444+K3444</f>
        <v>0</v>
      </c>
      <c r="M3444" s="12" t="str">
        <f t="shared" si="797"/>
        <v/>
      </c>
      <c r="N3444" s="13"/>
    </row>
    <row r="3445" spans="1:14">
      <c r="A3445" s="10"/>
      <c r="B3445" s="306"/>
      <c r="C3445" s="304">
        <v>560</v>
      </c>
      <c r="D3445" s="307" t="s">
        <v>190</v>
      </c>
      <c r="E3445" s="295">
        <f t="shared" si="800"/>
        <v>15840</v>
      </c>
      <c r="F3445" s="158">
        <v>15840</v>
      </c>
      <c r="G3445" s="159">
        <v>0</v>
      </c>
      <c r="H3445" s="1408">
        <v>0</v>
      </c>
      <c r="I3445" s="158">
        <v>9696</v>
      </c>
      <c r="J3445" s="159">
        <v>0</v>
      </c>
      <c r="K3445" s="1408">
        <v>0</v>
      </c>
      <c r="L3445" s="295">
        <f t="shared" si="801"/>
        <v>9696</v>
      </c>
      <c r="M3445" s="12">
        <f t="shared" si="797"/>
        <v>1</v>
      </c>
      <c r="N3445" s="13"/>
    </row>
    <row r="3446" spans="1:14">
      <c r="A3446" s="10"/>
      <c r="B3446" s="306"/>
      <c r="C3446" s="304">
        <v>580</v>
      </c>
      <c r="D3446" s="305" t="s">
        <v>191</v>
      </c>
      <c r="E3446" s="295">
        <f t="shared" si="800"/>
        <v>9240</v>
      </c>
      <c r="F3446" s="158">
        <v>9240</v>
      </c>
      <c r="G3446" s="159">
        <v>0</v>
      </c>
      <c r="H3446" s="1408">
        <v>0</v>
      </c>
      <c r="I3446" s="158">
        <v>5161</v>
      </c>
      <c r="J3446" s="159">
        <v>0</v>
      </c>
      <c r="K3446" s="1408">
        <v>0</v>
      </c>
      <c r="L3446" s="295">
        <f t="shared" si="801"/>
        <v>5161</v>
      </c>
      <c r="M3446" s="12">
        <f t="shared" si="797"/>
        <v>1</v>
      </c>
      <c r="N3446" s="13"/>
    </row>
    <row r="3447" spans="1:14" hidden="1">
      <c r="A3447" s="10"/>
      <c r="B3447" s="291"/>
      <c r="C3447" s="304">
        <v>588</v>
      </c>
      <c r="D3447" s="305" t="s">
        <v>858</v>
      </c>
      <c r="E3447" s="295">
        <f>F3447+G3447+H3447</f>
        <v>0</v>
      </c>
      <c r="F3447" s="484">
        <v>0</v>
      </c>
      <c r="G3447" s="485">
        <v>0</v>
      </c>
      <c r="H3447" s="160">
        <v>0</v>
      </c>
      <c r="I3447" s="484">
        <v>0</v>
      </c>
      <c r="J3447" s="485">
        <v>0</v>
      </c>
      <c r="K3447" s="160">
        <v>0</v>
      </c>
      <c r="L3447" s="295">
        <f>I3447+J3447+K3447</f>
        <v>0</v>
      </c>
      <c r="M3447" s="12" t="str">
        <f t="shared" si="797"/>
        <v/>
      </c>
      <c r="N3447" s="13"/>
    </row>
    <row r="3448" spans="1:14" ht="31.5" hidden="1">
      <c r="A3448" s="10"/>
      <c r="B3448" s="291"/>
      <c r="C3448" s="308">
        <v>590</v>
      </c>
      <c r="D3448" s="309" t="s">
        <v>192</v>
      </c>
      <c r="E3448" s="287">
        <f t="shared" si="800"/>
        <v>0</v>
      </c>
      <c r="F3448" s="173"/>
      <c r="G3448" s="174"/>
      <c r="H3448" s="1409"/>
      <c r="I3448" s="173"/>
      <c r="J3448" s="174"/>
      <c r="K3448" s="1409"/>
      <c r="L3448" s="287">
        <f t="shared" si="801"/>
        <v>0</v>
      </c>
      <c r="M3448" s="12" t="str">
        <f t="shared" si="797"/>
        <v/>
      </c>
      <c r="N3448" s="13"/>
    </row>
    <row r="3449" spans="1:14" hidden="1">
      <c r="A3449" s="22">
        <v>5</v>
      </c>
      <c r="B3449" s="272">
        <v>800</v>
      </c>
      <c r="C3449" s="1936" t="s">
        <v>193</v>
      </c>
      <c r="D3449" s="1937"/>
      <c r="E3449" s="310">
        <f t="shared" si="800"/>
        <v>0</v>
      </c>
      <c r="F3449" s="1410"/>
      <c r="G3449" s="1411"/>
      <c r="H3449" s="1412"/>
      <c r="I3449" s="1410"/>
      <c r="J3449" s="1411"/>
      <c r="K3449" s="1412"/>
      <c r="L3449" s="310">
        <f t="shared" si="801"/>
        <v>0</v>
      </c>
      <c r="M3449" s="12" t="str">
        <f t="shared" si="797"/>
        <v/>
      </c>
      <c r="N3449" s="13"/>
    </row>
    <row r="3450" spans="1:14">
      <c r="A3450" s="23">
        <v>10</v>
      </c>
      <c r="B3450" s="272">
        <v>1000</v>
      </c>
      <c r="C3450" s="1932" t="s">
        <v>194</v>
      </c>
      <c r="D3450" s="1933"/>
      <c r="E3450" s="310">
        <f t="shared" ref="E3450:L3450" si="802">SUM(E3451:E3467)</f>
        <v>120500</v>
      </c>
      <c r="F3450" s="274">
        <f t="shared" si="802"/>
        <v>120500</v>
      </c>
      <c r="G3450" s="275">
        <f t="shared" si="802"/>
        <v>0</v>
      </c>
      <c r="H3450" s="276">
        <f>SUM(H3451:H3467)</f>
        <v>0</v>
      </c>
      <c r="I3450" s="274">
        <f t="shared" si="802"/>
        <v>70446</v>
      </c>
      <c r="J3450" s="275">
        <f t="shared" si="802"/>
        <v>0</v>
      </c>
      <c r="K3450" s="276">
        <f t="shared" si="802"/>
        <v>0</v>
      </c>
      <c r="L3450" s="310">
        <f t="shared" si="802"/>
        <v>70446</v>
      </c>
      <c r="M3450" s="12">
        <f t="shared" si="797"/>
        <v>1</v>
      </c>
      <c r="N3450" s="13"/>
    </row>
    <row r="3451" spans="1:14">
      <c r="A3451" s="23">
        <v>15</v>
      </c>
      <c r="B3451" s="292"/>
      <c r="C3451" s="279">
        <v>1011</v>
      </c>
      <c r="D3451" s="311" t="s">
        <v>195</v>
      </c>
      <c r="E3451" s="281">
        <f t="shared" ref="E3451:E3467" si="803">F3451+G3451+H3451</f>
        <v>22500</v>
      </c>
      <c r="F3451" s="152">
        <v>22500</v>
      </c>
      <c r="G3451" s="153">
        <v>0</v>
      </c>
      <c r="H3451" s="1406">
        <v>0</v>
      </c>
      <c r="I3451" s="152">
        <v>8825</v>
      </c>
      <c r="J3451" s="153">
        <v>0</v>
      </c>
      <c r="K3451" s="1406">
        <v>0</v>
      </c>
      <c r="L3451" s="281">
        <f t="shared" ref="L3451:L3467" si="804">I3451+J3451+K3451</f>
        <v>8825</v>
      </c>
      <c r="M3451" s="12">
        <f t="shared" si="797"/>
        <v>1</v>
      </c>
      <c r="N3451" s="13"/>
    </row>
    <row r="3452" spans="1:14">
      <c r="A3452" s="22">
        <v>35</v>
      </c>
      <c r="B3452" s="292"/>
      <c r="C3452" s="293">
        <v>1012</v>
      </c>
      <c r="D3452" s="294" t="s">
        <v>196</v>
      </c>
      <c r="E3452" s="295">
        <f t="shared" si="803"/>
        <v>1000</v>
      </c>
      <c r="F3452" s="158">
        <v>1000</v>
      </c>
      <c r="G3452" s="159">
        <v>0</v>
      </c>
      <c r="H3452" s="1408">
        <v>0</v>
      </c>
      <c r="I3452" s="158">
        <v>470</v>
      </c>
      <c r="J3452" s="159">
        <v>0</v>
      </c>
      <c r="K3452" s="1408">
        <v>0</v>
      </c>
      <c r="L3452" s="295">
        <f t="shared" si="804"/>
        <v>470</v>
      </c>
      <c r="M3452" s="12">
        <f t="shared" si="797"/>
        <v>1</v>
      </c>
      <c r="N3452" s="13"/>
    </row>
    <row r="3453" spans="1:14">
      <c r="A3453" s="23">
        <v>40</v>
      </c>
      <c r="B3453" s="292"/>
      <c r="C3453" s="293">
        <v>1013</v>
      </c>
      <c r="D3453" s="294" t="s">
        <v>197</v>
      </c>
      <c r="E3453" s="295">
        <f t="shared" si="803"/>
        <v>4000</v>
      </c>
      <c r="F3453" s="158">
        <v>4000</v>
      </c>
      <c r="G3453" s="159">
        <v>0</v>
      </c>
      <c r="H3453" s="1408">
        <v>0</v>
      </c>
      <c r="I3453" s="158"/>
      <c r="J3453" s="159"/>
      <c r="K3453" s="1408"/>
      <c r="L3453" s="295">
        <f t="shared" si="804"/>
        <v>0</v>
      </c>
      <c r="M3453" s="12">
        <f t="shared" si="797"/>
        <v>1</v>
      </c>
      <c r="N3453" s="13"/>
    </row>
    <row r="3454" spans="1:14" hidden="1">
      <c r="A3454" s="23">
        <v>45</v>
      </c>
      <c r="B3454" s="292"/>
      <c r="C3454" s="293">
        <v>1014</v>
      </c>
      <c r="D3454" s="294" t="s">
        <v>198</v>
      </c>
      <c r="E3454" s="295">
        <f t="shared" si="803"/>
        <v>0</v>
      </c>
      <c r="F3454" s="158"/>
      <c r="G3454" s="159"/>
      <c r="H3454" s="1408"/>
      <c r="I3454" s="158"/>
      <c r="J3454" s="159"/>
      <c r="K3454" s="1408"/>
      <c r="L3454" s="295">
        <f t="shared" si="804"/>
        <v>0</v>
      </c>
      <c r="M3454" s="12" t="str">
        <f t="shared" si="797"/>
        <v/>
      </c>
      <c r="N3454" s="13"/>
    </row>
    <row r="3455" spans="1:14">
      <c r="A3455" s="23">
        <v>50</v>
      </c>
      <c r="B3455" s="292"/>
      <c r="C3455" s="293">
        <v>1015</v>
      </c>
      <c r="D3455" s="294" t="s">
        <v>199</v>
      </c>
      <c r="E3455" s="295">
        <f t="shared" si="803"/>
        <v>35000</v>
      </c>
      <c r="F3455" s="158">
        <v>35000</v>
      </c>
      <c r="G3455" s="159">
        <v>0</v>
      </c>
      <c r="H3455" s="1408">
        <v>0</v>
      </c>
      <c r="I3455" s="158">
        <v>33331</v>
      </c>
      <c r="J3455" s="159">
        <v>0</v>
      </c>
      <c r="K3455" s="1408">
        <v>0</v>
      </c>
      <c r="L3455" s="295">
        <f t="shared" si="804"/>
        <v>33331</v>
      </c>
      <c r="M3455" s="12">
        <f t="shared" si="797"/>
        <v>1</v>
      </c>
      <c r="N3455" s="13"/>
    </row>
    <row r="3456" spans="1:14">
      <c r="A3456" s="23">
        <v>55</v>
      </c>
      <c r="B3456" s="292"/>
      <c r="C3456" s="312">
        <v>1016</v>
      </c>
      <c r="D3456" s="313" t="s">
        <v>200</v>
      </c>
      <c r="E3456" s="314">
        <f t="shared" si="803"/>
        <v>15000</v>
      </c>
      <c r="F3456" s="164">
        <v>15000</v>
      </c>
      <c r="G3456" s="165">
        <v>0</v>
      </c>
      <c r="H3456" s="1407">
        <v>0</v>
      </c>
      <c r="I3456" s="164">
        <v>8605</v>
      </c>
      <c r="J3456" s="165">
        <v>0</v>
      </c>
      <c r="K3456" s="1407">
        <v>0</v>
      </c>
      <c r="L3456" s="314">
        <f t="shared" si="804"/>
        <v>8605</v>
      </c>
      <c r="M3456" s="12">
        <f t="shared" si="797"/>
        <v>1</v>
      </c>
      <c r="N3456" s="13"/>
    </row>
    <row r="3457" spans="1:14">
      <c r="A3457" s="23">
        <v>60</v>
      </c>
      <c r="B3457" s="278"/>
      <c r="C3457" s="318">
        <v>1020</v>
      </c>
      <c r="D3457" s="319" t="s">
        <v>201</v>
      </c>
      <c r="E3457" s="320">
        <f t="shared" si="803"/>
        <v>18000</v>
      </c>
      <c r="F3457" s="450">
        <v>18000</v>
      </c>
      <c r="G3457" s="451">
        <v>0</v>
      </c>
      <c r="H3457" s="1416">
        <v>0</v>
      </c>
      <c r="I3457" s="450">
        <v>12770</v>
      </c>
      <c r="J3457" s="451">
        <v>0</v>
      </c>
      <c r="K3457" s="1416">
        <v>0</v>
      </c>
      <c r="L3457" s="320">
        <f t="shared" si="804"/>
        <v>12770</v>
      </c>
      <c r="M3457" s="12">
        <f t="shared" si="797"/>
        <v>1</v>
      </c>
      <c r="N3457" s="13"/>
    </row>
    <row r="3458" spans="1:14">
      <c r="A3458" s="22">
        <v>65</v>
      </c>
      <c r="B3458" s="292"/>
      <c r="C3458" s="324">
        <v>1030</v>
      </c>
      <c r="D3458" s="325" t="s">
        <v>202</v>
      </c>
      <c r="E3458" s="326">
        <f t="shared" si="803"/>
        <v>20000</v>
      </c>
      <c r="F3458" s="445">
        <v>20000</v>
      </c>
      <c r="G3458" s="446">
        <v>0</v>
      </c>
      <c r="H3458" s="1413">
        <v>0</v>
      </c>
      <c r="I3458" s="445">
        <v>1933</v>
      </c>
      <c r="J3458" s="446">
        <v>0</v>
      </c>
      <c r="K3458" s="1413">
        <v>0</v>
      </c>
      <c r="L3458" s="326">
        <f t="shared" si="804"/>
        <v>1933</v>
      </c>
      <c r="M3458" s="12">
        <f t="shared" si="797"/>
        <v>1</v>
      </c>
      <c r="N3458" s="13"/>
    </row>
    <row r="3459" spans="1:14">
      <c r="A3459" s="23">
        <v>70</v>
      </c>
      <c r="B3459" s="292"/>
      <c r="C3459" s="318">
        <v>1051</v>
      </c>
      <c r="D3459" s="331" t="s">
        <v>203</v>
      </c>
      <c r="E3459" s="320">
        <f t="shared" si="803"/>
        <v>1000</v>
      </c>
      <c r="F3459" s="450">
        <v>1000</v>
      </c>
      <c r="G3459" s="451">
        <v>0</v>
      </c>
      <c r="H3459" s="1416">
        <v>0</v>
      </c>
      <c r="I3459" s="450">
        <v>40</v>
      </c>
      <c r="J3459" s="451">
        <v>0</v>
      </c>
      <c r="K3459" s="1416">
        <v>0</v>
      </c>
      <c r="L3459" s="320">
        <f t="shared" si="804"/>
        <v>40</v>
      </c>
      <c r="M3459" s="12">
        <f t="shared" si="797"/>
        <v>1</v>
      </c>
      <c r="N3459" s="13"/>
    </row>
    <row r="3460" spans="1:14" hidden="1">
      <c r="A3460" s="23">
        <v>75</v>
      </c>
      <c r="B3460" s="292"/>
      <c r="C3460" s="293">
        <v>1052</v>
      </c>
      <c r="D3460" s="294" t="s">
        <v>204</v>
      </c>
      <c r="E3460" s="295">
        <f t="shared" si="803"/>
        <v>0</v>
      </c>
      <c r="F3460" s="158"/>
      <c r="G3460" s="159"/>
      <c r="H3460" s="1408"/>
      <c r="I3460" s="158"/>
      <c r="J3460" s="159"/>
      <c r="K3460" s="1408"/>
      <c r="L3460" s="295">
        <f t="shared" si="804"/>
        <v>0</v>
      </c>
      <c r="M3460" s="12" t="str">
        <f t="shared" si="797"/>
        <v/>
      </c>
      <c r="N3460" s="13"/>
    </row>
    <row r="3461" spans="1:14" hidden="1">
      <c r="A3461" s="23">
        <v>80</v>
      </c>
      <c r="B3461" s="292"/>
      <c r="C3461" s="324">
        <v>1053</v>
      </c>
      <c r="D3461" s="325" t="s">
        <v>859</v>
      </c>
      <c r="E3461" s="326">
        <f t="shared" si="803"/>
        <v>0</v>
      </c>
      <c r="F3461" s="445"/>
      <c r="G3461" s="446"/>
      <c r="H3461" s="1413"/>
      <c r="I3461" s="445"/>
      <c r="J3461" s="446"/>
      <c r="K3461" s="1413"/>
      <c r="L3461" s="326">
        <f t="shared" si="804"/>
        <v>0</v>
      </c>
      <c r="M3461" s="12" t="str">
        <f t="shared" si="797"/>
        <v/>
      </c>
      <c r="N3461" s="13"/>
    </row>
    <row r="3462" spans="1:14">
      <c r="A3462" s="23">
        <v>80</v>
      </c>
      <c r="B3462" s="292"/>
      <c r="C3462" s="318">
        <v>1062</v>
      </c>
      <c r="D3462" s="319" t="s">
        <v>205</v>
      </c>
      <c r="E3462" s="320">
        <f t="shared" si="803"/>
        <v>4000</v>
      </c>
      <c r="F3462" s="450">
        <v>4000</v>
      </c>
      <c r="G3462" s="451">
        <v>0</v>
      </c>
      <c r="H3462" s="1416">
        <v>0</v>
      </c>
      <c r="I3462" s="450">
        <v>4472</v>
      </c>
      <c r="J3462" s="451">
        <v>0</v>
      </c>
      <c r="K3462" s="1416">
        <v>0</v>
      </c>
      <c r="L3462" s="320">
        <f t="shared" si="804"/>
        <v>4472</v>
      </c>
      <c r="M3462" s="12">
        <f t="shared" si="797"/>
        <v>1</v>
      </c>
      <c r="N3462" s="13"/>
    </row>
    <row r="3463" spans="1:14" hidden="1">
      <c r="A3463" s="23">
        <v>85</v>
      </c>
      <c r="B3463" s="292"/>
      <c r="C3463" s="324">
        <v>1063</v>
      </c>
      <c r="D3463" s="332" t="s">
        <v>787</v>
      </c>
      <c r="E3463" s="326">
        <f t="shared" si="803"/>
        <v>0</v>
      </c>
      <c r="F3463" s="445"/>
      <c r="G3463" s="446"/>
      <c r="H3463" s="1413"/>
      <c r="I3463" s="445"/>
      <c r="J3463" s="446"/>
      <c r="K3463" s="1413"/>
      <c r="L3463" s="326">
        <f t="shared" si="804"/>
        <v>0</v>
      </c>
      <c r="M3463" s="12" t="str">
        <f t="shared" si="797"/>
        <v/>
      </c>
      <c r="N3463" s="13"/>
    </row>
    <row r="3464" spans="1:14" hidden="1">
      <c r="A3464" s="23">
        <v>90</v>
      </c>
      <c r="B3464" s="292"/>
      <c r="C3464" s="333">
        <v>1069</v>
      </c>
      <c r="D3464" s="334" t="s">
        <v>206</v>
      </c>
      <c r="E3464" s="335">
        <f t="shared" si="803"/>
        <v>0</v>
      </c>
      <c r="F3464" s="589"/>
      <c r="G3464" s="590"/>
      <c r="H3464" s="1415"/>
      <c r="I3464" s="589"/>
      <c r="J3464" s="590"/>
      <c r="K3464" s="1415"/>
      <c r="L3464" s="335">
        <f t="shared" si="804"/>
        <v>0</v>
      </c>
      <c r="M3464" s="12" t="str">
        <f t="shared" si="797"/>
        <v/>
      </c>
      <c r="N3464" s="13"/>
    </row>
    <row r="3465" spans="1:14" hidden="1">
      <c r="A3465" s="23">
        <v>90</v>
      </c>
      <c r="B3465" s="278"/>
      <c r="C3465" s="318">
        <v>1091</v>
      </c>
      <c r="D3465" s="331" t="s">
        <v>895</v>
      </c>
      <c r="E3465" s="320">
        <f t="shared" si="803"/>
        <v>0</v>
      </c>
      <c r="F3465" s="450"/>
      <c r="G3465" s="451"/>
      <c r="H3465" s="1416"/>
      <c r="I3465" s="450"/>
      <c r="J3465" s="451"/>
      <c r="K3465" s="1416"/>
      <c r="L3465" s="320">
        <f t="shared" si="804"/>
        <v>0</v>
      </c>
      <c r="M3465" s="12" t="str">
        <f t="shared" si="797"/>
        <v/>
      </c>
      <c r="N3465" s="13"/>
    </row>
    <row r="3466" spans="1:14" hidden="1">
      <c r="A3466" s="22">
        <v>115</v>
      </c>
      <c r="B3466" s="292"/>
      <c r="C3466" s="293">
        <v>1092</v>
      </c>
      <c r="D3466" s="294" t="s">
        <v>299</v>
      </c>
      <c r="E3466" s="295">
        <f t="shared" si="803"/>
        <v>0</v>
      </c>
      <c r="F3466" s="158"/>
      <c r="G3466" s="159"/>
      <c r="H3466" s="1408"/>
      <c r="I3466" s="158"/>
      <c r="J3466" s="159"/>
      <c r="K3466" s="1408"/>
      <c r="L3466" s="295">
        <f t="shared" si="804"/>
        <v>0</v>
      </c>
      <c r="M3466" s="12" t="str">
        <f t="shared" si="797"/>
        <v/>
      </c>
      <c r="N3466" s="13"/>
    </row>
    <row r="3467" spans="1:14" hidden="1">
      <c r="A3467" s="22">
        <v>125</v>
      </c>
      <c r="B3467" s="292"/>
      <c r="C3467" s="285">
        <v>1098</v>
      </c>
      <c r="D3467" s="339" t="s">
        <v>207</v>
      </c>
      <c r="E3467" s="287">
        <f t="shared" si="803"/>
        <v>0</v>
      </c>
      <c r="F3467" s="173"/>
      <c r="G3467" s="174"/>
      <c r="H3467" s="1409"/>
      <c r="I3467" s="173"/>
      <c r="J3467" s="174"/>
      <c r="K3467" s="1409"/>
      <c r="L3467" s="287">
        <f t="shared" si="804"/>
        <v>0</v>
      </c>
      <c r="M3467" s="12" t="str">
        <f t="shared" si="797"/>
        <v/>
      </c>
      <c r="N3467" s="13"/>
    </row>
    <row r="3468" spans="1:14">
      <c r="A3468" s="23">
        <v>130</v>
      </c>
      <c r="B3468" s="272">
        <v>1900</v>
      </c>
      <c r="C3468" s="1917" t="s">
        <v>266</v>
      </c>
      <c r="D3468" s="1918"/>
      <c r="E3468" s="310">
        <f t="shared" ref="E3468:L3468" si="805">SUM(E3469:E3471)</f>
        <v>5174</v>
      </c>
      <c r="F3468" s="274">
        <f t="shared" si="805"/>
        <v>5174</v>
      </c>
      <c r="G3468" s="275">
        <f t="shared" si="805"/>
        <v>0</v>
      </c>
      <c r="H3468" s="276">
        <f>SUM(H3469:H3471)</f>
        <v>0</v>
      </c>
      <c r="I3468" s="274">
        <f t="shared" si="805"/>
        <v>4130</v>
      </c>
      <c r="J3468" s="275">
        <f t="shared" si="805"/>
        <v>0</v>
      </c>
      <c r="K3468" s="276">
        <f t="shared" si="805"/>
        <v>0</v>
      </c>
      <c r="L3468" s="310">
        <f t="shared" si="805"/>
        <v>4130</v>
      </c>
      <c r="M3468" s="12">
        <f t="shared" si="797"/>
        <v>1</v>
      </c>
      <c r="N3468" s="13"/>
    </row>
    <row r="3469" spans="1:14">
      <c r="A3469" s="23">
        <v>135</v>
      </c>
      <c r="B3469" s="292"/>
      <c r="C3469" s="279">
        <v>1901</v>
      </c>
      <c r="D3469" s="340" t="s">
        <v>896</v>
      </c>
      <c r="E3469" s="281">
        <f>F3469+G3469+H3469</f>
        <v>174</v>
      </c>
      <c r="F3469" s="152">
        <v>174</v>
      </c>
      <c r="G3469" s="153">
        <v>0</v>
      </c>
      <c r="H3469" s="1406">
        <v>0</v>
      </c>
      <c r="I3469" s="152">
        <v>535</v>
      </c>
      <c r="J3469" s="153">
        <v>0</v>
      </c>
      <c r="K3469" s="1406">
        <v>0</v>
      </c>
      <c r="L3469" s="281">
        <f>I3469+J3469+K3469</f>
        <v>535</v>
      </c>
      <c r="M3469" s="12">
        <f t="shared" si="797"/>
        <v>1</v>
      </c>
      <c r="N3469" s="13"/>
    </row>
    <row r="3470" spans="1:14">
      <c r="A3470" s="23">
        <v>140</v>
      </c>
      <c r="B3470" s="341"/>
      <c r="C3470" s="293">
        <v>1981</v>
      </c>
      <c r="D3470" s="342" t="s">
        <v>897</v>
      </c>
      <c r="E3470" s="295">
        <f>F3470+G3470+H3470</f>
        <v>5000</v>
      </c>
      <c r="F3470" s="158">
        <v>5000</v>
      </c>
      <c r="G3470" s="159">
        <v>0</v>
      </c>
      <c r="H3470" s="1408">
        <v>0</v>
      </c>
      <c r="I3470" s="158">
        <v>3595</v>
      </c>
      <c r="J3470" s="159">
        <v>0</v>
      </c>
      <c r="K3470" s="1408">
        <v>0</v>
      </c>
      <c r="L3470" s="295">
        <f>I3470+J3470+K3470</f>
        <v>3595</v>
      </c>
      <c r="M3470" s="12">
        <f t="shared" si="797"/>
        <v>1</v>
      </c>
      <c r="N3470" s="13"/>
    </row>
    <row r="3471" spans="1:14" hidden="1">
      <c r="A3471" s="23">
        <v>145</v>
      </c>
      <c r="B3471" s="292"/>
      <c r="C3471" s="285">
        <v>1991</v>
      </c>
      <c r="D3471" s="343" t="s">
        <v>898</v>
      </c>
      <c r="E3471" s="287">
        <f>F3471+G3471+H3471</f>
        <v>0</v>
      </c>
      <c r="F3471" s="173"/>
      <c r="G3471" s="174"/>
      <c r="H3471" s="1409"/>
      <c r="I3471" s="173"/>
      <c r="J3471" s="174"/>
      <c r="K3471" s="1409"/>
      <c r="L3471" s="287">
        <f>I3471+J3471+K3471</f>
        <v>0</v>
      </c>
      <c r="M3471" s="12" t="str">
        <f t="shared" si="797"/>
        <v/>
      </c>
      <c r="N3471" s="13"/>
    </row>
    <row r="3472" spans="1:14" hidden="1">
      <c r="A3472" s="23">
        <v>150</v>
      </c>
      <c r="B3472" s="272">
        <v>2100</v>
      </c>
      <c r="C3472" s="1917" t="s">
        <v>708</v>
      </c>
      <c r="D3472" s="1918"/>
      <c r="E3472" s="310">
        <f t="shared" ref="E3472:L3472" si="806">SUM(E3473:E3477)</f>
        <v>0</v>
      </c>
      <c r="F3472" s="274">
        <f t="shared" si="806"/>
        <v>0</v>
      </c>
      <c r="G3472" s="275">
        <f t="shared" si="806"/>
        <v>0</v>
      </c>
      <c r="H3472" s="276">
        <f>SUM(H3473:H3477)</f>
        <v>0</v>
      </c>
      <c r="I3472" s="274">
        <f t="shared" si="806"/>
        <v>0</v>
      </c>
      <c r="J3472" s="275">
        <f t="shared" si="806"/>
        <v>0</v>
      </c>
      <c r="K3472" s="276">
        <f t="shared" si="806"/>
        <v>0</v>
      </c>
      <c r="L3472" s="310">
        <f t="shared" si="806"/>
        <v>0</v>
      </c>
      <c r="M3472" s="12" t="str">
        <f t="shared" si="797"/>
        <v/>
      </c>
      <c r="N3472" s="13"/>
    </row>
    <row r="3473" spans="1:14" hidden="1">
      <c r="A3473" s="23">
        <v>155</v>
      </c>
      <c r="B3473" s="292"/>
      <c r="C3473" s="279">
        <v>2110</v>
      </c>
      <c r="D3473" s="344" t="s">
        <v>208</v>
      </c>
      <c r="E3473" s="281">
        <f>F3473+G3473+H3473</f>
        <v>0</v>
      </c>
      <c r="F3473" s="152"/>
      <c r="G3473" s="153"/>
      <c r="H3473" s="1406"/>
      <c r="I3473" s="152"/>
      <c r="J3473" s="153"/>
      <c r="K3473" s="1406"/>
      <c r="L3473" s="281">
        <f>I3473+J3473+K3473</f>
        <v>0</v>
      </c>
      <c r="M3473" s="12" t="str">
        <f t="shared" si="797"/>
        <v/>
      </c>
      <c r="N3473" s="13"/>
    </row>
    <row r="3474" spans="1:14" hidden="1">
      <c r="A3474" s="23">
        <v>160</v>
      </c>
      <c r="B3474" s="341"/>
      <c r="C3474" s="293">
        <v>2120</v>
      </c>
      <c r="D3474" s="300" t="s">
        <v>209</v>
      </c>
      <c r="E3474" s="295">
        <f>F3474+G3474+H3474</f>
        <v>0</v>
      </c>
      <c r="F3474" s="158"/>
      <c r="G3474" s="159"/>
      <c r="H3474" s="1408"/>
      <c r="I3474" s="158"/>
      <c r="J3474" s="159"/>
      <c r="K3474" s="1408"/>
      <c r="L3474" s="295">
        <f>I3474+J3474+K3474</f>
        <v>0</v>
      </c>
      <c r="M3474" s="12" t="str">
        <f t="shared" si="797"/>
        <v/>
      </c>
      <c r="N3474" s="13"/>
    </row>
    <row r="3475" spans="1:14" hidden="1">
      <c r="A3475" s="23">
        <v>165</v>
      </c>
      <c r="B3475" s="341"/>
      <c r="C3475" s="293">
        <v>2125</v>
      </c>
      <c r="D3475" s="300" t="s">
        <v>210</v>
      </c>
      <c r="E3475" s="295">
        <f>F3475+G3475+H3475</f>
        <v>0</v>
      </c>
      <c r="F3475" s="484">
        <v>0</v>
      </c>
      <c r="G3475" s="485">
        <v>0</v>
      </c>
      <c r="H3475" s="160">
        <v>0</v>
      </c>
      <c r="I3475" s="484">
        <v>0</v>
      </c>
      <c r="J3475" s="485">
        <v>0</v>
      </c>
      <c r="K3475" s="160">
        <v>0</v>
      </c>
      <c r="L3475" s="295">
        <f>I3475+J3475+K3475</f>
        <v>0</v>
      </c>
      <c r="M3475" s="12" t="str">
        <f t="shared" si="797"/>
        <v/>
      </c>
      <c r="N3475" s="13"/>
    </row>
    <row r="3476" spans="1:14" hidden="1">
      <c r="A3476" s="23">
        <v>175</v>
      </c>
      <c r="B3476" s="291"/>
      <c r="C3476" s="293">
        <v>2140</v>
      </c>
      <c r="D3476" s="300" t="s">
        <v>211</v>
      </c>
      <c r="E3476" s="295">
        <f>F3476+G3476+H3476</f>
        <v>0</v>
      </c>
      <c r="F3476" s="484">
        <v>0</v>
      </c>
      <c r="G3476" s="485">
        <v>0</v>
      </c>
      <c r="H3476" s="160">
        <v>0</v>
      </c>
      <c r="I3476" s="484">
        <v>0</v>
      </c>
      <c r="J3476" s="485">
        <v>0</v>
      </c>
      <c r="K3476" s="160">
        <v>0</v>
      </c>
      <c r="L3476" s="295">
        <f>I3476+J3476+K3476</f>
        <v>0</v>
      </c>
      <c r="M3476" s="12" t="str">
        <f t="shared" si="797"/>
        <v/>
      </c>
      <c r="N3476" s="13"/>
    </row>
    <row r="3477" spans="1:14" hidden="1">
      <c r="A3477" s="23">
        <v>180</v>
      </c>
      <c r="B3477" s="292"/>
      <c r="C3477" s="285">
        <v>2190</v>
      </c>
      <c r="D3477" s="345" t="s">
        <v>212</v>
      </c>
      <c r="E3477" s="287">
        <f>F3477+G3477+H3477</f>
        <v>0</v>
      </c>
      <c r="F3477" s="173"/>
      <c r="G3477" s="174"/>
      <c r="H3477" s="1409"/>
      <c r="I3477" s="173"/>
      <c r="J3477" s="174"/>
      <c r="K3477" s="1409"/>
      <c r="L3477" s="287">
        <f>I3477+J3477+K3477</f>
        <v>0</v>
      </c>
      <c r="M3477" s="12" t="str">
        <f t="shared" si="797"/>
        <v/>
      </c>
      <c r="N3477" s="13"/>
    </row>
    <row r="3478" spans="1:14" hidden="1">
      <c r="A3478" s="23">
        <v>185</v>
      </c>
      <c r="B3478" s="272">
        <v>2200</v>
      </c>
      <c r="C3478" s="1917" t="s">
        <v>213</v>
      </c>
      <c r="D3478" s="1918"/>
      <c r="E3478" s="310">
        <f t="shared" ref="E3478:L3478" si="807">SUM(E3479:E3480)</f>
        <v>0</v>
      </c>
      <c r="F3478" s="274">
        <f t="shared" si="807"/>
        <v>0</v>
      </c>
      <c r="G3478" s="275">
        <f t="shared" si="807"/>
        <v>0</v>
      </c>
      <c r="H3478" s="276">
        <f>SUM(H3479:H3480)</f>
        <v>0</v>
      </c>
      <c r="I3478" s="274">
        <f t="shared" si="807"/>
        <v>0</v>
      </c>
      <c r="J3478" s="275">
        <f t="shared" si="807"/>
        <v>0</v>
      </c>
      <c r="K3478" s="276">
        <f t="shared" si="807"/>
        <v>0</v>
      </c>
      <c r="L3478" s="310">
        <f t="shared" si="807"/>
        <v>0</v>
      </c>
      <c r="M3478" s="12" t="str">
        <f t="shared" si="797"/>
        <v/>
      </c>
      <c r="N3478" s="13"/>
    </row>
    <row r="3479" spans="1:14" hidden="1">
      <c r="A3479" s="23">
        <v>190</v>
      </c>
      <c r="B3479" s="292"/>
      <c r="C3479" s="279">
        <v>2221</v>
      </c>
      <c r="D3479" s="280" t="s">
        <v>300</v>
      </c>
      <c r="E3479" s="281">
        <f>F3479+G3479+H3479</f>
        <v>0</v>
      </c>
      <c r="F3479" s="152"/>
      <c r="G3479" s="153"/>
      <c r="H3479" s="1406"/>
      <c r="I3479" s="152"/>
      <c r="J3479" s="153"/>
      <c r="K3479" s="1406"/>
      <c r="L3479" s="281">
        <f>I3479+J3479+K3479</f>
        <v>0</v>
      </c>
      <c r="M3479" s="12" t="str">
        <f t="shared" si="797"/>
        <v/>
      </c>
      <c r="N3479" s="13"/>
    </row>
    <row r="3480" spans="1:14" hidden="1">
      <c r="A3480" s="23">
        <v>200</v>
      </c>
      <c r="B3480" s="292"/>
      <c r="C3480" s="285">
        <v>2224</v>
      </c>
      <c r="D3480" s="286" t="s">
        <v>214</v>
      </c>
      <c r="E3480" s="287">
        <f>F3480+G3480+H3480</f>
        <v>0</v>
      </c>
      <c r="F3480" s="173"/>
      <c r="G3480" s="174"/>
      <c r="H3480" s="1409"/>
      <c r="I3480" s="173"/>
      <c r="J3480" s="174"/>
      <c r="K3480" s="1409"/>
      <c r="L3480" s="287">
        <f>I3480+J3480+K3480</f>
        <v>0</v>
      </c>
      <c r="M3480" s="12" t="str">
        <f t="shared" si="797"/>
        <v/>
      </c>
      <c r="N3480" s="13"/>
    </row>
    <row r="3481" spans="1:14" hidden="1">
      <c r="A3481" s="23">
        <v>200</v>
      </c>
      <c r="B3481" s="272">
        <v>2500</v>
      </c>
      <c r="C3481" s="1917" t="s">
        <v>215</v>
      </c>
      <c r="D3481" s="1918"/>
      <c r="E3481" s="310">
        <f>F3481+G3481+H3481</f>
        <v>0</v>
      </c>
      <c r="F3481" s="1410"/>
      <c r="G3481" s="1411"/>
      <c r="H3481" s="1412"/>
      <c r="I3481" s="1410"/>
      <c r="J3481" s="1411"/>
      <c r="K3481" s="1412"/>
      <c r="L3481" s="310">
        <f>I3481+J3481+K3481</f>
        <v>0</v>
      </c>
      <c r="M3481" s="12" t="str">
        <f t="shared" si="797"/>
        <v/>
      </c>
      <c r="N3481" s="13"/>
    </row>
    <row r="3482" spans="1:14" hidden="1">
      <c r="A3482" s="23">
        <v>205</v>
      </c>
      <c r="B3482" s="272">
        <v>2600</v>
      </c>
      <c r="C3482" s="1923" t="s">
        <v>216</v>
      </c>
      <c r="D3482" s="1924"/>
      <c r="E3482" s="310">
        <f>F3482+G3482+H3482</f>
        <v>0</v>
      </c>
      <c r="F3482" s="1410"/>
      <c r="G3482" s="1411"/>
      <c r="H3482" s="1412"/>
      <c r="I3482" s="1410"/>
      <c r="J3482" s="1411"/>
      <c r="K3482" s="1412"/>
      <c r="L3482" s="310">
        <f>I3482+J3482+K3482</f>
        <v>0</v>
      </c>
      <c r="M3482" s="12" t="str">
        <f t="shared" si="797"/>
        <v/>
      </c>
      <c r="N3482" s="13"/>
    </row>
    <row r="3483" spans="1:14" hidden="1">
      <c r="A3483" s="23">
        <v>210</v>
      </c>
      <c r="B3483" s="272">
        <v>2700</v>
      </c>
      <c r="C3483" s="1923" t="s">
        <v>217</v>
      </c>
      <c r="D3483" s="1924"/>
      <c r="E3483" s="310">
        <f>F3483+G3483+H3483</f>
        <v>0</v>
      </c>
      <c r="F3483" s="1410"/>
      <c r="G3483" s="1411"/>
      <c r="H3483" s="1412"/>
      <c r="I3483" s="1410"/>
      <c r="J3483" s="1411"/>
      <c r="K3483" s="1412"/>
      <c r="L3483" s="310">
        <f>I3483+J3483+K3483</f>
        <v>0</v>
      </c>
      <c r="M3483" s="12" t="str">
        <f t="shared" si="797"/>
        <v/>
      </c>
      <c r="N3483" s="13"/>
    </row>
    <row r="3484" spans="1:14" ht="36" hidden="1" customHeight="1">
      <c r="A3484" s="23">
        <v>215</v>
      </c>
      <c r="B3484" s="272">
        <v>2800</v>
      </c>
      <c r="C3484" s="1923" t="s">
        <v>1644</v>
      </c>
      <c r="D3484" s="1924"/>
      <c r="E3484" s="310">
        <f t="shared" ref="E3484:L3484" si="808">SUM(E3485:E3487)</f>
        <v>0</v>
      </c>
      <c r="F3484" s="274">
        <f t="shared" si="808"/>
        <v>0</v>
      </c>
      <c r="G3484" s="275">
        <f t="shared" si="808"/>
        <v>0</v>
      </c>
      <c r="H3484" s="276">
        <f>SUM(H3485:H3487)</f>
        <v>0</v>
      </c>
      <c r="I3484" s="274">
        <f t="shared" si="808"/>
        <v>0</v>
      </c>
      <c r="J3484" s="275">
        <f t="shared" si="808"/>
        <v>0</v>
      </c>
      <c r="K3484" s="276">
        <f t="shared" si="808"/>
        <v>0</v>
      </c>
      <c r="L3484" s="310">
        <f t="shared" si="808"/>
        <v>0</v>
      </c>
      <c r="M3484" s="12" t="str">
        <f t="shared" si="797"/>
        <v/>
      </c>
      <c r="N3484" s="13"/>
    </row>
    <row r="3485" spans="1:14" hidden="1">
      <c r="A3485" s="22">
        <v>220</v>
      </c>
      <c r="B3485" s="292"/>
      <c r="C3485" s="279">
        <v>2810</v>
      </c>
      <c r="D3485" s="340" t="s">
        <v>2169</v>
      </c>
      <c r="E3485" s="281">
        <f>F3485+G3485+H3485</f>
        <v>0</v>
      </c>
      <c r="F3485" s="152"/>
      <c r="G3485" s="153"/>
      <c r="H3485" s="1406"/>
      <c r="I3485" s="152"/>
      <c r="J3485" s="153"/>
      <c r="K3485" s="1406"/>
      <c r="L3485" s="281">
        <f>I3485+J3485+K3485</f>
        <v>0</v>
      </c>
      <c r="M3485" s="12" t="str">
        <f t="shared" si="797"/>
        <v/>
      </c>
      <c r="N3485" s="13"/>
    </row>
    <row r="3486" spans="1:14" hidden="1">
      <c r="A3486" s="23">
        <v>225</v>
      </c>
      <c r="B3486" s="341"/>
      <c r="C3486" s="293">
        <v>2820</v>
      </c>
      <c r="D3486" s="342" t="s">
        <v>2170</v>
      </c>
      <c r="E3486" s="295">
        <f>F3486+G3486+H3486</f>
        <v>0</v>
      </c>
      <c r="F3486" s="158"/>
      <c r="G3486" s="159"/>
      <c r="H3486" s="1408"/>
      <c r="I3486" s="158"/>
      <c r="J3486" s="159"/>
      <c r="K3486" s="1408"/>
      <c r="L3486" s="295">
        <f>I3486+J3486+K3486</f>
        <v>0</v>
      </c>
      <c r="M3486" s="12" t="str">
        <f t="shared" si="797"/>
        <v/>
      </c>
      <c r="N3486" s="13"/>
    </row>
    <row r="3487" spans="1:14" ht="31.5" hidden="1">
      <c r="A3487" s="23">
        <v>230</v>
      </c>
      <c r="B3487" s="292"/>
      <c r="C3487" s="285">
        <v>2890</v>
      </c>
      <c r="D3487" s="343" t="s">
        <v>2171</v>
      </c>
      <c r="E3487" s="287">
        <f>F3487+G3487+H3487</f>
        <v>0</v>
      </c>
      <c r="F3487" s="173"/>
      <c r="G3487" s="174"/>
      <c r="H3487" s="1409"/>
      <c r="I3487" s="173"/>
      <c r="J3487" s="174"/>
      <c r="K3487" s="1409"/>
      <c r="L3487" s="287">
        <f>I3487+J3487+K3487</f>
        <v>0</v>
      </c>
      <c r="M3487" s="12" t="str">
        <f t="shared" si="797"/>
        <v/>
      </c>
      <c r="N3487" s="13"/>
    </row>
    <row r="3488" spans="1:14" hidden="1">
      <c r="A3488" s="23">
        <v>245</v>
      </c>
      <c r="B3488" s="272">
        <v>2900</v>
      </c>
      <c r="C3488" s="1917" t="s">
        <v>218</v>
      </c>
      <c r="D3488" s="1918"/>
      <c r="E3488" s="310">
        <f>SUM(E3489:E3496)</f>
        <v>0</v>
      </c>
      <c r="F3488" s="274">
        <f>SUM(F3489:F3496)</f>
        <v>0</v>
      </c>
      <c r="G3488" s="274">
        <f t="shared" ref="G3488:L3488" si="809">SUM(G3489:G3496)</f>
        <v>0</v>
      </c>
      <c r="H3488" s="274">
        <f t="shared" si="809"/>
        <v>0</v>
      </c>
      <c r="I3488" s="274">
        <f t="shared" si="809"/>
        <v>0</v>
      </c>
      <c r="J3488" s="274">
        <f t="shared" si="809"/>
        <v>0</v>
      </c>
      <c r="K3488" s="274">
        <f t="shared" si="809"/>
        <v>0</v>
      </c>
      <c r="L3488" s="274">
        <f t="shared" si="809"/>
        <v>0</v>
      </c>
      <c r="M3488" s="12" t="str">
        <f t="shared" si="797"/>
        <v/>
      </c>
      <c r="N3488" s="13"/>
    </row>
    <row r="3489" spans="1:14" hidden="1">
      <c r="A3489" s="22">
        <v>220</v>
      </c>
      <c r="B3489" s="346"/>
      <c r="C3489" s="279">
        <v>2910</v>
      </c>
      <c r="D3489" s="347" t="s">
        <v>1988</v>
      </c>
      <c r="E3489" s="281">
        <f>F3489+G3489+H3489</f>
        <v>0</v>
      </c>
      <c r="F3489" s="152"/>
      <c r="G3489" s="153"/>
      <c r="H3489" s="1406"/>
      <c r="I3489" s="152"/>
      <c r="J3489" s="153"/>
      <c r="K3489" s="1406"/>
      <c r="L3489" s="281">
        <f>I3489+J3489+K3489</f>
        <v>0</v>
      </c>
      <c r="M3489" s="12" t="str">
        <f t="shared" si="797"/>
        <v/>
      </c>
      <c r="N3489" s="13"/>
    </row>
    <row r="3490" spans="1:14" hidden="1">
      <c r="A3490" s="23">
        <v>225</v>
      </c>
      <c r="B3490" s="346"/>
      <c r="C3490" s="279">
        <v>2920</v>
      </c>
      <c r="D3490" s="347" t="s">
        <v>219</v>
      </c>
      <c r="E3490" s="281">
        <f t="shared" ref="E3490:E3496" si="810">F3490+G3490+H3490</f>
        <v>0</v>
      </c>
      <c r="F3490" s="152"/>
      <c r="G3490" s="153"/>
      <c r="H3490" s="1406"/>
      <c r="I3490" s="152"/>
      <c r="J3490" s="153"/>
      <c r="K3490" s="1406"/>
      <c r="L3490" s="281">
        <f t="shared" ref="L3490:L3496" si="811">I3490+J3490+K3490</f>
        <v>0</v>
      </c>
      <c r="M3490" s="12" t="str">
        <f t="shared" si="797"/>
        <v/>
      </c>
      <c r="N3490" s="13"/>
    </row>
    <row r="3491" spans="1:14" ht="31.5" hidden="1">
      <c r="A3491" s="23">
        <v>230</v>
      </c>
      <c r="B3491" s="346"/>
      <c r="C3491" s="324">
        <v>2969</v>
      </c>
      <c r="D3491" s="348" t="s">
        <v>220</v>
      </c>
      <c r="E3491" s="326">
        <f t="shared" si="810"/>
        <v>0</v>
      </c>
      <c r="F3491" s="445"/>
      <c r="G3491" s="446"/>
      <c r="H3491" s="1413"/>
      <c r="I3491" s="445"/>
      <c r="J3491" s="446"/>
      <c r="K3491" s="1413"/>
      <c r="L3491" s="326">
        <f t="shared" si="811"/>
        <v>0</v>
      </c>
      <c r="M3491" s="12" t="str">
        <f t="shared" si="797"/>
        <v/>
      </c>
      <c r="N3491" s="13"/>
    </row>
    <row r="3492" spans="1:14" ht="31.5" hidden="1">
      <c r="A3492" s="23">
        <v>235</v>
      </c>
      <c r="B3492" s="346"/>
      <c r="C3492" s="349">
        <v>2970</v>
      </c>
      <c r="D3492" s="350" t="s">
        <v>221</v>
      </c>
      <c r="E3492" s="351">
        <f t="shared" si="810"/>
        <v>0</v>
      </c>
      <c r="F3492" s="624"/>
      <c r="G3492" s="625"/>
      <c r="H3492" s="1414"/>
      <c r="I3492" s="624"/>
      <c r="J3492" s="625"/>
      <c r="K3492" s="1414"/>
      <c r="L3492" s="351">
        <f t="shared" si="811"/>
        <v>0</v>
      </c>
      <c r="M3492" s="12" t="str">
        <f t="shared" si="797"/>
        <v/>
      </c>
      <c r="N3492" s="13"/>
    </row>
    <row r="3493" spans="1:14" hidden="1">
      <c r="A3493" s="23">
        <v>240</v>
      </c>
      <c r="B3493" s="346"/>
      <c r="C3493" s="333">
        <v>2989</v>
      </c>
      <c r="D3493" s="355" t="s">
        <v>222</v>
      </c>
      <c r="E3493" s="335">
        <f t="shared" si="810"/>
        <v>0</v>
      </c>
      <c r="F3493" s="589"/>
      <c r="G3493" s="590"/>
      <c r="H3493" s="1415"/>
      <c r="I3493" s="589"/>
      <c r="J3493" s="590"/>
      <c r="K3493" s="1415"/>
      <c r="L3493" s="335">
        <f t="shared" si="811"/>
        <v>0</v>
      </c>
      <c r="M3493" s="12" t="str">
        <f t="shared" si="797"/>
        <v/>
      </c>
      <c r="N3493" s="13"/>
    </row>
    <row r="3494" spans="1:14" hidden="1">
      <c r="A3494" s="23">
        <v>245</v>
      </c>
      <c r="B3494" s="292"/>
      <c r="C3494" s="318">
        <v>2990</v>
      </c>
      <c r="D3494" s="356" t="s">
        <v>2007</v>
      </c>
      <c r="E3494" s="320">
        <f>F3494+G3494+H3494</f>
        <v>0</v>
      </c>
      <c r="F3494" s="450"/>
      <c r="G3494" s="451"/>
      <c r="H3494" s="1416"/>
      <c r="I3494" s="450"/>
      <c r="J3494" s="451"/>
      <c r="K3494" s="1416"/>
      <c r="L3494" s="320">
        <f>I3494+J3494+K3494</f>
        <v>0</v>
      </c>
      <c r="M3494" s="12" t="str">
        <f t="shared" si="797"/>
        <v/>
      </c>
      <c r="N3494" s="13"/>
    </row>
    <row r="3495" spans="1:14" hidden="1">
      <c r="A3495" s="22">
        <v>250</v>
      </c>
      <c r="B3495" s="292"/>
      <c r="C3495" s="318">
        <v>2991</v>
      </c>
      <c r="D3495" s="356" t="s">
        <v>223</v>
      </c>
      <c r="E3495" s="320">
        <f t="shared" si="810"/>
        <v>0</v>
      </c>
      <c r="F3495" s="450"/>
      <c r="G3495" s="451"/>
      <c r="H3495" s="1416"/>
      <c r="I3495" s="450"/>
      <c r="J3495" s="451"/>
      <c r="K3495" s="1416"/>
      <c r="L3495" s="320">
        <f t="shared" si="811"/>
        <v>0</v>
      </c>
      <c r="M3495" s="12" t="str">
        <f t="shared" si="797"/>
        <v/>
      </c>
      <c r="N3495" s="13"/>
    </row>
    <row r="3496" spans="1:14" hidden="1">
      <c r="A3496" s="23">
        <v>255</v>
      </c>
      <c r="B3496" s="292"/>
      <c r="C3496" s="285">
        <v>2992</v>
      </c>
      <c r="D3496" s="357" t="s">
        <v>224</v>
      </c>
      <c r="E3496" s="287">
        <f t="shared" si="810"/>
        <v>0</v>
      </c>
      <c r="F3496" s="173"/>
      <c r="G3496" s="174"/>
      <c r="H3496" s="1409"/>
      <c r="I3496" s="173"/>
      <c r="J3496" s="174"/>
      <c r="K3496" s="1409"/>
      <c r="L3496" s="287">
        <f t="shared" si="811"/>
        <v>0</v>
      </c>
      <c r="M3496" s="12" t="str">
        <f t="shared" si="797"/>
        <v/>
      </c>
      <c r="N3496" s="13"/>
    </row>
    <row r="3497" spans="1:14" hidden="1">
      <c r="A3497" s="23">
        <v>265</v>
      </c>
      <c r="B3497" s="272">
        <v>3300</v>
      </c>
      <c r="C3497" s="358" t="s">
        <v>2038</v>
      </c>
      <c r="D3497" s="1835"/>
      <c r="E3497" s="310">
        <f t="shared" ref="E3497:L3497" si="812">SUM(E3498:E3502)</f>
        <v>0</v>
      </c>
      <c r="F3497" s="274">
        <f t="shared" si="812"/>
        <v>0</v>
      </c>
      <c r="G3497" s="275">
        <f t="shared" si="812"/>
        <v>0</v>
      </c>
      <c r="H3497" s="276">
        <f t="shared" si="812"/>
        <v>0</v>
      </c>
      <c r="I3497" s="274">
        <f t="shared" si="812"/>
        <v>0</v>
      </c>
      <c r="J3497" s="275">
        <f t="shared" si="812"/>
        <v>0</v>
      </c>
      <c r="K3497" s="276">
        <f t="shared" si="812"/>
        <v>0</v>
      </c>
      <c r="L3497" s="310">
        <f t="shared" si="812"/>
        <v>0</v>
      </c>
      <c r="M3497" s="12" t="str">
        <f t="shared" ref="M3497:M3550" si="813">(IF($E3497&lt;&gt;0,$M$2,IF($L3497&lt;&gt;0,$M$2,"")))</f>
        <v/>
      </c>
      <c r="N3497" s="13"/>
    </row>
    <row r="3498" spans="1:14" hidden="1">
      <c r="A3498" s="22">
        <v>270</v>
      </c>
      <c r="B3498" s="291"/>
      <c r="C3498" s="279">
        <v>3301</v>
      </c>
      <c r="D3498" s="359" t="s">
        <v>225</v>
      </c>
      <c r="E3498" s="281">
        <f t="shared" ref="E3498:E3505" si="814">F3498+G3498+H3498</f>
        <v>0</v>
      </c>
      <c r="F3498" s="482">
        <v>0</v>
      </c>
      <c r="G3498" s="483">
        <v>0</v>
      </c>
      <c r="H3498" s="154">
        <v>0</v>
      </c>
      <c r="I3498" s="482">
        <v>0</v>
      </c>
      <c r="J3498" s="483">
        <v>0</v>
      </c>
      <c r="K3498" s="154">
        <v>0</v>
      </c>
      <c r="L3498" s="281">
        <f t="shared" ref="L3498:L3505" si="815">I3498+J3498+K3498</f>
        <v>0</v>
      </c>
      <c r="M3498" s="12" t="str">
        <f t="shared" si="813"/>
        <v/>
      </c>
      <c r="N3498" s="13"/>
    </row>
    <row r="3499" spans="1:14" hidden="1">
      <c r="A3499" s="22">
        <v>290</v>
      </c>
      <c r="B3499" s="291"/>
      <c r="C3499" s="293">
        <v>3302</v>
      </c>
      <c r="D3499" s="360" t="s">
        <v>702</v>
      </c>
      <c r="E3499" s="295">
        <f t="shared" si="814"/>
        <v>0</v>
      </c>
      <c r="F3499" s="484">
        <v>0</v>
      </c>
      <c r="G3499" s="485">
        <v>0</v>
      </c>
      <c r="H3499" s="160">
        <v>0</v>
      </c>
      <c r="I3499" s="484">
        <v>0</v>
      </c>
      <c r="J3499" s="485">
        <v>0</v>
      </c>
      <c r="K3499" s="160">
        <v>0</v>
      </c>
      <c r="L3499" s="295">
        <f t="shared" si="815"/>
        <v>0</v>
      </c>
      <c r="M3499" s="12" t="str">
        <f t="shared" si="813"/>
        <v/>
      </c>
      <c r="N3499" s="13"/>
    </row>
    <row r="3500" spans="1:14" hidden="1">
      <c r="A3500" s="39">
        <v>320</v>
      </c>
      <c r="B3500" s="291"/>
      <c r="C3500" s="293">
        <v>3304</v>
      </c>
      <c r="D3500" s="360" t="s">
        <v>226</v>
      </c>
      <c r="E3500" s="295">
        <f t="shared" si="814"/>
        <v>0</v>
      </c>
      <c r="F3500" s="484">
        <v>0</v>
      </c>
      <c r="G3500" s="485">
        <v>0</v>
      </c>
      <c r="H3500" s="160">
        <v>0</v>
      </c>
      <c r="I3500" s="484">
        <v>0</v>
      </c>
      <c r="J3500" s="485">
        <v>0</v>
      </c>
      <c r="K3500" s="160">
        <v>0</v>
      </c>
      <c r="L3500" s="295">
        <f t="shared" si="815"/>
        <v>0</v>
      </c>
      <c r="M3500" s="12" t="str">
        <f t="shared" si="813"/>
        <v/>
      </c>
      <c r="N3500" s="13"/>
    </row>
    <row r="3501" spans="1:14" ht="47.25" hidden="1">
      <c r="A3501" s="22">
        <v>330</v>
      </c>
      <c r="B3501" s="291"/>
      <c r="C3501" s="285">
        <v>3306</v>
      </c>
      <c r="D3501" s="361" t="s">
        <v>2172</v>
      </c>
      <c r="E3501" s="295">
        <f t="shared" si="814"/>
        <v>0</v>
      </c>
      <c r="F3501" s="484">
        <v>0</v>
      </c>
      <c r="G3501" s="485">
        <v>0</v>
      </c>
      <c r="H3501" s="160">
        <v>0</v>
      </c>
      <c r="I3501" s="484">
        <v>0</v>
      </c>
      <c r="J3501" s="485">
        <v>0</v>
      </c>
      <c r="K3501" s="160">
        <v>0</v>
      </c>
      <c r="L3501" s="295">
        <f t="shared" si="815"/>
        <v>0</v>
      </c>
      <c r="M3501" s="12" t="str">
        <f t="shared" si="813"/>
        <v/>
      </c>
      <c r="N3501" s="13"/>
    </row>
    <row r="3502" spans="1:14" hidden="1">
      <c r="A3502" s="23">
        <v>225</v>
      </c>
      <c r="B3502" s="291"/>
      <c r="C3502" s="285">
        <v>3307</v>
      </c>
      <c r="D3502" s="361" t="s">
        <v>2049</v>
      </c>
      <c r="E3502" s="287">
        <f t="shared" si="814"/>
        <v>0</v>
      </c>
      <c r="F3502" s="486">
        <v>0</v>
      </c>
      <c r="G3502" s="487">
        <v>0</v>
      </c>
      <c r="H3502" s="175">
        <v>0</v>
      </c>
      <c r="I3502" s="486">
        <v>0</v>
      </c>
      <c r="J3502" s="487">
        <v>0</v>
      </c>
      <c r="K3502" s="175">
        <v>0</v>
      </c>
      <c r="L3502" s="287">
        <f t="shared" si="815"/>
        <v>0</v>
      </c>
      <c r="M3502" s="12" t="str">
        <f t="shared" si="813"/>
        <v/>
      </c>
      <c r="N3502" s="13"/>
    </row>
    <row r="3503" spans="1:14" hidden="1">
      <c r="A3503" s="23">
        <v>230</v>
      </c>
      <c r="B3503" s="272">
        <v>3900</v>
      </c>
      <c r="C3503" s="1917" t="s">
        <v>227</v>
      </c>
      <c r="D3503" s="1918"/>
      <c r="E3503" s="310">
        <f t="shared" si="814"/>
        <v>0</v>
      </c>
      <c r="F3503" s="1458">
        <v>0</v>
      </c>
      <c r="G3503" s="1459">
        <v>0</v>
      </c>
      <c r="H3503" s="1460">
        <v>0</v>
      </c>
      <c r="I3503" s="1458">
        <v>0</v>
      </c>
      <c r="J3503" s="1459">
        <v>0</v>
      </c>
      <c r="K3503" s="1460">
        <v>0</v>
      </c>
      <c r="L3503" s="310">
        <f t="shared" si="815"/>
        <v>0</v>
      </c>
      <c r="M3503" s="12" t="str">
        <f t="shared" si="813"/>
        <v/>
      </c>
      <c r="N3503" s="13"/>
    </row>
    <row r="3504" spans="1:14" hidden="1">
      <c r="A3504" s="23">
        <v>245</v>
      </c>
      <c r="B3504" s="272">
        <v>4000</v>
      </c>
      <c r="C3504" s="1917" t="s">
        <v>228</v>
      </c>
      <c r="D3504" s="1918"/>
      <c r="E3504" s="310">
        <f t="shared" si="814"/>
        <v>0</v>
      </c>
      <c r="F3504" s="1410"/>
      <c r="G3504" s="1411"/>
      <c r="H3504" s="1412"/>
      <c r="I3504" s="1410"/>
      <c r="J3504" s="1411"/>
      <c r="K3504" s="1412"/>
      <c r="L3504" s="310">
        <f t="shared" si="815"/>
        <v>0</v>
      </c>
      <c r="M3504" s="12" t="str">
        <f t="shared" si="813"/>
        <v/>
      </c>
      <c r="N3504" s="13"/>
    </row>
    <row r="3505" spans="1:14" hidden="1">
      <c r="A3505" s="22">
        <v>350</v>
      </c>
      <c r="B3505" s="272">
        <v>4100</v>
      </c>
      <c r="C3505" s="1917" t="s">
        <v>229</v>
      </c>
      <c r="D3505" s="1918"/>
      <c r="E3505" s="310">
        <f t="shared" si="814"/>
        <v>0</v>
      </c>
      <c r="F3505" s="1459">
        <v>0</v>
      </c>
      <c r="G3505" s="1459">
        <v>0</v>
      </c>
      <c r="H3505" s="1460">
        <v>0</v>
      </c>
      <c r="I3505" s="1711">
        <v>0</v>
      </c>
      <c r="J3505" s="1459">
        <v>0</v>
      </c>
      <c r="K3505" s="1459">
        <v>0</v>
      </c>
      <c r="L3505" s="310">
        <f t="shared" si="815"/>
        <v>0</v>
      </c>
      <c r="M3505" s="12" t="str">
        <f t="shared" si="813"/>
        <v/>
      </c>
      <c r="N3505" s="13"/>
    </row>
    <row r="3506" spans="1:14" hidden="1">
      <c r="A3506" s="23">
        <v>355</v>
      </c>
      <c r="B3506" s="272">
        <v>4200</v>
      </c>
      <c r="C3506" s="1917" t="s">
        <v>230</v>
      </c>
      <c r="D3506" s="1918"/>
      <c r="E3506" s="310">
        <f t="shared" ref="E3506:L3506" si="816">SUM(E3507:E3512)</f>
        <v>0</v>
      </c>
      <c r="F3506" s="274">
        <f t="shared" si="816"/>
        <v>0</v>
      </c>
      <c r="G3506" s="275">
        <f t="shared" si="816"/>
        <v>0</v>
      </c>
      <c r="H3506" s="276">
        <f>SUM(H3507:H3512)</f>
        <v>0</v>
      </c>
      <c r="I3506" s="274">
        <f t="shared" si="816"/>
        <v>0</v>
      </c>
      <c r="J3506" s="275">
        <f t="shared" si="816"/>
        <v>0</v>
      </c>
      <c r="K3506" s="276">
        <f t="shared" si="816"/>
        <v>0</v>
      </c>
      <c r="L3506" s="310">
        <f t="shared" si="816"/>
        <v>0</v>
      </c>
      <c r="M3506" s="12" t="str">
        <f t="shared" si="813"/>
        <v/>
      </c>
      <c r="N3506" s="13"/>
    </row>
    <row r="3507" spans="1:14" hidden="1">
      <c r="A3507" s="23">
        <v>355</v>
      </c>
      <c r="B3507" s="362"/>
      <c r="C3507" s="279">
        <v>4201</v>
      </c>
      <c r="D3507" s="280" t="s">
        <v>231</v>
      </c>
      <c r="E3507" s="281">
        <f t="shared" ref="E3507:E3512" si="817">F3507+G3507+H3507</f>
        <v>0</v>
      </c>
      <c r="F3507" s="152"/>
      <c r="G3507" s="153"/>
      <c r="H3507" s="1406"/>
      <c r="I3507" s="152"/>
      <c r="J3507" s="153"/>
      <c r="K3507" s="1406"/>
      <c r="L3507" s="281">
        <f t="shared" ref="L3507:L3512" si="818">I3507+J3507+K3507</f>
        <v>0</v>
      </c>
      <c r="M3507" s="12" t="str">
        <f t="shared" si="813"/>
        <v/>
      </c>
      <c r="N3507" s="13"/>
    </row>
    <row r="3508" spans="1:14" hidden="1">
      <c r="A3508" s="23">
        <v>375</v>
      </c>
      <c r="B3508" s="362"/>
      <c r="C3508" s="293">
        <v>4202</v>
      </c>
      <c r="D3508" s="363" t="s">
        <v>232</v>
      </c>
      <c r="E3508" s="295">
        <f t="shared" si="817"/>
        <v>0</v>
      </c>
      <c r="F3508" s="158"/>
      <c r="G3508" s="159"/>
      <c r="H3508" s="1408"/>
      <c r="I3508" s="158"/>
      <c r="J3508" s="159"/>
      <c r="K3508" s="1408"/>
      <c r="L3508" s="295">
        <f t="shared" si="818"/>
        <v>0</v>
      </c>
      <c r="M3508" s="12" t="str">
        <f t="shared" si="813"/>
        <v/>
      </c>
      <c r="N3508" s="13"/>
    </row>
    <row r="3509" spans="1:14" hidden="1">
      <c r="A3509" s="23">
        <v>380</v>
      </c>
      <c r="B3509" s="362"/>
      <c r="C3509" s="293">
        <v>4214</v>
      </c>
      <c r="D3509" s="363" t="s">
        <v>233</v>
      </c>
      <c r="E3509" s="295">
        <f t="shared" si="817"/>
        <v>0</v>
      </c>
      <c r="F3509" s="158"/>
      <c r="G3509" s="159"/>
      <c r="H3509" s="1408"/>
      <c r="I3509" s="158"/>
      <c r="J3509" s="159"/>
      <c r="K3509" s="1408"/>
      <c r="L3509" s="295">
        <f t="shared" si="818"/>
        <v>0</v>
      </c>
      <c r="M3509" s="12" t="str">
        <f t="shared" si="813"/>
        <v/>
      </c>
      <c r="N3509" s="13"/>
    </row>
    <row r="3510" spans="1:14" hidden="1">
      <c r="A3510" s="23">
        <v>385</v>
      </c>
      <c r="B3510" s="362"/>
      <c r="C3510" s="293">
        <v>4217</v>
      </c>
      <c r="D3510" s="363" t="s">
        <v>234</v>
      </c>
      <c r="E3510" s="295">
        <f t="shared" si="817"/>
        <v>0</v>
      </c>
      <c r="F3510" s="158"/>
      <c r="G3510" s="159"/>
      <c r="H3510" s="1408"/>
      <c r="I3510" s="158"/>
      <c r="J3510" s="159"/>
      <c r="K3510" s="1408"/>
      <c r="L3510" s="295">
        <f t="shared" si="818"/>
        <v>0</v>
      </c>
      <c r="M3510" s="12" t="str">
        <f t="shared" si="813"/>
        <v/>
      </c>
      <c r="N3510" s="13"/>
    </row>
    <row r="3511" spans="1:14" hidden="1">
      <c r="A3511" s="23">
        <v>390</v>
      </c>
      <c r="B3511" s="362"/>
      <c r="C3511" s="293">
        <v>4218</v>
      </c>
      <c r="D3511" s="294" t="s">
        <v>235</v>
      </c>
      <c r="E3511" s="295">
        <f t="shared" si="817"/>
        <v>0</v>
      </c>
      <c r="F3511" s="158"/>
      <c r="G3511" s="159"/>
      <c r="H3511" s="1408"/>
      <c r="I3511" s="158"/>
      <c r="J3511" s="159"/>
      <c r="K3511" s="1408"/>
      <c r="L3511" s="295">
        <f t="shared" si="818"/>
        <v>0</v>
      </c>
      <c r="M3511" s="12" t="str">
        <f t="shared" si="813"/>
        <v/>
      </c>
      <c r="N3511" s="13"/>
    </row>
    <row r="3512" spans="1:14" hidden="1">
      <c r="A3512" s="23">
        <v>390</v>
      </c>
      <c r="B3512" s="362"/>
      <c r="C3512" s="285">
        <v>4219</v>
      </c>
      <c r="D3512" s="343" t="s">
        <v>236</v>
      </c>
      <c r="E3512" s="287">
        <f t="shared" si="817"/>
        <v>0</v>
      </c>
      <c r="F3512" s="173"/>
      <c r="G3512" s="174"/>
      <c r="H3512" s="1409"/>
      <c r="I3512" s="173"/>
      <c r="J3512" s="174"/>
      <c r="K3512" s="1409"/>
      <c r="L3512" s="287">
        <f t="shared" si="818"/>
        <v>0</v>
      </c>
      <c r="M3512" s="12" t="str">
        <f t="shared" si="813"/>
        <v/>
      </c>
      <c r="N3512" s="13"/>
    </row>
    <row r="3513" spans="1:14" hidden="1">
      <c r="A3513" s="23">
        <v>395</v>
      </c>
      <c r="B3513" s="272">
        <v>4300</v>
      </c>
      <c r="C3513" s="1917" t="s">
        <v>1645</v>
      </c>
      <c r="D3513" s="1918"/>
      <c r="E3513" s="310">
        <f t="shared" ref="E3513:L3513" si="819">SUM(E3514:E3516)</f>
        <v>0</v>
      </c>
      <c r="F3513" s="274">
        <f t="shared" si="819"/>
        <v>0</v>
      </c>
      <c r="G3513" s="275">
        <f t="shared" si="819"/>
        <v>0</v>
      </c>
      <c r="H3513" s="276">
        <f>SUM(H3514:H3516)</f>
        <v>0</v>
      </c>
      <c r="I3513" s="274">
        <f t="shared" si="819"/>
        <v>0</v>
      </c>
      <c r="J3513" s="275">
        <f t="shared" si="819"/>
        <v>0</v>
      </c>
      <c r="K3513" s="276">
        <f t="shared" si="819"/>
        <v>0</v>
      </c>
      <c r="L3513" s="310">
        <f t="shared" si="819"/>
        <v>0</v>
      </c>
      <c r="M3513" s="12" t="str">
        <f t="shared" si="813"/>
        <v/>
      </c>
      <c r="N3513" s="13"/>
    </row>
    <row r="3514" spans="1:14" hidden="1">
      <c r="A3514" s="18">
        <v>397</v>
      </c>
      <c r="B3514" s="362"/>
      <c r="C3514" s="279">
        <v>4301</v>
      </c>
      <c r="D3514" s="311" t="s">
        <v>237</v>
      </c>
      <c r="E3514" s="281">
        <f t="shared" ref="E3514:E3519" si="820">F3514+G3514+H3514</f>
        <v>0</v>
      </c>
      <c r="F3514" s="152"/>
      <c r="G3514" s="153"/>
      <c r="H3514" s="1406"/>
      <c r="I3514" s="152"/>
      <c r="J3514" s="153"/>
      <c r="K3514" s="1406"/>
      <c r="L3514" s="281">
        <f t="shared" ref="L3514:L3519" si="821">I3514+J3514+K3514</f>
        <v>0</v>
      </c>
      <c r="M3514" s="12" t="str">
        <f t="shared" si="813"/>
        <v/>
      </c>
      <c r="N3514" s="13"/>
    </row>
    <row r="3515" spans="1:14" hidden="1">
      <c r="A3515" s="14">
        <v>398</v>
      </c>
      <c r="B3515" s="362"/>
      <c r="C3515" s="293">
        <v>4302</v>
      </c>
      <c r="D3515" s="363" t="s">
        <v>238</v>
      </c>
      <c r="E3515" s="295">
        <f t="shared" si="820"/>
        <v>0</v>
      </c>
      <c r="F3515" s="158"/>
      <c r="G3515" s="159"/>
      <c r="H3515" s="1408"/>
      <c r="I3515" s="158"/>
      <c r="J3515" s="159"/>
      <c r="K3515" s="1408"/>
      <c r="L3515" s="295">
        <f t="shared" si="821"/>
        <v>0</v>
      </c>
      <c r="M3515" s="12" t="str">
        <f t="shared" si="813"/>
        <v/>
      </c>
      <c r="N3515" s="13"/>
    </row>
    <row r="3516" spans="1:14" hidden="1">
      <c r="A3516" s="14">
        <v>399</v>
      </c>
      <c r="B3516" s="362"/>
      <c r="C3516" s="285">
        <v>4309</v>
      </c>
      <c r="D3516" s="301" t="s">
        <v>239</v>
      </c>
      <c r="E3516" s="287">
        <f t="shared" si="820"/>
        <v>0</v>
      </c>
      <c r="F3516" s="173"/>
      <c r="G3516" s="174"/>
      <c r="H3516" s="1409"/>
      <c r="I3516" s="173"/>
      <c r="J3516" s="174"/>
      <c r="K3516" s="1409"/>
      <c r="L3516" s="287">
        <f t="shared" si="821"/>
        <v>0</v>
      </c>
      <c r="M3516" s="12" t="str">
        <f t="shared" si="813"/>
        <v/>
      </c>
      <c r="N3516" s="13"/>
    </row>
    <row r="3517" spans="1:14" hidden="1">
      <c r="A3517" s="14">
        <v>400</v>
      </c>
      <c r="B3517" s="272">
        <v>4400</v>
      </c>
      <c r="C3517" s="1917" t="s">
        <v>1642</v>
      </c>
      <c r="D3517" s="1918"/>
      <c r="E3517" s="310">
        <f t="shared" si="820"/>
        <v>0</v>
      </c>
      <c r="F3517" s="1410"/>
      <c r="G3517" s="1411"/>
      <c r="H3517" s="1412"/>
      <c r="I3517" s="1410"/>
      <c r="J3517" s="1411"/>
      <c r="K3517" s="1412"/>
      <c r="L3517" s="310">
        <f t="shared" si="821"/>
        <v>0</v>
      </c>
      <c r="M3517" s="12" t="str">
        <f t="shared" si="813"/>
        <v/>
      </c>
      <c r="N3517" s="13"/>
    </row>
    <row r="3518" spans="1:14" hidden="1">
      <c r="A3518" s="14">
        <v>401</v>
      </c>
      <c r="B3518" s="272">
        <v>4500</v>
      </c>
      <c r="C3518" s="1917" t="s">
        <v>1643</v>
      </c>
      <c r="D3518" s="1918"/>
      <c r="E3518" s="310">
        <f t="shared" si="820"/>
        <v>0</v>
      </c>
      <c r="F3518" s="1410"/>
      <c r="G3518" s="1411"/>
      <c r="H3518" s="1412"/>
      <c r="I3518" s="1410"/>
      <c r="J3518" s="1411"/>
      <c r="K3518" s="1412"/>
      <c r="L3518" s="310">
        <f t="shared" si="821"/>
        <v>0</v>
      </c>
      <c r="M3518" s="12" t="str">
        <f t="shared" si="813"/>
        <v/>
      </c>
      <c r="N3518" s="13"/>
    </row>
    <row r="3519" spans="1:14" hidden="1">
      <c r="A3519" s="40">
        <v>404</v>
      </c>
      <c r="B3519" s="272">
        <v>4600</v>
      </c>
      <c r="C3519" s="1923" t="s">
        <v>240</v>
      </c>
      <c r="D3519" s="1924"/>
      <c r="E3519" s="310">
        <f t="shared" si="820"/>
        <v>0</v>
      </c>
      <c r="F3519" s="1410"/>
      <c r="G3519" s="1411"/>
      <c r="H3519" s="1412"/>
      <c r="I3519" s="1410"/>
      <c r="J3519" s="1411"/>
      <c r="K3519" s="1412"/>
      <c r="L3519" s="310">
        <f t="shared" si="821"/>
        <v>0</v>
      </c>
      <c r="M3519" s="12" t="str">
        <f t="shared" si="813"/>
        <v/>
      </c>
      <c r="N3519" s="13"/>
    </row>
    <row r="3520" spans="1:14" hidden="1">
      <c r="A3520" s="40">
        <v>404</v>
      </c>
      <c r="B3520" s="272">
        <v>4900</v>
      </c>
      <c r="C3520" s="1917" t="s">
        <v>267</v>
      </c>
      <c r="D3520" s="1918"/>
      <c r="E3520" s="310">
        <f t="shared" ref="E3520:L3520" si="822">+E3521+E3522</f>
        <v>0</v>
      </c>
      <c r="F3520" s="274">
        <f t="shared" si="822"/>
        <v>0</v>
      </c>
      <c r="G3520" s="275">
        <f t="shared" si="822"/>
        <v>0</v>
      </c>
      <c r="H3520" s="276">
        <f>+H3521+H3522</f>
        <v>0</v>
      </c>
      <c r="I3520" s="274">
        <f t="shared" si="822"/>
        <v>0</v>
      </c>
      <c r="J3520" s="275">
        <f t="shared" si="822"/>
        <v>0</v>
      </c>
      <c r="K3520" s="276">
        <f t="shared" si="822"/>
        <v>0</v>
      </c>
      <c r="L3520" s="310">
        <f t="shared" si="822"/>
        <v>0</v>
      </c>
      <c r="M3520" s="12" t="str">
        <f t="shared" si="813"/>
        <v/>
      </c>
      <c r="N3520" s="13"/>
    </row>
    <row r="3521" spans="1:14" hidden="1">
      <c r="A3521" s="22">
        <v>440</v>
      </c>
      <c r="B3521" s="362"/>
      <c r="C3521" s="279">
        <v>4901</v>
      </c>
      <c r="D3521" s="364" t="s">
        <v>268</v>
      </c>
      <c r="E3521" s="281">
        <f>F3521+G3521+H3521</f>
        <v>0</v>
      </c>
      <c r="F3521" s="152"/>
      <c r="G3521" s="153"/>
      <c r="H3521" s="1406"/>
      <c r="I3521" s="152"/>
      <c r="J3521" s="153"/>
      <c r="K3521" s="1406"/>
      <c r="L3521" s="281">
        <f>I3521+J3521+K3521</f>
        <v>0</v>
      </c>
      <c r="M3521" s="12" t="str">
        <f t="shared" si="813"/>
        <v/>
      </c>
      <c r="N3521" s="13"/>
    </row>
    <row r="3522" spans="1:14" hidden="1">
      <c r="A3522" s="22">
        <v>450</v>
      </c>
      <c r="B3522" s="362"/>
      <c r="C3522" s="285">
        <v>4902</v>
      </c>
      <c r="D3522" s="301" t="s">
        <v>269</v>
      </c>
      <c r="E3522" s="287">
        <f>F3522+G3522+H3522</f>
        <v>0</v>
      </c>
      <c r="F3522" s="173"/>
      <c r="G3522" s="174"/>
      <c r="H3522" s="1409"/>
      <c r="I3522" s="173"/>
      <c r="J3522" s="174"/>
      <c r="K3522" s="1409"/>
      <c r="L3522" s="287">
        <f>I3522+J3522+K3522</f>
        <v>0</v>
      </c>
      <c r="M3522" s="12" t="str">
        <f t="shared" si="813"/>
        <v/>
      </c>
      <c r="N3522" s="13"/>
    </row>
    <row r="3523" spans="1:14" hidden="1">
      <c r="A3523" s="22">
        <v>495</v>
      </c>
      <c r="B3523" s="365">
        <v>5100</v>
      </c>
      <c r="C3523" s="1925" t="s">
        <v>241</v>
      </c>
      <c r="D3523" s="1926"/>
      <c r="E3523" s="310">
        <f>F3523+G3523+H3523</f>
        <v>0</v>
      </c>
      <c r="F3523" s="1410"/>
      <c r="G3523" s="1411"/>
      <c r="H3523" s="1412"/>
      <c r="I3523" s="1410"/>
      <c r="J3523" s="1411"/>
      <c r="K3523" s="1412"/>
      <c r="L3523" s="310">
        <f>I3523+J3523+K3523</f>
        <v>0</v>
      </c>
      <c r="M3523" s="12" t="str">
        <f t="shared" si="813"/>
        <v/>
      </c>
      <c r="N3523" s="13"/>
    </row>
    <row r="3524" spans="1:14">
      <c r="A3524" s="23">
        <v>500</v>
      </c>
      <c r="B3524" s="365">
        <v>5200</v>
      </c>
      <c r="C3524" s="1925" t="s">
        <v>242</v>
      </c>
      <c r="D3524" s="1926"/>
      <c r="E3524" s="310">
        <f t="shared" ref="E3524:L3524" si="823">SUM(E3525:E3531)</f>
        <v>347762</v>
      </c>
      <c r="F3524" s="274">
        <f t="shared" si="823"/>
        <v>347762</v>
      </c>
      <c r="G3524" s="275">
        <f t="shared" si="823"/>
        <v>0</v>
      </c>
      <c r="H3524" s="276">
        <f>SUM(H3525:H3531)</f>
        <v>0</v>
      </c>
      <c r="I3524" s="274">
        <f t="shared" si="823"/>
        <v>110218</v>
      </c>
      <c r="J3524" s="275">
        <f t="shared" si="823"/>
        <v>0</v>
      </c>
      <c r="K3524" s="276">
        <f t="shared" si="823"/>
        <v>0</v>
      </c>
      <c r="L3524" s="310">
        <f t="shared" si="823"/>
        <v>110218</v>
      </c>
      <c r="M3524" s="12">
        <f t="shared" si="813"/>
        <v>1</v>
      </c>
      <c r="N3524" s="13"/>
    </row>
    <row r="3525" spans="1:14">
      <c r="A3525" s="23">
        <v>505</v>
      </c>
      <c r="B3525" s="366"/>
      <c r="C3525" s="367">
        <v>5201</v>
      </c>
      <c r="D3525" s="368" t="s">
        <v>243</v>
      </c>
      <c r="E3525" s="281">
        <f t="shared" ref="E3525:E3531" si="824">F3525+G3525+H3525</f>
        <v>7688</v>
      </c>
      <c r="F3525" s="152">
        <v>7688</v>
      </c>
      <c r="G3525" s="153">
        <v>0</v>
      </c>
      <c r="H3525" s="1406">
        <v>0</v>
      </c>
      <c r="I3525" s="152"/>
      <c r="J3525" s="153"/>
      <c r="K3525" s="1406"/>
      <c r="L3525" s="281">
        <f t="shared" ref="L3525:L3531" si="825">I3525+J3525+K3525</f>
        <v>0</v>
      </c>
      <c r="M3525" s="12">
        <f t="shared" si="813"/>
        <v>1</v>
      </c>
      <c r="N3525" s="13"/>
    </row>
    <row r="3526" spans="1:14" hidden="1">
      <c r="A3526" s="23">
        <v>510</v>
      </c>
      <c r="B3526" s="366"/>
      <c r="C3526" s="369">
        <v>5202</v>
      </c>
      <c r="D3526" s="370" t="s">
        <v>244</v>
      </c>
      <c r="E3526" s="295">
        <f t="shared" si="824"/>
        <v>0</v>
      </c>
      <c r="F3526" s="158"/>
      <c r="G3526" s="159"/>
      <c r="H3526" s="1408"/>
      <c r="I3526" s="158"/>
      <c r="J3526" s="159"/>
      <c r="K3526" s="1408"/>
      <c r="L3526" s="295">
        <f t="shared" si="825"/>
        <v>0</v>
      </c>
      <c r="M3526" s="12" t="str">
        <f t="shared" si="813"/>
        <v/>
      </c>
      <c r="N3526" s="13"/>
    </row>
    <row r="3527" spans="1:14">
      <c r="A3527" s="23">
        <v>515</v>
      </c>
      <c r="B3527" s="366"/>
      <c r="C3527" s="369">
        <v>5203</v>
      </c>
      <c r="D3527" s="370" t="s">
        <v>609</v>
      </c>
      <c r="E3527" s="295">
        <f t="shared" si="824"/>
        <v>120622</v>
      </c>
      <c r="F3527" s="158">
        <v>120622</v>
      </c>
      <c r="G3527" s="159">
        <v>0</v>
      </c>
      <c r="H3527" s="1408">
        <v>0</v>
      </c>
      <c r="I3527" s="158">
        <v>622</v>
      </c>
      <c r="J3527" s="159">
        <v>0</v>
      </c>
      <c r="K3527" s="1408">
        <v>0</v>
      </c>
      <c r="L3527" s="295">
        <f t="shared" si="825"/>
        <v>622</v>
      </c>
      <c r="M3527" s="12">
        <f t="shared" si="813"/>
        <v>1</v>
      </c>
      <c r="N3527" s="13"/>
    </row>
    <row r="3528" spans="1:14">
      <c r="A3528" s="23">
        <v>520</v>
      </c>
      <c r="B3528" s="366"/>
      <c r="C3528" s="369">
        <v>5204</v>
      </c>
      <c r="D3528" s="370" t="s">
        <v>610</v>
      </c>
      <c r="E3528" s="295">
        <f t="shared" si="824"/>
        <v>179452</v>
      </c>
      <c r="F3528" s="158">
        <v>179452</v>
      </c>
      <c r="G3528" s="159">
        <v>0</v>
      </c>
      <c r="H3528" s="1408">
        <v>0</v>
      </c>
      <c r="I3528" s="158">
        <v>109596</v>
      </c>
      <c r="J3528" s="159">
        <v>0</v>
      </c>
      <c r="K3528" s="1408">
        <v>0</v>
      </c>
      <c r="L3528" s="295">
        <f t="shared" si="825"/>
        <v>109596</v>
      </c>
      <c r="M3528" s="12">
        <f t="shared" si="813"/>
        <v>1</v>
      </c>
      <c r="N3528" s="13"/>
    </row>
    <row r="3529" spans="1:14" hidden="1">
      <c r="A3529" s="23">
        <v>525</v>
      </c>
      <c r="B3529" s="366"/>
      <c r="C3529" s="369">
        <v>5205</v>
      </c>
      <c r="D3529" s="370" t="s">
        <v>611</v>
      </c>
      <c r="E3529" s="295">
        <f t="shared" si="824"/>
        <v>0</v>
      </c>
      <c r="F3529" s="158"/>
      <c r="G3529" s="159"/>
      <c r="H3529" s="1408"/>
      <c r="I3529" s="158"/>
      <c r="J3529" s="159"/>
      <c r="K3529" s="1408"/>
      <c r="L3529" s="295">
        <f t="shared" si="825"/>
        <v>0</v>
      </c>
      <c r="M3529" s="12" t="str">
        <f t="shared" si="813"/>
        <v/>
      </c>
      <c r="N3529" s="13"/>
    </row>
    <row r="3530" spans="1:14">
      <c r="A3530" s="22">
        <v>635</v>
      </c>
      <c r="B3530" s="366"/>
      <c r="C3530" s="369">
        <v>5206</v>
      </c>
      <c r="D3530" s="370" t="s">
        <v>612</v>
      </c>
      <c r="E3530" s="295">
        <f t="shared" si="824"/>
        <v>40000</v>
      </c>
      <c r="F3530" s="158">
        <v>40000</v>
      </c>
      <c r="G3530" s="159">
        <v>0</v>
      </c>
      <c r="H3530" s="1408">
        <v>0</v>
      </c>
      <c r="I3530" s="158"/>
      <c r="J3530" s="159"/>
      <c r="K3530" s="1408"/>
      <c r="L3530" s="295">
        <f t="shared" si="825"/>
        <v>0</v>
      </c>
      <c r="M3530" s="12">
        <f t="shared" si="813"/>
        <v>1</v>
      </c>
      <c r="N3530" s="13"/>
    </row>
    <row r="3531" spans="1:14" hidden="1">
      <c r="A3531" s="23">
        <v>640</v>
      </c>
      <c r="B3531" s="366"/>
      <c r="C3531" s="371">
        <v>5219</v>
      </c>
      <c r="D3531" s="372" t="s">
        <v>613</v>
      </c>
      <c r="E3531" s="287">
        <f t="shared" si="824"/>
        <v>0</v>
      </c>
      <c r="F3531" s="173"/>
      <c r="G3531" s="174"/>
      <c r="H3531" s="1409"/>
      <c r="I3531" s="173"/>
      <c r="J3531" s="174"/>
      <c r="K3531" s="1409"/>
      <c r="L3531" s="287">
        <f t="shared" si="825"/>
        <v>0</v>
      </c>
      <c r="M3531" s="12" t="str">
        <f t="shared" si="813"/>
        <v/>
      </c>
      <c r="N3531" s="13"/>
    </row>
    <row r="3532" spans="1:14" hidden="1">
      <c r="A3532" s="23">
        <v>645</v>
      </c>
      <c r="B3532" s="365">
        <v>5300</v>
      </c>
      <c r="C3532" s="1925" t="s">
        <v>614</v>
      </c>
      <c r="D3532" s="1926"/>
      <c r="E3532" s="310">
        <f t="shared" ref="E3532:L3532" si="826">SUM(E3533:E3534)</f>
        <v>0</v>
      </c>
      <c r="F3532" s="274">
        <f t="shared" si="826"/>
        <v>0</v>
      </c>
      <c r="G3532" s="275">
        <f t="shared" si="826"/>
        <v>0</v>
      </c>
      <c r="H3532" s="276">
        <f>SUM(H3533:H3534)</f>
        <v>0</v>
      </c>
      <c r="I3532" s="274">
        <f t="shared" si="826"/>
        <v>0</v>
      </c>
      <c r="J3532" s="275">
        <f t="shared" si="826"/>
        <v>0</v>
      </c>
      <c r="K3532" s="276">
        <f t="shared" si="826"/>
        <v>0</v>
      </c>
      <c r="L3532" s="310">
        <f t="shared" si="826"/>
        <v>0</v>
      </c>
      <c r="M3532" s="12" t="str">
        <f t="shared" si="813"/>
        <v/>
      </c>
      <c r="N3532" s="13"/>
    </row>
    <row r="3533" spans="1:14" hidden="1">
      <c r="A3533" s="23">
        <v>650</v>
      </c>
      <c r="B3533" s="366"/>
      <c r="C3533" s="367">
        <v>5301</v>
      </c>
      <c r="D3533" s="368" t="s">
        <v>301</v>
      </c>
      <c r="E3533" s="281">
        <f>F3533+G3533+H3533</f>
        <v>0</v>
      </c>
      <c r="F3533" s="152"/>
      <c r="G3533" s="153"/>
      <c r="H3533" s="1406"/>
      <c r="I3533" s="152"/>
      <c r="J3533" s="153"/>
      <c r="K3533" s="1406"/>
      <c r="L3533" s="281">
        <f>I3533+J3533+K3533</f>
        <v>0</v>
      </c>
      <c r="M3533" s="12" t="str">
        <f t="shared" si="813"/>
        <v/>
      </c>
      <c r="N3533" s="13"/>
    </row>
    <row r="3534" spans="1:14" hidden="1">
      <c r="A3534" s="22">
        <v>655</v>
      </c>
      <c r="B3534" s="366"/>
      <c r="C3534" s="371">
        <v>5309</v>
      </c>
      <c r="D3534" s="372" t="s">
        <v>615</v>
      </c>
      <c r="E3534" s="287">
        <f>F3534+G3534+H3534</f>
        <v>0</v>
      </c>
      <c r="F3534" s="173"/>
      <c r="G3534" s="174"/>
      <c r="H3534" s="1409"/>
      <c r="I3534" s="173"/>
      <c r="J3534" s="174"/>
      <c r="K3534" s="1409"/>
      <c r="L3534" s="287">
        <f>I3534+J3534+K3534</f>
        <v>0</v>
      </c>
      <c r="M3534" s="12" t="str">
        <f t="shared" si="813"/>
        <v/>
      </c>
      <c r="N3534" s="13"/>
    </row>
    <row r="3535" spans="1:14" hidden="1">
      <c r="A3535" s="22">
        <v>665</v>
      </c>
      <c r="B3535" s="365">
        <v>5400</v>
      </c>
      <c r="C3535" s="1925" t="s">
        <v>672</v>
      </c>
      <c r="D3535" s="1926"/>
      <c r="E3535" s="310">
        <f>F3535+G3535+H3535</f>
        <v>0</v>
      </c>
      <c r="F3535" s="1410"/>
      <c r="G3535" s="1411"/>
      <c r="H3535" s="1412"/>
      <c r="I3535" s="1410"/>
      <c r="J3535" s="1411"/>
      <c r="K3535" s="1412"/>
      <c r="L3535" s="310">
        <f>I3535+J3535+K3535</f>
        <v>0</v>
      </c>
      <c r="M3535" s="12" t="str">
        <f t="shared" si="813"/>
        <v/>
      </c>
      <c r="N3535" s="13"/>
    </row>
    <row r="3536" spans="1:14" hidden="1">
      <c r="A3536" s="22">
        <v>675</v>
      </c>
      <c r="B3536" s="272">
        <v>5500</v>
      </c>
      <c r="C3536" s="1917" t="s">
        <v>673</v>
      </c>
      <c r="D3536" s="1918"/>
      <c r="E3536" s="310">
        <f t="shared" ref="E3536:L3536" si="827">SUM(E3537:E3540)</f>
        <v>0</v>
      </c>
      <c r="F3536" s="274">
        <f t="shared" si="827"/>
        <v>0</v>
      </c>
      <c r="G3536" s="275">
        <f t="shared" si="827"/>
        <v>0</v>
      </c>
      <c r="H3536" s="276">
        <f>SUM(H3537:H3540)</f>
        <v>0</v>
      </c>
      <c r="I3536" s="274">
        <f t="shared" si="827"/>
        <v>0</v>
      </c>
      <c r="J3536" s="275">
        <f t="shared" si="827"/>
        <v>0</v>
      </c>
      <c r="K3536" s="276">
        <f t="shared" si="827"/>
        <v>0</v>
      </c>
      <c r="L3536" s="310">
        <f t="shared" si="827"/>
        <v>0</v>
      </c>
      <c r="M3536" s="12" t="str">
        <f t="shared" si="813"/>
        <v/>
      </c>
      <c r="N3536" s="13"/>
    </row>
    <row r="3537" spans="1:14" hidden="1">
      <c r="A3537" s="22">
        <v>685</v>
      </c>
      <c r="B3537" s="362"/>
      <c r="C3537" s="279">
        <v>5501</v>
      </c>
      <c r="D3537" s="311" t="s">
        <v>674</v>
      </c>
      <c r="E3537" s="281">
        <f>F3537+G3537+H3537</f>
        <v>0</v>
      </c>
      <c r="F3537" s="152"/>
      <c r="G3537" s="153"/>
      <c r="H3537" s="1406"/>
      <c r="I3537" s="152"/>
      <c r="J3537" s="153"/>
      <c r="K3537" s="1406"/>
      <c r="L3537" s="281">
        <f>I3537+J3537+K3537</f>
        <v>0</v>
      </c>
      <c r="M3537" s="12" t="str">
        <f t="shared" si="813"/>
        <v/>
      </c>
      <c r="N3537" s="13"/>
    </row>
    <row r="3538" spans="1:14" hidden="1">
      <c r="A3538" s="23">
        <v>690</v>
      </c>
      <c r="B3538" s="362"/>
      <c r="C3538" s="293">
        <v>5502</v>
      </c>
      <c r="D3538" s="294" t="s">
        <v>675</v>
      </c>
      <c r="E3538" s="295">
        <f>F3538+G3538+H3538</f>
        <v>0</v>
      </c>
      <c r="F3538" s="158"/>
      <c r="G3538" s="159"/>
      <c r="H3538" s="1408"/>
      <c r="I3538" s="158"/>
      <c r="J3538" s="159"/>
      <c r="K3538" s="1408"/>
      <c r="L3538" s="295">
        <f>I3538+J3538+K3538</f>
        <v>0</v>
      </c>
      <c r="M3538" s="12" t="str">
        <f t="shared" si="813"/>
        <v/>
      </c>
      <c r="N3538" s="13"/>
    </row>
    <row r="3539" spans="1:14" hidden="1">
      <c r="A3539" s="23">
        <v>695</v>
      </c>
      <c r="B3539" s="362"/>
      <c r="C3539" s="293">
        <v>5503</v>
      </c>
      <c r="D3539" s="363" t="s">
        <v>676</v>
      </c>
      <c r="E3539" s="295">
        <f>F3539+G3539+H3539</f>
        <v>0</v>
      </c>
      <c r="F3539" s="158"/>
      <c r="G3539" s="159"/>
      <c r="H3539" s="1408"/>
      <c r="I3539" s="158"/>
      <c r="J3539" s="159"/>
      <c r="K3539" s="1408"/>
      <c r="L3539" s="295">
        <f>I3539+J3539+K3539</f>
        <v>0</v>
      </c>
      <c r="M3539" s="12" t="str">
        <f t="shared" si="813"/>
        <v/>
      </c>
      <c r="N3539" s="13"/>
    </row>
    <row r="3540" spans="1:14" hidden="1">
      <c r="A3540" s="22">
        <v>700</v>
      </c>
      <c r="B3540" s="362"/>
      <c r="C3540" s="285">
        <v>5504</v>
      </c>
      <c r="D3540" s="339" t="s">
        <v>677</v>
      </c>
      <c r="E3540" s="287">
        <f>F3540+G3540+H3540</f>
        <v>0</v>
      </c>
      <c r="F3540" s="173"/>
      <c r="G3540" s="174"/>
      <c r="H3540" s="1409"/>
      <c r="I3540" s="173"/>
      <c r="J3540" s="174"/>
      <c r="K3540" s="1409"/>
      <c r="L3540" s="287">
        <f>I3540+J3540+K3540</f>
        <v>0</v>
      </c>
      <c r="M3540" s="12" t="str">
        <f t="shared" si="813"/>
        <v/>
      </c>
      <c r="N3540" s="13"/>
    </row>
    <row r="3541" spans="1:14" hidden="1">
      <c r="A3541" s="22">
        <v>710</v>
      </c>
      <c r="B3541" s="365">
        <v>5700</v>
      </c>
      <c r="C3541" s="1919" t="s">
        <v>899</v>
      </c>
      <c r="D3541" s="1920"/>
      <c r="E3541" s="310">
        <f>SUM(E3542:E3544)</f>
        <v>0</v>
      </c>
      <c r="F3541" s="1458">
        <v>0</v>
      </c>
      <c r="G3541" s="1458">
        <v>0</v>
      </c>
      <c r="H3541" s="1458">
        <v>0</v>
      </c>
      <c r="I3541" s="1458">
        <v>0</v>
      </c>
      <c r="J3541" s="1458">
        <v>0</v>
      </c>
      <c r="K3541" s="1458">
        <v>0</v>
      </c>
      <c r="L3541" s="310">
        <f>SUM(L3542:L3544)</f>
        <v>0</v>
      </c>
      <c r="M3541" s="12" t="str">
        <f t="shared" si="813"/>
        <v/>
      </c>
      <c r="N3541" s="13"/>
    </row>
    <row r="3542" spans="1:14" hidden="1">
      <c r="A3542" s="23">
        <v>715</v>
      </c>
      <c r="B3542" s="366"/>
      <c r="C3542" s="367">
        <v>5701</v>
      </c>
      <c r="D3542" s="368" t="s">
        <v>678</v>
      </c>
      <c r="E3542" s="281">
        <f>F3542+G3542+H3542</f>
        <v>0</v>
      </c>
      <c r="F3542" s="1459">
        <v>0</v>
      </c>
      <c r="G3542" s="1459">
        <v>0</v>
      </c>
      <c r="H3542" s="1460">
        <v>0</v>
      </c>
      <c r="I3542" s="1711">
        <v>0</v>
      </c>
      <c r="J3542" s="1459">
        <v>0</v>
      </c>
      <c r="K3542" s="1459">
        <v>0</v>
      </c>
      <c r="L3542" s="281">
        <f>I3542+J3542+K3542</f>
        <v>0</v>
      </c>
      <c r="M3542" s="12" t="str">
        <f t="shared" si="813"/>
        <v/>
      </c>
      <c r="N3542" s="13"/>
    </row>
    <row r="3543" spans="1:14" hidden="1">
      <c r="A3543" s="23">
        <v>720</v>
      </c>
      <c r="B3543" s="366"/>
      <c r="C3543" s="373">
        <v>5702</v>
      </c>
      <c r="D3543" s="374" t="s">
        <v>679</v>
      </c>
      <c r="E3543" s="314">
        <f>F3543+G3543+H3543</f>
        <v>0</v>
      </c>
      <c r="F3543" s="1459">
        <v>0</v>
      </c>
      <c r="G3543" s="1459">
        <v>0</v>
      </c>
      <c r="H3543" s="1460">
        <v>0</v>
      </c>
      <c r="I3543" s="1711">
        <v>0</v>
      </c>
      <c r="J3543" s="1459">
        <v>0</v>
      </c>
      <c r="K3543" s="1459">
        <v>0</v>
      </c>
      <c r="L3543" s="314">
        <f>I3543+J3543+K3543</f>
        <v>0</v>
      </c>
      <c r="M3543" s="12" t="str">
        <f t="shared" si="813"/>
        <v/>
      </c>
      <c r="N3543" s="13"/>
    </row>
    <row r="3544" spans="1:14" hidden="1">
      <c r="A3544" s="23">
        <v>725</v>
      </c>
      <c r="B3544" s="292"/>
      <c r="C3544" s="375">
        <v>4071</v>
      </c>
      <c r="D3544" s="376" t="s">
        <v>680</v>
      </c>
      <c r="E3544" s="377">
        <f>F3544+G3544+H3544</f>
        <v>0</v>
      </c>
      <c r="F3544" s="1459">
        <v>0</v>
      </c>
      <c r="G3544" s="1459">
        <v>0</v>
      </c>
      <c r="H3544" s="1460">
        <v>0</v>
      </c>
      <c r="I3544" s="1711">
        <v>0</v>
      </c>
      <c r="J3544" s="1459">
        <v>0</v>
      </c>
      <c r="K3544" s="1459">
        <v>0</v>
      </c>
      <c r="L3544" s="377">
        <f>I3544+J3544+K3544</f>
        <v>0</v>
      </c>
      <c r="M3544" s="12" t="str">
        <f t="shared" si="813"/>
        <v/>
      </c>
      <c r="N3544" s="13"/>
    </row>
    <row r="3545" spans="1:14" hidden="1">
      <c r="A3545" s="23">
        <v>730</v>
      </c>
      <c r="B3545" s="571"/>
      <c r="C3545" s="1921" t="s">
        <v>681</v>
      </c>
      <c r="D3545" s="1922"/>
      <c r="E3545" s="1426"/>
      <c r="F3545" s="1426"/>
      <c r="G3545" s="1426"/>
      <c r="H3545" s="1426"/>
      <c r="I3545" s="1426"/>
      <c r="J3545" s="1426"/>
      <c r="K3545" s="1426"/>
      <c r="L3545" s="1427"/>
      <c r="M3545" s="12" t="str">
        <f t="shared" si="813"/>
        <v/>
      </c>
      <c r="N3545" s="13"/>
    </row>
    <row r="3546" spans="1:14">
      <c r="A3546" s="23">
        <v>735</v>
      </c>
      <c r="B3546" s="381">
        <v>98</v>
      </c>
      <c r="C3546" s="1921" t="s">
        <v>681</v>
      </c>
      <c r="D3546" s="1922"/>
      <c r="E3546" s="382">
        <f>F3546+G3546+H3546</f>
        <v>56171</v>
      </c>
      <c r="F3546" s="1417">
        <v>56171</v>
      </c>
      <c r="G3546" s="1418">
        <v>0</v>
      </c>
      <c r="H3546" s="1419">
        <v>0</v>
      </c>
      <c r="I3546" s="1448">
        <v>0</v>
      </c>
      <c r="J3546" s="1449">
        <v>0</v>
      </c>
      <c r="K3546" s="1450">
        <v>0</v>
      </c>
      <c r="L3546" s="382">
        <f>I3546+J3546+K3546</f>
        <v>0</v>
      </c>
      <c r="M3546" s="12">
        <f t="shared" si="813"/>
        <v>1</v>
      </c>
      <c r="N3546" s="13"/>
    </row>
    <row r="3547" spans="1:14" hidden="1">
      <c r="A3547" s="23">
        <v>740</v>
      </c>
      <c r="B3547" s="1421"/>
      <c r="C3547" s="1422"/>
      <c r="D3547" s="1423"/>
      <c r="E3547" s="269"/>
      <c r="F3547" s="269"/>
      <c r="G3547" s="269"/>
      <c r="H3547" s="269"/>
      <c r="I3547" s="269"/>
      <c r="J3547" s="269"/>
      <c r="K3547" s="269"/>
      <c r="L3547" s="270"/>
      <c r="M3547" s="12" t="str">
        <f t="shared" si="813"/>
        <v/>
      </c>
      <c r="N3547" s="73" t="str">
        <f>LEFT(C3429,1)</f>
        <v>5</v>
      </c>
    </row>
    <row r="3548" spans="1:14" hidden="1">
      <c r="A3548" s="23">
        <v>745</v>
      </c>
      <c r="B3548" s="1424"/>
      <c r="C3548" s="111"/>
      <c r="D3548" s="1425"/>
      <c r="E3548" s="218"/>
      <c r="F3548" s="218"/>
      <c r="G3548" s="218"/>
      <c r="H3548" s="218"/>
      <c r="I3548" s="218"/>
      <c r="J3548" s="218"/>
      <c r="K3548" s="218"/>
      <c r="L3548" s="389"/>
      <c r="M3548" s="7" t="str">
        <f t="shared" si="813"/>
        <v/>
      </c>
    </row>
    <row r="3549" spans="1:14" hidden="1">
      <c r="A3549" s="22">
        <v>750</v>
      </c>
      <c r="B3549" s="1424"/>
      <c r="C3549" s="111"/>
      <c r="D3549" s="1425"/>
      <c r="E3549" s="218"/>
      <c r="F3549" s="218"/>
      <c r="G3549" s="218"/>
      <c r="H3549" s="218"/>
      <c r="I3549" s="218"/>
      <c r="J3549" s="218"/>
      <c r="K3549" s="218"/>
      <c r="L3549" s="389"/>
      <c r="M3549" s="7" t="str">
        <f t="shared" si="813"/>
        <v/>
      </c>
    </row>
    <row r="3550" spans="1:14" ht="19.5" thickBot="1">
      <c r="A3550" s="23">
        <v>755</v>
      </c>
      <c r="B3550" s="1451"/>
      <c r="C3550" s="393" t="s">
        <v>727</v>
      </c>
      <c r="D3550" s="1420">
        <f>+B3550</f>
        <v>0</v>
      </c>
      <c r="E3550" s="395">
        <f t="shared" ref="E3550:L3550" si="828">SUM(E3432,E3435,E3441,E3449,E3450,E3468,E3472,E3478,E3481,E3482,E3483,E3484,E3488,E3497,E3503,E3504,E3505,E3506,E3513,E3517,E3518,E3519,E3520,E3523,E3524,E3532,E3535,E3536,E3541)+E3546</f>
        <v>970102</v>
      </c>
      <c r="F3550" s="396">
        <f t="shared" si="828"/>
        <v>970102</v>
      </c>
      <c r="G3550" s="397">
        <f t="shared" si="828"/>
        <v>0</v>
      </c>
      <c r="H3550" s="398">
        <f t="shared" si="828"/>
        <v>0</v>
      </c>
      <c r="I3550" s="396">
        <f t="shared" si="828"/>
        <v>426715</v>
      </c>
      <c r="J3550" s="397">
        <f t="shared" si="828"/>
        <v>0</v>
      </c>
      <c r="K3550" s="398">
        <f t="shared" si="828"/>
        <v>0</v>
      </c>
      <c r="L3550" s="395">
        <f t="shared" si="828"/>
        <v>426715</v>
      </c>
      <c r="M3550" s="1820">
        <f t="shared" si="813"/>
        <v>1</v>
      </c>
      <c r="N3550" s="65"/>
    </row>
    <row r="3551" spans="1:14" ht="19.5" thickTop="1">
      <c r="A3551" s="23">
        <v>760</v>
      </c>
      <c r="B3551" s="79" t="s">
        <v>120</v>
      </c>
      <c r="C3551" s="1"/>
      <c r="L3551" s="6"/>
      <c r="M3551" s="1820">
        <f>(IF($E3550&lt;&gt;0,$M$2,IF($L3550&lt;&gt;0,$M$2,"")))</f>
        <v>1</v>
      </c>
      <c r="N3551" s="65"/>
    </row>
    <row r="3552" spans="1:14" ht="18.75">
      <c r="A3552" s="22">
        <v>765</v>
      </c>
      <c r="B3552" s="1355"/>
      <c r="C3552" s="1355"/>
      <c r="D3552" s="1356"/>
      <c r="E3552" s="1355"/>
      <c r="F3552" s="1355"/>
      <c r="G3552" s="1355"/>
      <c r="H3552" s="1355"/>
      <c r="I3552" s="1355"/>
      <c r="J3552" s="1355"/>
      <c r="K3552" s="1355"/>
      <c r="L3552" s="1357"/>
      <c r="M3552" s="1820">
        <f>(IF($E3550&lt;&gt;0,$M$2,IF($L3550&lt;&gt;0,$M$2,"")))</f>
        <v>1</v>
      </c>
      <c r="N3552" s="65"/>
    </row>
    <row r="3553" spans="1:14" ht="18.75" hidden="1">
      <c r="A3553" s="22">
        <v>775</v>
      </c>
      <c r="B3553" s="65"/>
      <c r="C3553" s="65"/>
      <c r="D3553" s="65"/>
      <c r="E3553" s="65"/>
      <c r="F3553" s="65"/>
      <c r="G3553" s="65"/>
      <c r="H3553" s="65"/>
      <c r="I3553" s="65"/>
      <c r="J3553" s="65"/>
      <c r="K3553" s="65"/>
      <c r="L3553" s="77"/>
      <c r="M3553" s="74">
        <f>(IF(E3550&lt;&gt;0,$G$2,IF(L3550&lt;&gt;0,$G$2,"")))</f>
        <v>0</v>
      </c>
      <c r="N3553" s="65"/>
    </row>
    <row r="3554" spans="1:14">
      <c r="A3554" s="23">
        <v>780</v>
      </c>
      <c r="B3554" s="6"/>
      <c r="C3554" s="6"/>
      <c r="D3554" s="517"/>
      <c r="E3554" s="38"/>
      <c r="F3554" s="38"/>
      <c r="G3554" s="38"/>
      <c r="H3554" s="38"/>
      <c r="I3554" s="38"/>
      <c r="J3554" s="38"/>
      <c r="K3554" s="38"/>
      <c r="L3554" s="38"/>
      <c r="M3554" s="7">
        <f>(IF($E3690&lt;&gt;0,$M$2,IF($L3690&lt;&gt;0,$M$2,"")))</f>
        <v>1</v>
      </c>
    </row>
    <row r="3555" spans="1:14">
      <c r="A3555" s="23">
        <v>785</v>
      </c>
      <c r="B3555" s="6"/>
      <c r="C3555" s="1353"/>
      <c r="D3555" s="1354"/>
      <c r="E3555" s="38"/>
      <c r="F3555" s="38"/>
      <c r="G3555" s="38"/>
      <c r="H3555" s="38"/>
      <c r="I3555" s="38"/>
      <c r="J3555" s="38"/>
      <c r="K3555" s="38"/>
      <c r="L3555" s="38"/>
      <c r="M3555" s="7">
        <f>(IF($E3690&lt;&gt;0,$M$2,IF($L3690&lt;&gt;0,$M$2,"")))</f>
        <v>1</v>
      </c>
    </row>
    <row r="3556" spans="1:14">
      <c r="A3556" s="23">
        <v>790</v>
      </c>
      <c r="B3556" s="1938" t="str">
        <f>$B$7</f>
        <v>ОТЧЕТНИ ДАННИ ПО ЕБК ЗА ИЗПЪЛНЕНИЕТО НА БЮДЖЕТА</v>
      </c>
      <c r="C3556" s="1939"/>
      <c r="D3556" s="1939"/>
      <c r="E3556" s="242"/>
      <c r="F3556" s="242"/>
      <c r="G3556" s="237"/>
      <c r="H3556" s="237"/>
      <c r="I3556" s="237"/>
      <c r="J3556" s="237"/>
      <c r="K3556" s="237"/>
      <c r="L3556" s="237"/>
      <c r="M3556" s="7">
        <f>(IF($E3690&lt;&gt;0,$M$2,IF($L3690&lt;&gt;0,$M$2,"")))</f>
        <v>1</v>
      </c>
    </row>
    <row r="3557" spans="1:14">
      <c r="A3557" s="23">
        <v>795</v>
      </c>
      <c r="B3557" s="228"/>
      <c r="C3557" s="391"/>
      <c r="D3557" s="400"/>
      <c r="E3557" s="406" t="s">
        <v>458</v>
      </c>
      <c r="F3557" s="406" t="s">
        <v>820</v>
      </c>
      <c r="G3557" s="237"/>
      <c r="H3557" s="1350" t="s">
        <v>1235</v>
      </c>
      <c r="I3557" s="1351"/>
      <c r="J3557" s="1352"/>
      <c r="K3557" s="237"/>
      <c r="L3557" s="237"/>
      <c r="M3557" s="7">
        <f>(IF($E3690&lt;&gt;0,$M$2,IF($L3690&lt;&gt;0,$M$2,"")))</f>
        <v>1</v>
      </c>
    </row>
    <row r="3558" spans="1:14" ht="18.75">
      <c r="A3558" s="22">
        <v>805</v>
      </c>
      <c r="B3558" s="1940" t="str">
        <f>$B$9</f>
        <v>Община Правец</v>
      </c>
      <c r="C3558" s="1941"/>
      <c r="D3558" s="1942"/>
      <c r="E3558" s="115">
        <f>$E$9</f>
        <v>45658</v>
      </c>
      <c r="F3558" s="226">
        <f>$F$9</f>
        <v>45900</v>
      </c>
      <c r="G3558" s="237"/>
      <c r="H3558" s="237"/>
      <c r="I3558" s="237"/>
      <c r="J3558" s="237"/>
      <c r="K3558" s="237"/>
      <c r="L3558" s="237"/>
      <c r="M3558" s="7">
        <f>(IF($E3690&lt;&gt;0,$M$2,IF($L3690&lt;&gt;0,$M$2,"")))</f>
        <v>1</v>
      </c>
    </row>
    <row r="3559" spans="1:14">
      <c r="A3559" s="23">
        <v>810</v>
      </c>
      <c r="B3559" s="227" t="str">
        <f>$B$10</f>
        <v>(наименование на разпоредителя с бюджет)</v>
      </c>
      <c r="C3559" s="228"/>
      <c r="D3559" s="229"/>
      <c r="E3559" s="237"/>
      <c r="F3559" s="237"/>
      <c r="G3559" s="237"/>
      <c r="H3559" s="237"/>
      <c r="I3559" s="237"/>
      <c r="J3559" s="237"/>
      <c r="K3559" s="237"/>
      <c r="L3559" s="237"/>
      <c r="M3559" s="7">
        <f>(IF($E3690&lt;&gt;0,$M$2,IF($L3690&lt;&gt;0,$M$2,"")))</f>
        <v>1</v>
      </c>
    </row>
    <row r="3560" spans="1:14">
      <c r="A3560" s="23">
        <v>815</v>
      </c>
      <c r="B3560" s="227"/>
      <c r="C3560" s="228"/>
      <c r="D3560" s="229"/>
      <c r="E3560" s="237"/>
      <c r="F3560" s="237"/>
      <c r="G3560" s="237"/>
      <c r="H3560" s="237"/>
      <c r="I3560" s="237"/>
      <c r="J3560" s="237"/>
      <c r="K3560" s="237"/>
      <c r="L3560" s="237"/>
      <c r="M3560" s="7">
        <f>(IF($E3690&lt;&gt;0,$M$2,IF($L3690&lt;&gt;0,$M$2,"")))</f>
        <v>1</v>
      </c>
    </row>
    <row r="3561" spans="1:14" ht="19.5">
      <c r="A3561" s="28">
        <v>525</v>
      </c>
      <c r="B3561" s="1943" t="str">
        <f>$B$12</f>
        <v>Правец</v>
      </c>
      <c r="C3561" s="1944"/>
      <c r="D3561" s="1945"/>
      <c r="E3561" s="410" t="s">
        <v>875</v>
      </c>
      <c r="F3561" s="1348" t="str">
        <f>$F$12</f>
        <v>7317</v>
      </c>
      <c r="G3561" s="237"/>
      <c r="H3561" s="237"/>
      <c r="I3561" s="237"/>
      <c r="J3561" s="237"/>
      <c r="K3561" s="237"/>
      <c r="L3561" s="237"/>
      <c r="M3561" s="7">
        <f>(IF($E3690&lt;&gt;0,$M$2,IF($L3690&lt;&gt;0,$M$2,"")))</f>
        <v>1</v>
      </c>
    </row>
    <row r="3562" spans="1:14">
      <c r="A3562" s="22">
        <v>820</v>
      </c>
      <c r="B3562" s="233" t="str">
        <f>$B$13</f>
        <v>(наименование на първостепенния разпоредител с бюджет)</v>
      </c>
      <c r="C3562" s="228"/>
      <c r="D3562" s="229"/>
      <c r="E3562" s="1349"/>
      <c r="F3562" s="242"/>
      <c r="G3562" s="237"/>
      <c r="H3562" s="237"/>
      <c r="I3562" s="237"/>
      <c r="J3562" s="237"/>
      <c r="K3562" s="237"/>
      <c r="L3562" s="237"/>
      <c r="M3562" s="7">
        <f>(IF($E3690&lt;&gt;0,$M$2,IF($L3690&lt;&gt;0,$M$2,"")))</f>
        <v>1</v>
      </c>
    </row>
    <row r="3563" spans="1:14" ht="19.5">
      <c r="A3563" s="23">
        <v>821</v>
      </c>
      <c r="B3563" s="236"/>
      <c r="C3563" s="237"/>
      <c r="D3563" s="124" t="s">
        <v>876</v>
      </c>
      <c r="E3563" s="238">
        <f>$E$15</f>
        <v>0</v>
      </c>
      <c r="F3563" s="414" t="str">
        <f>$F$15</f>
        <v>БЮДЖЕТ</v>
      </c>
      <c r="G3563" s="218"/>
      <c r="H3563" s="218"/>
      <c r="I3563" s="218"/>
      <c r="J3563" s="218"/>
      <c r="K3563" s="218"/>
      <c r="L3563" s="218"/>
      <c r="M3563" s="7">
        <f>(IF($E3690&lt;&gt;0,$M$2,IF($L3690&lt;&gt;0,$M$2,"")))</f>
        <v>1</v>
      </c>
    </row>
    <row r="3564" spans="1:14" ht="16.5" thickBot="1">
      <c r="A3564" s="23">
        <v>822</v>
      </c>
      <c r="B3564" s="228"/>
      <c r="C3564" s="391"/>
      <c r="D3564" s="400"/>
      <c r="E3564" s="237"/>
      <c r="F3564" s="409"/>
      <c r="G3564" s="409"/>
      <c r="H3564" s="409"/>
      <c r="I3564" s="409"/>
      <c r="J3564" s="409"/>
      <c r="K3564" s="409"/>
      <c r="L3564" s="1365" t="s">
        <v>459</v>
      </c>
      <c r="M3564" s="7">
        <f>(IF($E3690&lt;&gt;0,$M$2,IF($L3690&lt;&gt;0,$M$2,"")))</f>
        <v>1</v>
      </c>
    </row>
    <row r="3565" spans="1:14" ht="24.95" customHeight="1">
      <c r="A3565" s="23">
        <v>823</v>
      </c>
      <c r="B3565" s="247"/>
      <c r="C3565" s="248"/>
      <c r="D3565" s="249" t="s">
        <v>699</v>
      </c>
      <c r="E3565" s="1946" t="str">
        <f>CONCATENATE("Уточнен план ",$C$3)</f>
        <v>Уточнен план 2025</v>
      </c>
      <c r="F3565" s="1947"/>
      <c r="G3565" s="1947"/>
      <c r="H3565" s="1948"/>
      <c r="I3565" s="1927" t="str">
        <f>CONCATENATE("Отчет ",$C$3)</f>
        <v>Отчет 2025</v>
      </c>
      <c r="J3565" s="1928"/>
      <c r="K3565" s="1928"/>
      <c r="L3565" s="1929"/>
      <c r="M3565" s="7">
        <f>(IF($E3690&lt;&gt;0,$M$2,IF($L3690&lt;&gt;0,$M$2,"")))</f>
        <v>1</v>
      </c>
    </row>
    <row r="3566" spans="1:14" ht="54.95" customHeight="1" thickBot="1">
      <c r="A3566" s="23">
        <v>825</v>
      </c>
      <c r="B3566" s="250" t="s">
        <v>62</v>
      </c>
      <c r="C3566" s="251" t="s">
        <v>460</v>
      </c>
      <c r="D3566" s="252" t="s">
        <v>700</v>
      </c>
      <c r="E3566" s="1391" t="str">
        <f>$E$20</f>
        <v>Уточнен план                Общо</v>
      </c>
      <c r="F3566" s="1395" t="str">
        <f>$F$20</f>
        <v>държавни дейности</v>
      </c>
      <c r="G3566" s="1396" t="str">
        <f>$G$20</f>
        <v>местни дейности</v>
      </c>
      <c r="H3566" s="1397" t="str">
        <f>$H$20</f>
        <v>дофинансиране</v>
      </c>
      <c r="I3566" s="253" t="str">
        <f>$I$20</f>
        <v>държавни дейности -ОТЧЕТ</v>
      </c>
      <c r="J3566" s="254" t="str">
        <f>$J$20</f>
        <v>местни дейности - ОТЧЕТ</v>
      </c>
      <c r="K3566" s="255" t="str">
        <f>$K$20</f>
        <v>дофинансиране - ОТЧЕТ</v>
      </c>
      <c r="L3566" s="1675" t="str">
        <f>$L$20</f>
        <v>ОТЧЕТ                                    ОБЩО</v>
      </c>
      <c r="M3566" s="7">
        <f>(IF($E3690&lt;&gt;0,$M$2,IF($L3690&lt;&gt;0,$M$2,"")))</f>
        <v>1</v>
      </c>
    </row>
    <row r="3567" spans="1:14" ht="18.75">
      <c r="A3567" s="23"/>
      <c r="B3567" s="258"/>
      <c r="C3567" s="259"/>
      <c r="D3567" s="260" t="s">
        <v>729</v>
      </c>
      <c r="E3567" s="1442" t="str">
        <f>$E$21</f>
        <v>(1)</v>
      </c>
      <c r="F3567" s="143" t="str">
        <f>$F$21</f>
        <v>(2)</v>
      </c>
      <c r="G3567" s="144" t="str">
        <f>$G$21</f>
        <v>(3)</v>
      </c>
      <c r="H3567" s="145" t="str">
        <f>$H$21</f>
        <v>(4)</v>
      </c>
      <c r="I3567" s="261" t="str">
        <f>$I$21</f>
        <v>(5)</v>
      </c>
      <c r="J3567" s="262" t="str">
        <f>$J$21</f>
        <v>(6)</v>
      </c>
      <c r="K3567" s="263" t="str">
        <f>$K$21</f>
        <v>(7)</v>
      </c>
      <c r="L3567" s="264" t="str">
        <f>$L$21</f>
        <v>(8)</v>
      </c>
      <c r="M3567" s="7">
        <f>(IF($E3690&lt;&gt;0,$M$2,IF($L3690&lt;&gt;0,$M$2,"")))</f>
        <v>1</v>
      </c>
    </row>
    <row r="3568" spans="1:14">
      <c r="A3568" s="23"/>
      <c r="B3568" s="1439"/>
      <c r="C3568" s="1540" t="e">
        <f>VLOOKUP(D3568,OP_LIST2,2,FALSE)</f>
        <v>#N/A</v>
      </c>
      <c r="D3568" s="1445"/>
      <c r="E3568" s="389"/>
      <c r="F3568" s="1429"/>
      <c r="G3568" s="1430"/>
      <c r="H3568" s="1431"/>
      <c r="I3568" s="1429"/>
      <c r="J3568" s="1430"/>
      <c r="K3568" s="1431"/>
      <c r="L3568" s="1428"/>
      <c r="M3568" s="7">
        <f>(IF($E3690&lt;&gt;0,$M$2,IF($L3690&lt;&gt;0,$M$2,"")))</f>
        <v>1</v>
      </c>
    </row>
    <row r="3569" spans="1:14">
      <c r="A3569" s="23"/>
      <c r="B3569" s="1713" t="s">
        <v>2056</v>
      </c>
      <c r="C3569" s="1446">
        <f>VLOOKUP(D3570,EBK_DEIN2,2,FALSE)</f>
        <v>5554</v>
      </c>
      <c r="D3569" s="1445" t="s">
        <v>778</v>
      </c>
      <c r="E3569" s="389"/>
      <c r="F3569" s="1432"/>
      <c r="G3569" s="1433"/>
      <c r="H3569" s="1434"/>
      <c r="I3569" s="1432"/>
      <c r="J3569" s="1433"/>
      <c r="K3569" s="1434"/>
      <c r="L3569" s="1428"/>
      <c r="M3569" s="7">
        <f>(IF($E3690&lt;&gt;0,$M$2,IF($L3690&lt;&gt;0,$M$2,"")))</f>
        <v>1</v>
      </c>
    </row>
    <row r="3570" spans="1:14">
      <c r="A3570" s="23"/>
      <c r="B3570" s="1438"/>
      <c r="C3570" s="1531">
        <f>+C3569</f>
        <v>5554</v>
      </c>
      <c r="D3570" s="1440" t="s">
        <v>570</v>
      </c>
      <c r="E3570" s="389"/>
      <c r="F3570" s="1432"/>
      <c r="G3570" s="1433"/>
      <c r="H3570" s="1434"/>
      <c r="I3570" s="1432"/>
      <c r="J3570" s="1433"/>
      <c r="K3570" s="1434"/>
      <c r="L3570" s="1428"/>
      <c r="M3570" s="7">
        <f>(IF($E3690&lt;&gt;0,$M$2,IF($L3690&lt;&gt;0,$M$2,"")))</f>
        <v>1</v>
      </c>
    </row>
    <row r="3571" spans="1:14">
      <c r="A3571" s="23"/>
      <c r="B3571" s="1443"/>
      <c r="C3571" s="1441"/>
      <c r="D3571" s="1444" t="s">
        <v>701</v>
      </c>
      <c r="E3571" s="389"/>
      <c r="F3571" s="1435"/>
      <c r="G3571" s="1436"/>
      <c r="H3571" s="1437"/>
      <c r="I3571" s="1435"/>
      <c r="J3571" s="1436"/>
      <c r="K3571" s="1437"/>
      <c r="L3571" s="1428"/>
      <c r="M3571" s="7">
        <f>(IF($E3690&lt;&gt;0,$M$2,IF($L3690&lt;&gt;0,$M$2,"")))</f>
        <v>1</v>
      </c>
    </row>
    <row r="3572" spans="1:14">
      <c r="A3572" s="23"/>
      <c r="B3572" s="272">
        <v>100</v>
      </c>
      <c r="C3572" s="1930" t="s">
        <v>730</v>
      </c>
      <c r="D3572" s="1931"/>
      <c r="E3572" s="273">
        <f t="shared" ref="E3572:L3572" si="829">SUM(E3573:E3574)</f>
        <v>128275</v>
      </c>
      <c r="F3572" s="274">
        <f t="shared" si="829"/>
        <v>128275</v>
      </c>
      <c r="G3572" s="275">
        <f t="shared" si="829"/>
        <v>0</v>
      </c>
      <c r="H3572" s="276">
        <f>SUM(H3573:H3574)</f>
        <v>0</v>
      </c>
      <c r="I3572" s="274">
        <f t="shared" si="829"/>
        <v>70053</v>
      </c>
      <c r="J3572" s="275">
        <f t="shared" si="829"/>
        <v>0</v>
      </c>
      <c r="K3572" s="276">
        <f t="shared" si="829"/>
        <v>0</v>
      </c>
      <c r="L3572" s="273">
        <f t="shared" si="829"/>
        <v>70053</v>
      </c>
      <c r="M3572" s="12">
        <f>(IF($E3572&lt;&gt;0,$M$2,IF($L3572&lt;&gt;0,$M$2,"")))</f>
        <v>1</v>
      </c>
      <c r="N3572" s="13"/>
    </row>
    <row r="3573" spans="1:14">
      <c r="A3573" s="23"/>
      <c r="B3573" s="278"/>
      <c r="C3573" s="279">
        <v>101</v>
      </c>
      <c r="D3573" s="280" t="s">
        <v>731</v>
      </c>
      <c r="E3573" s="281">
        <f>F3573+G3573+H3573</f>
        <v>128275</v>
      </c>
      <c r="F3573" s="152">
        <v>128275</v>
      </c>
      <c r="G3573" s="153">
        <v>0</v>
      </c>
      <c r="H3573" s="1406">
        <v>0</v>
      </c>
      <c r="I3573" s="152">
        <v>70053</v>
      </c>
      <c r="J3573" s="153">
        <v>0</v>
      </c>
      <c r="K3573" s="1406">
        <v>0</v>
      </c>
      <c r="L3573" s="281">
        <f>I3573+J3573+K3573</f>
        <v>70053</v>
      </c>
      <c r="M3573" s="12">
        <f t="shared" ref="M3573:M3636" si="830">(IF($E3573&lt;&gt;0,$M$2,IF($L3573&lt;&gt;0,$M$2,"")))</f>
        <v>1</v>
      </c>
      <c r="N3573" s="13"/>
    </row>
    <row r="3574" spans="1:14" hidden="1">
      <c r="A3574" s="10"/>
      <c r="B3574" s="278"/>
      <c r="C3574" s="285">
        <v>102</v>
      </c>
      <c r="D3574" s="286" t="s">
        <v>732</v>
      </c>
      <c r="E3574" s="287">
        <f>F3574+G3574+H3574</f>
        <v>0</v>
      </c>
      <c r="F3574" s="173"/>
      <c r="G3574" s="174"/>
      <c r="H3574" s="1409"/>
      <c r="I3574" s="173"/>
      <c r="J3574" s="174"/>
      <c r="K3574" s="1409"/>
      <c r="L3574" s="287">
        <f>I3574+J3574+K3574</f>
        <v>0</v>
      </c>
      <c r="M3574" s="12" t="str">
        <f t="shared" si="830"/>
        <v/>
      </c>
      <c r="N3574" s="13"/>
    </row>
    <row r="3575" spans="1:14">
      <c r="A3575" s="10"/>
      <c r="B3575" s="272">
        <v>200</v>
      </c>
      <c r="C3575" s="1932" t="s">
        <v>733</v>
      </c>
      <c r="D3575" s="1933"/>
      <c r="E3575" s="273">
        <f t="shared" ref="E3575:L3575" si="831">SUM(E3576:E3580)</f>
        <v>6000</v>
      </c>
      <c r="F3575" s="274">
        <f t="shared" si="831"/>
        <v>6000</v>
      </c>
      <c r="G3575" s="275">
        <f t="shared" si="831"/>
        <v>0</v>
      </c>
      <c r="H3575" s="276">
        <f>SUM(H3576:H3580)</f>
        <v>0</v>
      </c>
      <c r="I3575" s="274">
        <f t="shared" si="831"/>
        <v>2757</v>
      </c>
      <c r="J3575" s="275">
        <f t="shared" si="831"/>
        <v>0</v>
      </c>
      <c r="K3575" s="276">
        <f t="shared" si="831"/>
        <v>0</v>
      </c>
      <c r="L3575" s="273">
        <f t="shared" si="831"/>
        <v>2757</v>
      </c>
      <c r="M3575" s="12">
        <f t="shared" si="830"/>
        <v>1</v>
      </c>
      <c r="N3575" s="13"/>
    </row>
    <row r="3576" spans="1:14" hidden="1">
      <c r="A3576" s="10"/>
      <c r="B3576" s="291"/>
      <c r="C3576" s="279">
        <v>201</v>
      </c>
      <c r="D3576" s="280" t="s">
        <v>734</v>
      </c>
      <c r="E3576" s="281">
        <f>F3576+G3576+H3576</f>
        <v>0</v>
      </c>
      <c r="F3576" s="152"/>
      <c r="G3576" s="153"/>
      <c r="H3576" s="1406"/>
      <c r="I3576" s="152"/>
      <c r="J3576" s="153"/>
      <c r="K3576" s="1406"/>
      <c r="L3576" s="281">
        <f>I3576+J3576+K3576</f>
        <v>0</v>
      </c>
      <c r="M3576" s="12" t="str">
        <f t="shared" si="830"/>
        <v/>
      </c>
      <c r="N3576" s="13"/>
    </row>
    <row r="3577" spans="1:14">
      <c r="A3577" s="10"/>
      <c r="B3577" s="292"/>
      <c r="C3577" s="293">
        <v>202</v>
      </c>
      <c r="D3577" s="294" t="s">
        <v>735</v>
      </c>
      <c r="E3577" s="295">
        <f>F3577+G3577+H3577</f>
        <v>0</v>
      </c>
      <c r="F3577" s="158"/>
      <c r="G3577" s="159"/>
      <c r="H3577" s="1408"/>
      <c r="I3577" s="158">
        <v>1140</v>
      </c>
      <c r="J3577" s="159">
        <v>0</v>
      </c>
      <c r="K3577" s="1408">
        <v>0</v>
      </c>
      <c r="L3577" s="295">
        <f>I3577+J3577+K3577</f>
        <v>1140</v>
      </c>
      <c r="M3577" s="12">
        <f t="shared" si="830"/>
        <v>1</v>
      </c>
      <c r="N3577" s="13"/>
    </row>
    <row r="3578" spans="1:14" ht="31.5">
      <c r="A3578" s="10"/>
      <c r="B3578" s="299"/>
      <c r="C3578" s="293">
        <v>205</v>
      </c>
      <c r="D3578" s="294" t="s">
        <v>586</v>
      </c>
      <c r="E3578" s="295">
        <f>F3578+G3578+H3578</f>
        <v>5000</v>
      </c>
      <c r="F3578" s="158">
        <v>5000</v>
      </c>
      <c r="G3578" s="159">
        <v>0</v>
      </c>
      <c r="H3578" s="1408">
        <v>0</v>
      </c>
      <c r="I3578" s="158">
        <v>1617</v>
      </c>
      <c r="J3578" s="159">
        <v>0</v>
      </c>
      <c r="K3578" s="1408">
        <v>0</v>
      </c>
      <c r="L3578" s="295">
        <f>I3578+J3578+K3578</f>
        <v>1617</v>
      </c>
      <c r="M3578" s="12">
        <f t="shared" si="830"/>
        <v>1</v>
      </c>
      <c r="N3578" s="13"/>
    </row>
    <row r="3579" spans="1:14" hidden="1">
      <c r="A3579" s="10"/>
      <c r="B3579" s="299"/>
      <c r="C3579" s="293">
        <v>208</v>
      </c>
      <c r="D3579" s="300" t="s">
        <v>587</v>
      </c>
      <c r="E3579" s="295">
        <f>F3579+G3579+H3579</f>
        <v>0</v>
      </c>
      <c r="F3579" s="158"/>
      <c r="G3579" s="159"/>
      <c r="H3579" s="1408"/>
      <c r="I3579" s="158"/>
      <c r="J3579" s="159"/>
      <c r="K3579" s="1408"/>
      <c r="L3579" s="295">
        <f>I3579+J3579+K3579</f>
        <v>0</v>
      </c>
      <c r="M3579" s="12" t="str">
        <f t="shared" si="830"/>
        <v/>
      </c>
      <c r="N3579" s="13"/>
    </row>
    <row r="3580" spans="1:14">
      <c r="A3580" s="10"/>
      <c r="B3580" s="291"/>
      <c r="C3580" s="285">
        <v>209</v>
      </c>
      <c r="D3580" s="301" t="s">
        <v>588</v>
      </c>
      <c r="E3580" s="287">
        <f>F3580+G3580+H3580</f>
        <v>1000</v>
      </c>
      <c r="F3580" s="173">
        <v>1000</v>
      </c>
      <c r="G3580" s="174">
        <v>0</v>
      </c>
      <c r="H3580" s="1409">
        <v>0</v>
      </c>
      <c r="I3580" s="173"/>
      <c r="J3580" s="174"/>
      <c r="K3580" s="1409"/>
      <c r="L3580" s="287">
        <f>I3580+J3580+K3580</f>
        <v>0</v>
      </c>
      <c r="M3580" s="12">
        <f t="shared" si="830"/>
        <v>1</v>
      </c>
      <c r="N3580" s="13"/>
    </row>
    <row r="3581" spans="1:14">
      <c r="A3581" s="10"/>
      <c r="B3581" s="272">
        <v>500</v>
      </c>
      <c r="C3581" s="1934" t="s">
        <v>188</v>
      </c>
      <c r="D3581" s="1935"/>
      <c r="E3581" s="273">
        <f t="shared" ref="E3581:L3581" si="832">SUM(E3582:E3588)</f>
        <v>28246</v>
      </c>
      <c r="F3581" s="274">
        <f t="shared" si="832"/>
        <v>28246</v>
      </c>
      <c r="G3581" s="275">
        <f t="shared" si="832"/>
        <v>0</v>
      </c>
      <c r="H3581" s="276">
        <f>SUM(H3582:H3588)</f>
        <v>0</v>
      </c>
      <c r="I3581" s="274">
        <f t="shared" si="832"/>
        <v>13535</v>
      </c>
      <c r="J3581" s="275">
        <f t="shared" si="832"/>
        <v>0</v>
      </c>
      <c r="K3581" s="276">
        <f t="shared" si="832"/>
        <v>0</v>
      </c>
      <c r="L3581" s="273">
        <f t="shared" si="832"/>
        <v>13535</v>
      </c>
      <c r="M3581" s="12">
        <f t="shared" si="830"/>
        <v>1</v>
      </c>
      <c r="N3581" s="13"/>
    </row>
    <row r="3582" spans="1:14" ht="18" customHeight="1">
      <c r="A3582" s="10"/>
      <c r="B3582" s="291"/>
      <c r="C3582" s="302">
        <v>551</v>
      </c>
      <c r="D3582" s="303" t="s">
        <v>189</v>
      </c>
      <c r="E3582" s="281">
        <f t="shared" ref="E3582:E3589" si="833">F3582+G3582+H3582</f>
        <v>18497</v>
      </c>
      <c r="F3582" s="152">
        <v>18497</v>
      </c>
      <c r="G3582" s="153">
        <v>0</v>
      </c>
      <c r="H3582" s="1406">
        <v>0</v>
      </c>
      <c r="I3582" s="152">
        <v>8525</v>
      </c>
      <c r="J3582" s="153">
        <v>0</v>
      </c>
      <c r="K3582" s="1406">
        <v>0</v>
      </c>
      <c r="L3582" s="281">
        <f t="shared" ref="L3582:L3589" si="834">I3582+J3582+K3582</f>
        <v>8525</v>
      </c>
      <c r="M3582" s="12">
        <f t="shared" si="830"/>
        <v>1</v>
      </c>
      <c r="N3582" s="13"/>
    </row>
    <row r="3583" spans="1:14" hidden="1">
      <c r="A3583" s="10"/>
      <c r="B3583" s="291"/>
      <c r="C3583" s="304">
        <v>552</v>
      </c>
      <c r="D3583" s="305" t="s">
        <v>894</v>
      </c>
      <c r="E3583" s="295">
        <f t="shared" si="833"/>
        <v>0</v>
      </c>
      <c r="F3583" s="158"/>
      <c r="G3583" s="159"/>
      <c r="H3583" s="1408"/>
      <c r="I3583" s="158"/>
      <c r="J3583" s="159"/>
      <c r="K3583" s="1408"/>
      <c r="L3583" s="295">
        <f t="shared" si="834"/>
        <v>0</v>
      </c>
      <c r="M3583" s="12" t="str">
        <f t="shared" si="830"/>
        <v/>
      </c>
      <c r="N3583" s="13"/>
    </row>
    <row r="3584" spans="1:14" hidden="1">
      <c r="A3584" s="10"/>
      <c r="B3584" s="306"/>
      <c r="C3584" s="304">
        <v>558</v>
      </c>
      <c r="D3584" s="307" t="s">
        <v>856</v>
      </c>
      <c r="E3584" s="295">
        <f>F3584+G3584+H3584</f>
        <v>0</v>
      </c>
      <c r="F3584" s="484">
        <v>0</v>
      </c>
      <c r="G3584" s="485">
        <v>0</v>
      </c>
      <c r="H3584" s="160">
        <v>0</v>
      </c>
      <c r="I3584" s="484">
        <v>0</v>
      </c>
      <c r="J3584" s="485">
        <v>0</v>
      </c>
      <c r="K3584" s="160">
        <v>0</v>
      </c>
      <c r="L3584" s="295">
        <f>I3584+J3584+K3584</f>
        <v>0</v>
      </c>
      <c r="M3584" s="12" t="str">
        <f t="shared" si="830"/>
        <v/>
      </c>
      <c r="N3584" s="13"/>
    </row>
    <row r="3585" spans="1:14">
      <c r="A3585" s="10"/>
      <c r="B3585" s="306"/>
      <c r="C3585" s="304">
        <v>560</v>
      </c>
      <c r="D3585" s="307" t="s">
        <v>190</v>
      </c>
      <c r="E3585" s="295">
        <f t="shared" si="833"/>
        <v>6157</v>
      </c>
      <c r="F3585" s="158">
        <v>6157</v>
      </c>
      <c r="G3585" s="159">
        <v>0</v>
      </c>
      <c r="H3585" s="1408">
        <v>0</v>
      </c>
      <c r="I3585" s="158">
        <v>3384</v>
      </c>
      <c r="J3585" s="159">
        <v>0</v>
      </c>
      <c r="K3585" s="1408">
        <v>0</v>
      </c>
      <c r="L3585" s="295">
        <f t="shared" si="834"/>
        <v>3384</v>
      </c>
      <c r="M3585" s="12">
        <f t="shared" si="830"/>
        <v>1</v>
      </c>
      <c r="N3585" s="13"/>
    </row>
    <row r="3586" spans="1:14">
      <c r="A3586" s="10"/>
      <c r="B3586" s="306"/>
      <c r="C3586" s="304">
        <v>580</v>
      </c>
      <c r="D3586" s="305" t="s">
        <v>191</v>
      </c>
      <c r="E3586" s="295">
        <f t="shared" si="833"/>
        <v>3592</v>
      </c>
      <c r="F3586" s="158">
        <v>3592</v>
      </c>
      <c r="G3586" s="159">
        <v>0</v>
      </c>
      <c r="H3586" s="1408">
        <v>0</v>
      </c>
      <c r="I3586" s="158">
        <v>1626</v>
      </c>
      <c r="J3586" s="159">
        <v>0</v>
      </c>
      <c r="K3586" s="1408">
        <v>0</v>
      </c>
      <c r="L3586" s="295">
        <f t="shared" si="834"/>
        <v>1626</v>
      </c>
      <c r="M3586" s="12">
        <f t="shared" si="830"/>
        <v>1</v>
      </c>
      <c r="N3586" s="13"/>
    </row>
    <row r="3587" spans="1:14" hidden="1">
      <c r="A3587" s="10"/>
      <c r="B3587" s="291"/>
      <c r="C3587" s="304">
        <v>588</v>
      </c>
      <c r="D3587" s="305" t="s">
        <v>858</v>
      </c>
      <c r="E3587" s="295">
        <f>F3587+G3587+H3587</f>
        <v>0</v>
      </c>
      <c r="F3587" s="484">
        <v>0</v>
      </c>
      <c r="G3587" s="485">
        <v>0</v>
      </c>
      <c r="H3587" s="160">
        <v>0</v>
      </c>
      <c r="I3587" s="484">
        <v>0</v>
      </c>
      <c r="J3587" s="485">
        <v>0</v>
      </c>
      <c r="K3587" s="160">
        <v>0</v>
      </c>
      <c r="L3587" s="295">
        <f>I3587+J3587+K3587</f>
        <v>0</v>
      </c>
      <c r="M3587" s="12" t="str">
        <f t="shared" si="830"/>
        <v/>
      </c>
      <c r="N3587" s="13"/>
    </row>
    <row r="3588" spans="1:14" ht="31.5" hidden="1">
      <c r="A3588" s="10"/>
      <c r="B3588" s="291"/>
      <c r="C3588" s="308">
        <v>590</v>
      </c>
      <c r="D3588" s="309" t="s">
        <v>192</v>
      </c>
      <c r="E3588" s="287">
        <f t="shared" si="833"/>
        <v>0</v>
      </c>
      <c r="F3588" s="173"/>
      <c r="G3588" s="174"/>
      <c r="H3588" s="1409"/>
      <c r="I3588" s="173"/>
      <c r="J3588" s="174"/>
      <c r="K3588" s="1409"/>
      <c r="L3588" s="287">
        <f t="shared" si="834"/>
        <v>0</v>
      </c>
      <c r="M3588" s="12" t="str">
        <f t="shared" si="830"/>
        <v/>
      </c>
      <c r="N3588" s="13"/>
    </row>
    <row r="3589" spans="1:14" hidden="1">
      <c r="A3589" s="22">
        <v>5</v>
      </c>
      <c r="B3589" s="272">
        <v>800</v>
      </c>
      <c r="C3589" s="1936" t="s">
        <v>193</v>
      </c>
      <c r="D3589" s="1937"/>
      <c r="E3589" s="310">
        <f t="shared" si="833"/>
        <v>0</v>
      </c>
      <c r="F3589" s="1410"/>
      <c r="G3589" s="1411"/>
      <c r="H3589" s="1412"/>
      <c r="I3589" s="1410"/>
      <c r="J3589" s="1411"/>
      <c r="K3589" s="1412"/>
      <c r="L3589" s="310">
        <f t="shared" si="834"/>
        <v>0</v>
      </c>
      <c r="M3589" s="12" t="str">
        <f t="shared" si="830"/>
        <v/>
      </c>
      <c r="N3589" s="13"/>
    </row>
    <row r="3590" spans="1:14">
      <c r="A3590" s="23">
        <v>10</v>
      </c>
      <c r="B3590" s="272">
        <v>1000</v>
      </c>
      <c r="C3590" s="1932" t="s">
        <v>194</v>
      </c>
      <c r="D3590" s="1933"/>
      <c r="E3590" s="310">
        <f t="shared" ref="E3590:L3590" si="835">SUM(E3591:E3607)</f>
        <v>89987</v>
      </c>
      <c r="F3590" s="274">
        <f t="shared" si="835"/>
        <v>89987</v>
      </c>
      <c r="G3590" s="275">
        <f t="shared" si="835"/>
        <v>0</v>
      </c>
      <c r="H3590" s="276">
        <f>SUM(H3591:H3607)</f>
        <v>0</v>
      </c>
      <c r="I3590" s="274">
        <f t="shared" si="835"/>
        <v>17979</v>
      </c>
      <c r="J3590" s="275">
        <f t="shared" si="835"/>
        <v>0</v>
      </c>
      <c r="K3590" s="276">
        <f t="shared" si="835"/>
        <v>0</v>
      </c>
      <c r="L3590" s="310">
        <f t="shared" si="835"/>
        <v>17979</v>
      </c>
      <c r="M3590" s="12">
        <f t="shared" si="830"/>
        <v>1</v>
      </c>
      <c r="N3590" s="13"/>
    </row>
    <row r="3591" spans="1:14">
      <c r="A3591" s="23">
        <v>15</v>
      </c>
      <c r="B3591" s="292"/>
      <c r="C3591" s="279">
        <v>1011</v>
      </c>
      <c r="D3591" s="311" t="s">
        <v>195</v>
      </c>
      <c r="E3591" s="281">
        <f t="shared" ref="E3591:E3607" si="836">F3591+G3591+H3591</f>
        <v>20000</v>
      </c>
      <c r="F3591" s="152">
        <v>20000</v>
      </c>
      <c r="G3591" s="153">
        <v>0</v>
      </c>
      <c r="H3591" s="1406">
        <v>0</v>
      </c>
      <c r="I3591" s="152">
        <v>7939</v>
      </c>
      <c r="J3591" s="153">
        <v>0</v>
      </c>
      <c r="K3591" s="1406">
        <v>0</v>
      </c>
      <c r="L3591" s="281">
        <f t="shared" ref="L3591:L3607" si="837">I3591+J3591+K3591</f>
        <v>7939</v>
      </c>
      <c r="M3591" s="12">
        <f t="shared" si="830"/>
        <v>1</v>
      </c>
      <c r="N3591" s="13"/>
    </row>
    <row r="3592" spans="1:14" hidden="1">
      <c r="A3592" s="22">
        <v>35</v>
      </c>
      <c r="B3592" s="292"/>
      <c r="C3592" s="293">
        <v>1012</v>
      </c>
      <c r="D3592" s="294" t="s">
        <v>196</v>
      </c>
      <c r="E3592" s="295">
        <f t="shared" si="836"/>
        <v>0</v>
      </c>
      <c r="F3592" s="158"/>
      <c r="G3592" s="159"/>
      <c r="H3592" s="1408"/>
      <c r="I3592" s="158"/>
      <c r="J3592" s="159"/>
      <c r="K3592" s="1408"/>
      <c r="L3592" s="295">
        <f t="shared" si="837"/>
        <v>0</v>
      </c>
      <c r="M3592" s="12" t="str">
        <f t="shared" si="830"/>
        <v/>
      </c>
      <c r="N3592" s="13"/>
    </row>
    <row r="3593" spans="1:14">
      <c r="A3593" s="23">
        <v>40</v>
      </c>
      <c r="B3593" s="292"/>
      <c r="C3593" s="293">
        <v>1013</v>
      </c>
      <c r="D3593" s="294" t="s">
        <v>197</v>
      </c>
      <c r="E3593" s="295">
        <f t="shared" si="836"/>
        <v>10000</v>
      </c>
      <c r="F3593" s="158">
        <v>10000</v>
      </c>
      <c r="G3593" s="159">
        <v>0</v>
      </c>
      <c r="H3593" s="1408">
        <v>0</v>
      </c>
      <c r="I3593" s="158"/>
      <c r="J3593" s="159"/>
      <c r="K3593" s="1408"/>
      <c r="L3593" s="295">
        <f t="shared" si="837"/>
        <v>0</v>
      </c>
      <c r="M3593" s="12">
        <f t="shared" si="830"/>
        <v>1</v>
      </c>
      <c r="N3593" s="13"/>
    </row>
    <row r="3594" spans="1:14" hidden="1">
      <c r="A3594" s="23">
        <v>45</v>
      </c>
      <c r="B3594" s="292"/>
      <c r="C3594" s="293">
        <v>1014</v>
      </c>
      <c r="D3594" s="294" t="s">
        <v>198</v>
      </c>
      <c r="E3594" s="295">
        <f t="shared" si="836"/>
        <v>0</v>
      </c>
      <c r="F3594" s="158"/>
      <c r="G3594" s="159"/>
      <c r="H3594" s="1408"/>
      <c r="I3594" s="158"/>
      <c r="J3594" s="159"/>
      <c r="K3594" s="1408"/>
      <c r="L3594" s="295">
        <f t="shared" si="837"/>
        <v>0</v>
      </c>
      <c r="M3594" s="12" t="str">
        <f t="shared" si="830"/>
        <v/>
      </c>
      <c r="N3594" s="13"/>
    </row>
    <row r="3595" spans="1:14">
      <c r="A3595" s="23">
        <v>50</v>
      </c>
      <c r="B3595" s="292"/>
      <c r="C3595" s="293">
        <v>1015</v>
      </c>
      <c r="D3595" s="294" t="s">
        <v>199</v>
      </c>
      <c r="E3595" s="295">
        <f t="shared" si="836"/>
        <v>10000</v>
      </c>
      <c r="F3595" s="158">
        <v>10000</v>
      </c>
      <c r="G3595" s="159">
        <v>0</v>
      </c>
      <c r="H3595" s="1408">
        <v>0</v>
      </c>
      <c r="I3595" s="158">
        <v>3616</v>
      </c>
      <c r="J3595" s="159">
        <v>0</v>
      </c>
      <c r="K3595" s="1408">
        <v>0</v>
      </c>
      <c r="L3595" s="295">
        <f t="shared" si="837"/>
        <v>3616</v>
      </c>
      <c r="M3595" s="12">
        <f t="shared" si="830"/>
        <v>1</v>
      </c>
      <c r="N3595" s="13"/>
    </row>
    <row r="3596" spans="1:14">
      <c r="A3596" s="23">
        <v>55</v>
      </c>
      <c r="B3596" s="292"/>
      <c r="C3596" s="312">
        <v>1016</v>
      </c>
      <c r="D3596" s="313" t="s">
        <v>200</v>
      </c>
      <c r="E3596" s="314">
        <f t="shared" si="836"/>
        <v>15000</v>
      </c>
      <c r="F3596" s="164">
        <v>15000</v>
      </c>
      <c r="G3596" s="165">
        <v>0</v>
      </c>
      <c r="H3596" s="1407">
        <v>0</v>
      </c>
      <c r="I3596" s="164">
        <v>5227</v>
      </c>
      <c r="J3596" s="165">
        <v>0</v>
      </c>
      <c r="K3596" s="1407">
        <v>0</v>
      </c>
      <c r="L3596" s="314">
        <f t="shared" si="837"/>
        <v>5227</v>
      </c>
      <c r="M3596" s="12">
        <f t="shared" si="830"/>
        <v>1</v>
      </c>
      <c r="N3596" s="13"/>
    </row>
    <row r="3597" spans="1:14">
      <c r="A3597" s="23">
        <v>60</v>
      </c>
      <c r="B3597" s="278"/>
      <c r="C3597" s="318">
        <v>1020</v>
      </c>
      <c r="D3597" s="319" t="s">
        <v>201</v>
      </c>
      <c r="E3597" s="320">
        <f t="shared" si="836"/>
        <v>10000</v>
      </c>
      <c r="F3597" s="450">
        <v>10000</v>
      </c>
      <c r="G3597" s="451">
        <v>0</v>
      </c>
      <c r="H3597" s="1416">
        <v>0</v>
      </c>
      <c r="I3597" s="450">
        <v>874</v>
      </c>
      <c r="J3597" s="451">
        <v>0</v>
      </c>
      <c r="K3597" s="1416">
        <v>0</v>
      </c>
      <c r="L3597" s="320">
        <f t="shared" si="837"/>
        <v>874</v>
      </c>
      <c r="M3597" s="12">
        <f t="shared" si="830"/>
        <v>1</v>
      </c>
      <c r="N3597" s="13"/>
    </row>
    <row r="3598" spans="1:14">
      <c r="A3598" s="22">
        <v>65</v>
      </c>
      <c r="B3598" s="292"/>
      <c r="C3598" s="324">
        <v>1030</v>
      </c>
      <c r="D3598" s="325" t="s">
        <v>202</v>
      </c>
      <c r="E3598" s="326">
        <f t="shared" si="836"/>
        <v>23987</v>
      </c>
      <c r="F3598" s="445">
        <v>23987</v>
      </c>
      <c r="G3598" s="446">
        <v>0</v>
      </c>
      <c r="H3598" s="1413">
        <v>0</v>
      </c>
      <c r="I3598" s="445"/>
      <c r="J3598" s="446"/>
      <c r="K3598" s="1413"/>
      <c r="L3598" s="326">
        <f t="shared" si="837"/>
        <v>0</v>
      </c>
      <c r="M3598" s="12">
        <f t="shared" si="830"/>
        <v>1</v>
      </c>
      <c r="N3598" s="13"/>
    </row>
    <row r="3599" spans="1:14">
      <c r="A3599" s="23">
        <v>70</v>
      </c>
      <c r="B3599" s="292"/>
      <c r="C3599" s="318">
        <v>1051</v>
      </c>
      <c r="D3599" s="331" t="s">
        <v>203</v>
      </c>
      <c r="E3599" s="320">
        <f t="shared" si="836"/>
        <v>1000</v>
      </c>
      <c r="F3599" s="450">
        <v>1000</v>
      </c>
      <c r="G3599" s="451">
        <v>0</v>
      </c>
      <c r="H3599" s="1416">
        <v>0</v>
      </c>
      <c r="I3599" s="450">
        <v>323</v>
      </c>
      <c r="J3599" s="451">
        <v>0</v>
      </c>
      <c r="K3599" s="1416">
        <v>0</v>
      </c>
      <c r="L3599" s="320">
        <f t="shared" si="837"/>
        <v>323</v>
      </c>
      <c r="M3599" s="12">
        <f t="shared" si="830"/>
        <v>1</v>
      </c>
      <c r="N3599" s="13"/>
    </row>
    <row r="3600" spans="1:14" hidden="1">
      <c r="A3600" s="23">
        <v>75</v>
      </c>
      <c r="B3600" s="292"/>
      <c r="C3600" s="293">
        <v>1052</v>
      </c>
      <c r="D3600" s="294" t="s">
        <v>204</v>
      </c>
      <c r="E3600" s="295">
        <f t="shared" si="836"/>
        <v>0</v>
      </c>
      <c r="F3600" s="158"/>
      <c r="G3600" s="159"/>
      <c r="H3600" s="1408"/>
      <c r="I3600" s="158"/>
      <c r="J3600" s="159"/>
      <c r="K3600" s="1408"/>
      <c r="L3600" s="295">
        <f t="shared" si="837"/>
        <v>0</v>
      </c>
      <c r="M3600" s="12" t="str">
        <f t="shared" si="830"/>
        <v/>
      </c>
      <c r="N3600" s="13"/>
    </row>
    <row r="3601" spans="1:14" hidden="1">
      <c r="A3601" s="23">
        <v>80</v>
      </c>
      <c r="B3601" s="292"/>
      <c r="C3601" s="324">
        <v>1053</v>
      </c>
      <c r="D3601" s="325" t="s">
        <v>859</v>
      </c>
      <c r="E3601" s="326">
        <f t="shared" si="836"/>
        <v>0</v>
      </c>
      <c r="F3601" s="445"/>
      <c r="G3601" s="446"/>
      <c r="H3601" s="1413"/>
      <c r="I3601" s="445"/>
      <c r="J3601" s="446"/>
      <c r="K3601" s="1413"/>
      <c r="L3601" s="326">
        <f t="shared" si="837"/>
        <v>0</v>
      </c>
      <c r="M3601" s="12" t="str">
        <f t="shared" si="830"/>
        <v/>
      </c>
      <c r="N3601" s="13"/>
    </row>
    <row r="3602" spans="1:14" hidden="1">
      <c r="A3602" s="23">
        <v>80</v>
      </c>
      <c r="B3602" s="292"/>
      <c r="C3602" s="318">
        <v>1062</v>
      </c>
      <c r="D3602" s="319" t="s">
        <v>205</v>
      </c>
      <c r="E3602" s="320">
        <f t="shared" si="836"/>
        <v>0</v>
      </c>
      <c r="F3602" s="450"/>
      <c r="G3602" s="451"/>
      <c r="H3602" s="1416"/>
      <c r="I3602" s="450"/>
      <c r="J3602" s="451"/>
      <c r="K3602" s="1416"/>
      <c r="L3602" s="320">
        <f t="shared" si="837"/>
        <v>0</v>
      </c>
      <c r="M3602" s="12" t="str">
        <f t="shared" si="830"/>
        <v/>
      </c>
      <c r="N3602" s="13"/>
    </row>
    <row r="3603" spans="1:14" hidden="1">
      <c r="A3603" s="23">
        <v>85</v>
      </c>
      <c r="B3603" s="292"/>
      <c r="C3603" s="324">
        <v>1063</v>
      </c>
      <c r="D3603" s="332" t="s">
        <v>787</v>
      </c>
      <c r="E3603" s="326">
        <f t="shared" si="836"/>
        <v>0</v>
      </c>
      <c r="F3603" s="445"/>
      <c r="G3603" s="446"/>
      <c r="H3603" s="1413"/>
      <c r="I3603" s="445"/>
      <c r="J3603" s="446"/>
      <c r="K3603" s="1413"/>
      <c r="L3603" s="326">
        <f t="shared" si="837"/>
        <v>0</v>
      </c>
      <c r="M3603" s="12" t="str">
        <f t="shared" si="830"/>
        <v/>
      </c>
      <c r="N3603" s="13"/>
    </row>
    <row r="3604" spans="1:14" hidden="1">
      <c r="A3604" s="23">
        <v>90</v>
      </c>
      <c r="B3604" s="292"/>
      <c r="C3604" s="333">
        <v>1069</v>
      </c>
      <c r="D3604" s="334" t="s">
        <v>206</v>
      </c>
      <c r="E3604" s="335">
        <f t="shared" si="836"/>
        <v>0</v>
      </c>
      <c r="F3604" s="589"/>
      <c r="G3604" s="590"/>
      <c r="H3604" s="1415"/>
      <c r="I3604" s="589"/>
      <c r="J3604" s="590"/>
      <c r="K3604" s="1415"/>
      <c r="L3604" s="335">
        <f t="shared" si="837"/>
        <v>0</v>
      </c>
      <c r="M3604" s="12" t="str">
        <f t="shared" si="830"/>
        <v/>
      </c>
      <c r="N3604" s="13"/>
    </row>
    <row r="3605" spans="1:14" hidden="1">
      <c r="A3605" s="23">
        <v>90</v>
      </c>
      <c r="B3605" s="278"/>
      <c r="C3605" s="318">
        <v>1091</v>
      </c>
      <c r="D3605" s="331" t="s">
        <v>895</v>
      </c>
      <c r="E3605" s="320">
        <f t="shared" si="836"/>
        <v>0</v>
      </c>
      <c r="F3605" s="450"/>
      <c r="G3605" s="451"/>
      <c r="H3605" s="1416"/>
      <c r="I3605" s="450"/>
      <c r="J3605" s="451"/>
      <c r="K3605" s="1416"/>
      <c r="L3605" s="320">
        <f t="shared" si="837"/>
        <v>0</v>
      </c>
      <c r="M3605" s="12" t="str">
        <f t="shared" si="830"/>
        <v/>
      </c>
      <c r="N3605" s="13"/>
    </row>
    <row r="3606" spans="1:14" hidden="1">
      <c r="A3606" s="22">
        <v>115</v>
      </c>
      <c r="B3606" s="292"/>
      <c r="C3606" s="293">
        <v>1092</v>
      </c>
      <c r="D3606" s="294" t="s">
        <v>299</v>
      </c>
      <c r="E3606" s="295">
        <f t="shared" si="836"/>
        <v>0</v>
      </c>
      <c r="F3606" s="158"/>
      <c r="G3606" s="159"/>
      <c r="H3606" s="1408"/>
      <c r="I3606" s="158"/>
      <c r="J3606" s="159"/>
      <c r="K3606" s="1408"/>
      <c r="L3606" s="295">
        <f t="shared" si="837"/>
        <v>0</v>
      </c>
      <c r="M3606" s="12" t="str">
        <f t="shared" si="830"/>
        <v/>
      </c>
      <c r="N3606" s="13"/>
    </row>
    <row r="3607" spans="1:14" hidden="1">
      <c r="A3607" s="22">
        <v>125</v>
      </c>
      <c r="B3607" s="292"/>
      <c r="C3607" s="285">
        <v>1098</v>
      </c>
      <c r="D3607" s="339" t="s">
        <v>207</v>
      </c>
      <c r="E3607" s="287">
        <f t="shared" si="836"/>
        <v>0</v>
      </c>
      <c r="F3607" s="173"/>
      <c r="G3607" s="174"/>
      <c r="H3607" s="1409"/>
      <c r="I3607" s="173"/>
      <c r="J3607" s="174"/>
      <c r="K3607" s="1409"/>
      <c r="L3607" s="287">
        <f t="shared" si="837"/>
        <v>0</v>
      </c>
      <c r="M3607" s="12" t="str">
        <f t="shared" si="830"/>
        <v/>
      </c>
      <c r="N3607" s="13"/>
    </row>
    <row r="3608" spans="1:14">
      <c r="A3608" s="23">
        <v>130</v>
      </c>
      <c r="B3608" s="272">
        <v>1900</v>
      </c>
      <c r="C3608" s="1917" t="s">
        <v>266</v>
      </c>
      <c r="D3608" s="1918"/>
      <c r="E3608" s="310">
        <f t="shared" ref="E3608:L3608" si="838">SUM(E3609:E3611)</f>
        <v>172</v>
      </c>
      <c r="F3608" s="274">
        <f t="shared" si="838"/>
        <v>172</v>
      </c>
      <c r="G3608" s="275">
        <f t="shared" si="838"/>
        <v>0</v>
      </c>
      <c r="H3608" s="276">
        <f>SUM(H3609:H3611)</f>
        <v>0</v>
      </c>
      <c r="I3608" s="274">
        <f t="shared" si="838"/>
        <v>160</v>
      </c>
      <c r="J3608" s="275">
        <f t="shared" si="838"/>
        <v>0</v>
      </c>
      <c r="K3608" s="276">
        <f t="shared" si="838"/>
        <v>0</v>
      </c>
      <c r="L3608" s="310">
        <f t="shared" si="838"/>
        <v>160</v>
      </c>
      <c r="M3608" s="12">
        <f t="shared" si="830"/>
        <v>1</v>
      </c>
      <c r="N3608" s="13"/>
    </row>
    <row r="3609" spans="1:14" hidden="1">
      <c r="A3609" s="23">
        <v>135</v>
      </c>
      <c r="B3609" s="292"/>
      <c r="C3609" s="279">
        <v>1901</v>
      </c>
      <c r="D3609" s="340" t="s">
        <v>896</v>
      </c>
      <c r="E3609" s="281">
        <f>F3609+G3609+H3609</f>
        <v>0</v>
      </c>
      <c r="F3609" s="152"/>
      <c r="G3609" s="153"/>
      <c r="H3609" s="1406"/>
      <c r="I3609" s="152"/>
      <c r="J3609" s="153"/>
      <c r="K3609" s="1406"/>
      <c r="L3609" s="281">
        <f>I3609+J3609+K3609</f>
        <v>0</v>
      </c>
      <c r="M3609" s="12" t="str">
        <f t="shared" si="830"/>
        <v/>
      </c>
      <c r="N3609" s="13"/>
    </row>
    <row r="3610" spans="1:14">
      <c r="A3610" s="23">
        <v>140</v>
      </c>
      <c r="B3610" s="341"/>
      <c r="C3610" s="293">
        <v>1981</v>
      </c>
      <c r="D3610" s="342" t="s">
        <v>897</v>
      </c>
      <c r="E3610" s="295">
        <f>F3610+G3610+H3610</f>
        <v>172</v>
      </c>
      <c r="F3610" s="158">
        <v>172</v>
      </c>
      <c r="G3610" s="159">
        <v>0</v>
      </c>
      <c r="H3610" s="1408">
        <v>0</v>
      </c>
      <c r="I3610" s="158">
        <v>160</v>
      </c>
      <c r="J3610" s="159">
        <v>0</v>
      </c>
      <c r="K3610" s="1408">
        <v>0</v>
      </c>
      <c r="L3610" s="295">
        <f>I3610+J3610+K3610</f>
        <v>160</v>
      </c>
      <c r="M3610" s="12">
        <f t="shared" si="830"/>
        <v>1</v>
      </c>
      <c r="N3610" s="13"/>
    </row>
    <row r="3611" spans="1:14" hidden="1">
      <c r="A3611" s="23">
        <v>145</v>
      </c>
      <c r="B3611" s="292"/>
      <c r="C3611" s="285">
        <v>1991</v>
      </c>
      <c r="D3611" s="343" t="s">
        <v>898</v>
      </c>
      <c r="E3611" s="287">
        <f>F3611+G3611+H3611</f>
        <v>0</v>
      </c>
      <c r="F3611" s="173"/>
      <c r="G3611" s="174"/>
      <c r="H3611" s="1409"/>
      <c r="I3611" s="173"/>
      <c r="J3611" s="174"/>
      <c r="K3611" s="1409"/>
      <c r="L3611" s="287">
        <f>I3611+J3611+K3611</f>
        <v>0</v>
      </c>
      <c r="M3611" s="12" t="str">
        <f t="shared" si="830"/>
        <v/>
      </c>
      <c r="N3611" s="13"/>
    </row>
    <row r="3612" spans="1:14" hidden="1">
      <c r="A3612" s="23">
        <v>150</v>
      </c>
      <c r="B3612" s="272">
        <v>2100</v>
      </c>
      <c r="C3612" s="1917" t="s">
        <v>708</v>
      </c>
      <c r="D3612" s="1918"/>
      <c r="E3612" s="310">
        <f t="shared" ref="E3612:L3612" si="839">SUM(E3613:E3617)</f>
        <v>0</v>
      </c>
      <c r="F3612" s="274">
        <f t="shared" si="839"/>
        <v>0</v>
      </c>
      <c r="G3612" s="275">
        <f t="shared" si="839"/>
        <v>0</v>
      </c>
      <c r="H3612" s="276">
        <f>SUM(H3613:H3617)</f>
        <v>0</v>
      </c>
      <c r="I3612" s="274">
        <f t="shared" si="839"/>
        <v>0</v>
      </c>
      <c r="J3612" s="275">
        <f t="shared" si="839"/>
        <v>0</v>
      </c>
      <c r="K3612" s="276">
        <f t="shared" si="839"/>
        <v>0</v>
      </c>
      <c r="L3612" s="310">
        <f t="shared" si="839"/>
        <v>0</v>
      </c>
      <c r="M3612" s="12" t="str">
        <f t="shared" si="830"/>
        <v/>
      </c>
      <c r="N3612" s="13"/>
    </row>
    <row r="3613" spans="1:14" hidden="1">
      <c r="A3613" s="23">
        <v>155</v>
      </c>
      <c r="B3613" s="292"/>
      <c r="C3613" s="279">
        <v>2110</v>
      </c>
      <c r="D3613" s="344" t="s">
        <v>208</v>
      </c>
      <c r="E3613" s="281">
        <f>F3613+G3613+H3613</f>
        <v>0</v>
      </c>
      <c r="F3613" s="152"/>
      <c r="G3613" s="153"/>
      <c r="H3613" s="1406"/>
      <c r="I3613" s="152"/>
      <c r="J3613" s="153"/>
      <c r="K3613" s="1406"/>
      <c r="L3613" s="281">
        <f>I3613+J3613+K3613</f>
        <v>0</v>
      </c>
      <c r="M3613" s="12" t="str">
        <f t="shared" si="830"/>
        <v/>
      </c>
      <c r="N3613" s="13"/>
    </row>
    <row r="3614" spans="1:14" hidden="1">
      <c r="A3614" s="23">
        <v>160</v>
      </c>
      <c r="B3614" s="341"/>
      <c r="C3614" s="293">
        <v>2120</v>
      </c>
      <c r="D3614" s="300" t="s">
        <v>209</v>
      </c>
      <c r="E3614" s="295">
        <f>F3614+G3614+H3614</f>
        <v>0</v>
      </c>
      <c r="F3614" s="158"/>
      <c r="G3614" s="159"/>
      <c r="H3614" s="1408"/>
      <c r="I3614" s="158"/>
      <c r="J3614" s="159"/>
      <c r="K3614" s="1408"/>
      <c r="L3614" s="295">
        <f>I3614+J3614+K3614</f>
        <v>0</v>
      </c>
      <c r="M3614" s="12" t="str">
        <f t="shared" si="830"/>
        <v/>
      </c>
      <c r="N3614" s="13"/>
    </row>
    <row r="3615" spans="1:14" hidden="1">
      <c r="A3615" s="23">
        <v>165</v>
      </c>
      <c r="B3615" s="341"/>
      <c r="C3615" s="293">
        <v>2125</v>
      </c>
      <c r="D3615" s="300" t="s">
        <v>210</v>
      </c>
      <c r="E3615" s="295">
        <f>F3615+G3615+H3615</f>
        <v>0</v>
      </c>
      <c r="F3615" s="484">
        <v>0</v>
      </c>
      <c r="G3615" s="485">
        <v>0</v>
      </c>
      <c r="H3615" s="160">
        <v>0</v>
      </c>
      <c r="I3615" s="484">
        <v>0</v>
      </c>
      <c r="J3615" s="485">
        <v>0</v>
      </c>
      <c r="K3615" s="160">
        <v>0</v>
      </c>
      <c r="L3615" s="295">
        <f>I3615+J3615+K3615</f>
        <v>0</v>
      </c>
      <c r="M3615" s="12" t="str">
        <f t="shared" si="830"/>
        <v/>
      </c>
      <c r="N3615" s="13"/>
    </row>
    <row r="3616" spans="1:14" hidden="1">
      <c r="A3616" s="23">
        <v>175</v>
      </c>
      <c r="B3616" s="291"/>
      <c r="C3616" s="293">
        <v>2140</v>
      </c>
      <c r="D3616" s="300" t="s">
        <v>211</v>
      </c>
      <c r="E3616" s="295">
        <f>F3616+G3616+H3616</f>
        <v>0</v>
      </c>
      <c r="F3616" s="484">
        <v>0</v>
      </c>
      <c r="G3616" s="485">
        <v>0</v>
      </c>
      <c r="H3616" s="160">
        <v>0</v>
      </c>
      <c r="I3616" s="484">
        <v>0</v>
      </c>
      <c r="J3616" s="485">
        <v>0</v>
      </c>
      <c r="K3616" s="160">
        <v>0</v>
      </c>
      <c r="L3616" s="295">
        <f>I3616+J3616+K3616</f>
        <v>0</v>
      </c>
      <c r="M3616" s="12" t="str">
        <f t="shared" si="830"/>
        <v/>
      </c>
      <c r="N3616" s="13"/>
    </row>
    <row r="3617" spans="1:14" hidden="1">
      <c r="A3617" s="23">
        <v>180</v>
      </c>
      <c r="B3617" s="292"/>
      <c r="C3617" s="285">
        <v>2190</v>
      </c>
      <c r="D3617" s="345" t="s">
        <v>212</v>
      </c>
      <c r="E3617" s="287">
        <f>F3617+G3617+H3617</f>
        <v>0</v>
      </c>
      <c r="F3617" s="173"/>
      <c r="G3617" s="174"/>
      <c r="H3617" s="1409"/>
      <c r="I3617" s="173"/>
      <c r="J3617" s="174"/>
      <c r="K3617" s="1409"/>
      <c r="L3617" s="287">
        <f>I3617+J3617+K3617</f>
        <v>0</v>
      </c>
      <c r="M3617" s="12" t="str">
        <f t="shared" si="830"/>
        <v/>
      </c>
      <c r="N3617" s="13"/>
    </row>
    <row r="3618" spans="1:14" hidden="1">
      <c r="A3618" s="23">
        <v>185</v>
      </c>
      <c r="B3618" s="272">
        <v>2200</v>
      </c>
      <c r="C3618" s="1917" t="s">
        <v>213</v>
      </c>
      <c r="D3618" s="1918"/>
      <c r="E3618" s="310">
        <f t="shared" ref="E3618:L3618" si="840">SUM(E3619:E3620)</f>
        <v>0</v>
      </c>
      <c r="F3618" s="274">
        <f t="shared" si="840"/>
        <v>0</v>
      </c>
      <c r="G3618" s="275">
        <f t="shared" si="840"/>
        <v>0</v>
      </c>
      <c r="H3618" s="276">
        <f>SUM(H3619:H3620)</f>
        <v>0</v>
      </c>
      <c r="I3618" s="274">
        <f t="shared" si="840"/>
        <v>0</v>
      </c>
      <c r="J3618" s="275">
        <f t="shared" si="840"/>
        <v>0</v>
      </c>
      <c r="K3618" s="276">
        <f t="shared" si="840"/>
        <v>0</v>
      </c>
      <c r="L3618" s="310">
        <f t="shared" si="840"/>
        <v>0</v>
      </c>
      <c r="M3618" s="12" t="str">
        <f t="shared" si="830"/>
        <v/>
      </c>
      <c r="N3618" s="13"/>
    </row>
    <row r="3619" spans="1:14" hidden="1">
      <c r="A3619" s="23">
        <v>190</v>
      </c>
      <c r="B3619" s="292"/>
      <c r="C3619" s="279">
        <v>2221</v>
      </c>
      <c r="D3619" s="280" t="s">
        <v>300</v>
      </c>
      <c r="E3619" s="281">
        <f>F3619+G3619+H3619</f>
        <v>0</v>
      </c>
      <c r="F3619" s="152"/>
      <c r="G3619" s="153"/>
      <c r="H3619" s="1406"/>
      <c r="I3619" s="152"/>
      <c r="J3619" s="153"/>
      <c r="K3619" s="1406"/>
      <c r="L3619" s="281">
        <f>I3619+J3619+K3619</f>
        <v>0</v>
      </c>
      <c r="M3619" s="12" t="str">
        <f t="shared" si="830"/>
        <v/>
      </c>
      <c r="N3619" s="13"/>
    </row>
    <row r="3620" spans="1:14" hidden="1">
      <c r="A3620" s="23">
        <v>200</v>
      </c>
      <c r="B3620" s="292"/>
      <c r="C3620" s="285">
        <v>2224</v>
      </c>
      <c r="D3620" s="286" t="s">
        <v>214</v>
      </c>
      <c r="E3620" s="287">
        <f>F3620+G3620+H3620</f>
        <v>0</v>
      </c>
      <c r="F3620" s="173"/>
      <c r="G3620" s="174"/>
      <c r="H3620" s="1409"/>
      <c r="I3620" s="173"/>
      <c r="J3620" s="174"/>
      <c r="K3620" s="1409"/>
      <c r="L3620" s="287">
        <f>I3620+J3620+K3620</f>
        <v>0</v>
      </c>
      <c r="M3620" s="12" t="str">
        <f t="shared" si="830"/>
        <v/>
      </c>
      <c r="N3620" s="13"/>
    </row>
    <row r="3621" spans="1:14" hidden="1">
      <c r="A3621" s="23">
        <v>200</v>
      </c>
      <c r="B3621" s="272">
        <v>2500</v>
      </c>
      <c r="C3621" s="1917" t="s">
        <v>215</v>
      </c>
      <c r="D3621" s="1918"/>
      <c r="E3621" s="310">
        <f>F3621+G3621+H3621</f>
        <v>0</v>
      </c>
      <c r="F3621" s="1410"/>
      <c r="G3621" s="1411"/>
      <c r="H3621" s="1412"/>
      <c r="I3621" s="1410"/>
      <c r="J3621" s="1411"/>
      <c r="K3621" s="1412"/>
      <c r="L3621" s="310">
        <f>I3621+J3621+K3621</f>
        <v>0</v>
      </c>
      <c r="M3621" s="12" t="str">
        <f t="shared" si="830"/>
        <v/>
      </c>
      <c r="N3621" s="13"/>
    </row>
    <row r="3622" spans="1:14" hidden="1">
      <c r="A3622" s="23">
        <v>205</v>
      </c>
      <c r="B3622" s="272">
        <v>2600</v>
      </c>
      <c r="C3622" s="1923" t="s">
        <v>216</v>
      </c>
      <c r="D3622" s="1924"/>
      <c r="E3622" s="310">
        <f>F3622+G3622+H3622</f>
        <v>0</v>
      </c>
      <c r="F3622" s="1410"/>
      <c r="G3622" s="1411"/>
      <c r="H3622" s="1412"/>
      <c r="I3622" s="1410"/>
      <c r="J3622" s="1411"/>
      <c r="K3622" s="1412"/>
      <c r="L3622" s="310">
        <f>I3622+J3622+K3622</f>
        <v>0</v>
      </c>
      <c r="M3622" s="12" t="str">
        <f t="shared" si="830"/>
        <v/>
      </c>
      <c r="N3622" s="13"/>
    </row>
    <row r="3623" spans="1:14" hidden="1">
      <c r="A3623" s="23">
        <v>210</v>
      </c>
      <c r="B3623" s="272">
        <v>2700</v>
      </c>
      <c r="C3623" s="1923" t="s">
        <v>217</v>
      </c>
      <c r="D3623" s="1924"/>
      <c r="E3623" s="310">
        <f>F3623+G3623+H3623</f>
        <v>0</v>
      </c>
      <c r="F3623" s="1410"/>
      <c r="G3623" s="1411"/>
      <c r="H3623" s="1412"/>
      <c r="I3623" s="1410"/>
      <c r="J3623" s="1411"/>
      <c r="K3623" s="1412"/>
      <c r="L3623" s="310">
        <f>I3623+J3623+K3623</f>
        <v>0</v>
      </c>
      <c r="M3623" s="12" t="str">
        <f t="shared" si="830"/>
        <v/>
      </c>
      <c r="N3623" s="13"/>
    </row>
    <row r="3624" spans="1:14" ht="36" hidden="1" customHeight="1">
      <c r="A3624" s="23">
        <v>215</v>
      </c>
      <c r="B3624" s="272">
        <v>2800</v>
      </c>
      <c r="C3624" s="1923" t="s">
        <v>1644</v>
      </c>
      <c r="D3624" s="1924"/>
      <c r="E3624" s="310">
        <f t="shared" ref="E3624:L3624" si="841">SUM(E3625:E3627)</f>
        <v>0</v>
      </c>
      <c r="F3624" s="274">
        <f t="shared" si="841"/>
        <v>0</v>
      </c>
      <c r="G3624" s="275">
        <f t="shared" si="841"/>
        <v>0</v>
      </c>
      <c r="H3624" s="276">
        <f>SUM(H3625:H3627)</f>
        <v>0</v>
      </c>
      <c r="I3624" s="274">
        <f t="shared" si="841"/>
        <v>0</v>
      </c>
      <c r="J3624" s="275">
        <f t="shared" si="841"/>
        <v>0</v>
      </c>
      <c r="K3624" s="276">
        <f t="shared" si="841"/>
        <v>0</v>
      </c>
      <c r="L3624" s="310">
        <f t="shared" si="841"/>
        <v>0</v>
      </c>
      <c r="M3624" s="12" t="str">
        <f t="shared" si="830"/>
        <v/>
      </c>
      <c r="N3624" s="13"/>
    </row>
    <row r="3625" spans="1:14" hidden="1">
      <c r="A3625" s="22">
        <v>220</v>
      </c>
      <c r="B3625" s="292"/>
      <c r="C3625" s="279">
        <v>2810</v>
      </c>
      <c r="D3625" s="340" t="s">
        <v>2169</v>
      </c>
      <c r="E3625" s="281">
        <f>F3625+G3625+H3625</f>
        <v>0</v>
      </c>
      <c r="F3625" s="152"/>
      <c r="G3625" s="153"/>
      <c r="H3625" s="1406"/>
      <c r="I3625" s="152"/>
      <c r="J3625" s="153"/>
      <c r="K3625" s="1406"/>
      <c r="L3625" s="281">
        <f>I3625+J3625+K3625</f>
        <v>0</v>
      </c>
      <c r="M3625" s="12" t="str">
        <f t="shared" si="830"/>
        <v/>
      </c>
      <c r="N3625" s="13"/>
    </row>
    <row r="3626" spans="1:14" hidden="1">
      <c r="A3626" s="23">
        <v>225</v>
      </c>
      <c r="B3626" s="341"/>
      <c r="C3626" s="293">
        <v>2820</v>
      </c>
      <c r="D3626" s="342" t="s">
        <v>2170</v>
      </c>
      <c r="E3626" s="295">
        <f>F3626+G3626+H3626</f>
        <v>0</v>
      </c>
      <c r="F3626" s="158"/>
      <c r="G3626" s="159"/>
      <c r="H3626" s="1408"/>
      <c r="I3626" s="158"/>
      <c r="J3626" s="159"/>
      <c r="K3626" s="1408"/>
      <c r="L3626" s="295">
        <f>I3626+J3626+K3626</f>
        <v>0</v>
      </c>
      <c r="M3626" s="12" t="str">
        <f t="shared" si="830"/>
        <v/>
      </c>
      <c r="N3626" s="13"/>
    </row>
    <row r="3627" spans="1:14" ht="31.5" hidden="1">
      <c r="A3627" s="23">
        <v>230</v>
      </c>
      <c r="B3627" s="292"/>
      <c r="C3627" s="285">
        <v>2890</v>
      </c>
      <c r="D3627" s="343" t="s">
        <v>2171</v>
      </c>
      <c r="E3627" s="287">
        <f>F3627+G3627+H3627</f>
        <v>0</v>
      </c>
      <c r="F3627" s="173"/>
      <c r="G3627" s="174"/>
      <c r="H3627" s="1409"/>
      <c r="I3627" s="173"/>
      <c r="J3627" s="174"/>
      <c r="K3627" s="1409"/>
      <c r="L3627" s="287">
        <f>I3627+J3627+K3627</f>
        <v>0</v>
      </c>
      <c r="M3627" s="12" t="str">
        <f t="shared" si="830"/>
        <v/>
      </c>
      <c r="N3627" s="13"/>
    </row>
    <row r="3628" spans="1:14" hidden="1">
      <c r="A3628" s="23">
        <v>245</v>
      </c>
      <c r="B3628" s="272">
        <v>2900</v>
      </c>
      <c r="C3628" s="1917" t="s">
        <v>218</v>
      </c>
      <c r="D3628" s="1918"/>
      <c r="E3628" s="310">
        <f>SUM(E3629:E3636)</f>
        <v>0</v>
      </c>
      <c r="F3628" s="274">
        <f>SUM(F3629:F3636)</f>
        <v>0</v>
      </c>
      <c r="G3628" s="274">
        <f t="shared" ref="G3628:L3628" si="842">SUM(G3629:G3636)</f>
        <v>0</v>
      </c>
      <c r="H3628" s="274">
        <f t="shared" si="842"/>
        <v>0</v>
      </c>
      <c r="I3628" s="274">
        <f t="shared" si="842"/>
        <v>0</v>
      </c>
      <c r="J3628" s="274">
        <f t="shared" si="842"/>
        <v>0</v>
      </c>
      <c r="K3628" s="274">
        <f t="shared" si="842"/>
        <v>0</v>
      </c>
      <c r="L3628" s="274">
        <f t="shared" si="842"/>
        <v>0</v>
      </c>
      <c r="M3628" s="12" t="str">
        <f t="shared" si="830"/>
        <v/>
      </c>
      <c r="N3628" s="13"/>
    </row>
    <row r="3629" spans="1:14" hidden="1">
      <c r="A3629" s="22">
        <v>220</v>
      </c>
      <c r="B3629" s="346"/>
      <c r="C3629" s="279">
        <v>2910</v>
      </c>
      <c r="D3629" s="347" t="s">
        <v>1988</v>
      </c>
      <c r="E3629" s="281">
        <f>F3629+G3629+H3629</f>
        <v>0</v>
      </c>
      <c r="F3629" s="152"/>
      <c r="G3629" s="153"/>
      <c r="H3629" s="1406"/>
      <c r="I3629" s="152"/>
      <c r="J3629" s="153"/>
      <c r="K3629" s="1406"/>
      <c r="L3629" s="281">
        <f>I3629+J3629+K3629</f>
        <v>0</v>
      </c>
      <c r="M3629" s="12" t="str">
        <f t="shared" si="830"/>
        <v/>
      </c>
      <c r="N3629" s="13"/>
    </row>
    <row r="3630" spans="1:14" hidden="1">
      <c r="A3630" s="23">
        <v>225</v>
      </c>
      <c r="B3630" s="346"/>
      <c r="C3630" s="279">
        <v>2920</v>
      </c>
      <c r="D3630" s="347" t="s">
        <v>219</v>
      </c>
      <c r="E3630" s="281">
        <f t="shared" ref="E3630:E3636" si="843">F3630+G3630+H3630</f>
        <v>0</v>
      </c>
      <c r="F3630" s="152"/>
      <c r="G3630" s="153"/>
      <c r="H3630" s="1406"/>
      <c r="I3630" s="152"/>
      <c r="J3630" s="153"/>
      <c r="K3630" s="1406"/>
      <c r="L3630" s="281">
        <f t="shared" ref="L3630:L3636" si="844">I3630+J3630+K3630</f>
        <v>0</v>
      </c>
      <c r="M3630" s="12" t="str">
        <f t="shared" si="830"/>
        <v/>
      </c>
      <c r="N3630" s="13"/>
    </row>
    <row r="3631" spans="1:14" ht="31.5" hidden="1">
      <c r="A3631" s="23">
        <v>230</v>
      </c>
      <c r="B3631" s="346"/>
      <c r="C3631" s="324">
        <v>2969</v>
      </c>
      <c r="D3631" s="348" t="s">
        <v>220</v>
      </c>
      <c r="E3631" s="326">
        <f t="shared" si="843"/>
        <v>0</v>
      </c>
      <c r="F3631" s="445"/>
      <c r="G3631" s="446"/>
      <c r="H3631" s="1413"/>
      <c r="I3631" s="445"/>
      <c r="J3631" s="446"/>
      <c r="K3631" s="1413"/>
      <c r="L3631" s="326">
        <f t="shared" si="844"/>
        <v>0</v>
      </c>
      <c r="M3631" s="12" t="str">
        <f t="shared" si="830"/>
        <v/>
      </c>
      <c r="N3631" s="13"/>
    </row>
    <row r="3632" spans="1:14" ht="31.5" hidden="1">
      <c r="A3632" s="23">
        <v>235</v>
      </c>
      <c r="B3632" s="346"/>
      <c r="C3632" s="349">
        <v>2970</v>
      </c>
      <c r="D3632" s="350" t="s">
        <v>221</v>
      </c>
      <c r="E3632" s="351">
        <f t="shared" si="843"/>
        <v>0</v>
      </c>
      <c r="F3632" s="624"/>
      <c r="G3632" s="625"/>
      <c r="H3632" s="1414"/>
      <c r="I3632" s="624"/>
      <c r="J3632" s="625"/>
      <c r="K3632" s="1414"/>
      <c r="L3632" s="351">
        <f t="shared" si="844"/>
        <v>0</v>
      </c>
      <c r="M3632" s="12" t="str">
        <f t="shared" si="830"/>
        <v/>
      </c>
      <c r="N3632" s="13"/>
    </row>
    <row r="3633" spans="1:14" hidden="1">
      <c r="A3633" s="23">
        <v>240</v>
      </c>
      <c r="B3633" s="346"/>
      <c r="C3633" s="333">
        <v>2989</v>
      </c>
      <c r="D3633" s="355" t="s">
        <v>222</v>
      </c>
      <c r="E3633" s="335">
        <f t="shared" si="843"/>
        <v>0</v>
      </c>
      <c r="F3633" s="589"/>
      <c r="G3633" s="590"/>
      <c r="H3633" s="1415"/>
      <c r="I3633" s="589"/>
      <c r="J3633" s="590"/>
      <c r="K3633" s="1415"/>
      <c r="L3633" s="335">
        <f t="shared" si="844"/>
        <v>0</v>
      </c>
      <c r="M3633" s="12" t="str">
        <f t="shared" si="830"/>
        <v/>
      </c>
      <c r="N3633" s="13"/>
    </row>
    <row r="3634" spans="1:14" hidden="1">
      <c r="A3634" s="23">
        <v>245</v>
      </c>
      <c r="B3634" s="292"/>
      <c r="C3634" s="318">
        <v>2990</v>
      </c>
      <c r="D3634" s="356" t="s">
        <v>2007</v>
      </c>
      <c r="E3634" s="320">
        <f>F3634+G3634+H3634</f>
        <v>0</v>
      </c>
      <c r="F3634" s="450"/>
      <c r="G3634" s="451"/>
      <c r="H3634" s="1416"/>
      <c r="I3634" s="450"/>
      <c r="J3634" s="451"/>
      <c r="K3634" s="1416"/>
      <c r="L3634" s="320">
        <f>I3634+J3634+K3634</f>
        <v>0</v>
      </c>
      <c r="M3634" s="12" t="str">
        <f t="shared" si="830"/>
        <v/>
      </c>
      <c r="N3634" s="13"/>
    </row>
    <row r="3635" spans="1:14" hidden="1">
      <c r="A3635" s="22">
        <v>250</v>
      </c>
      <c r="B3635" s="292"/>
      <c r="C3635" s="318">
        <v>2991</v>
      </c>
      <c r="D3635" s="356" t="s">
        <v>223</v>
      </c>
      <c r="E3635" s="320">
        <f t="shared" si="843"/>
        <v>0</v>
      </c>
      <c r="F3635" s="450"/>
      <c r="G3635" s="451"/>
      <c r="H3635" s="1416"/>
      <c r="I3635" s="450"/>
      <c r="J3635" s="451"/>
      <c r="K3635" s="1416"/>
      <c r="L3635" s="320">
        <f t="shared" si="844"/>
        <v>0</v>
      </c>
      <c r="M3635" s="12" t="str">
        <f t="shared" si="830"/>
        <v/>
      </c>
      <c r="N3635" s="13"/>
    </row>
    <row r="3636" spans="1:14" hidden="1">
      <c r="A3636" s="23">
        <v>255</v>
      </c>
      <c r="B3636" s="292"/>
      <c r="C3636" s="285">
        <v>2992</v>
      </c>
      <c r="D3636" s="357" t="s">
        <v>224</v>
      </c>
      <c r="E3636" s="287">
        <f t="shared" si="843"/>
        <v>0</v>
      </c>
      <c r="F3636" s="173"/>
      <c r="G3636" s="174"/>
      <c r="H3636" s="1409"/>
      <c r="I3636" s="173"/>
      <c r="J3636" s="174"/>
      <c r="K3636" s="1409"/>
      <c r="L3636" s="287">
        <f t="shared" si="844"/>
        <v>0</v>
      </c>
      <c r="M3636" s="12" t="str">
        <f t="shared" si="830"/>
        <v/>
      </c>
      <c r="N3636" s="13"/>
    </row>
    <row r="3637" spans="1:14" hidden="1">
      <c r="A3637" s="23">
        <v>265</v>
      </c>
      <c r="B3637" s="272">
        <v>3300</v>
      </c>
      <c r="C3637" s="358" t="s">
        <v>2038</v>
      </c>
      <c r="D3637" s="1835"/>
      <c r="E3637" s="310">
        <f t="shared" ref="E3637:L3637" si="845">SUM(E3638:E3642)</f>
        <v>0</v>
      </c>
      <c r="F3637" s="274">
        <f t="shared" si="845"/>
        <v>0</v>
      </c>
      <c r="G3637" s="275">
        <f t="shared" si="845"/>
        <v>0</v>
      </c>
      <c r="H3637" s="276">
        <f t="shared" si="845"/>
        <v>0</v>
      </c>
      <c r="I3637" s="274">
        <f t="shared" si="845"/>
        <v>0</v>
      </c>
      <c r="J3637" s="275">
        <f t="shared" si="845"/>
        <v>0</v>
      </c>
      <c r="K3637" s="276">
        <f t="shared" si="845"/>
        <v>0</v>
      </c>
      <c r="L3637" s="310">
        <f t="shared" si="845"/>
        <v>0</v>
      </c>
      <c r="M3637" s="12" t="str">
        <f t="shared" ref="M3637:M3690" si="846">(IF($E3637&lt;&gt;0,$M$2,IF($L3637&lt;&gt;0,$M$2,"")))</f>
        <v/>
      </c>
      <c r="N3637" s="13"/>
    </row>
    <row r="3638" spans="1:14" hidden="1">
      <c r="A3638" s="22">
        <v>270</v>
      </c>
      <c r="B3638" s="291"/>
      <c r="C3638" s="279">
        <v>3301</v>
      </c>
      <c r="D3638" s="359" t="s">
        <v>225</v>
      </c>
      <c r="E3638" s="281">
        <f t="shared" ref="E3638:E3645" si="847">F3638+G3638+H3638</f>
        <v>0</v>
      </c>
      <c r="F3638" s="482">
        <v>0</v>
      </c>
      <c r="G3638" s="483">
        <v>0</v>
      </c>
      <c r="H3638" s="154">
        <v>0</v>
      </c>
      <c r="I3638" s="482">
        <v>0</v>
      </c>
      <c r="J3638" s="483">
        <v>0</v>
      </c>
      <c r="K3638" s="154">
        <v>0</v>
      </c>
      <c r="L3638" s="281">
        <f t="shared" ref="L3638:L3645" si="848">I3638+J3638+K3638</f>
        <v>0</v>
      </c>
      <c r="M3638" s="12" t="str">
        <f t="shared" si="846"/>
        <v/>
      </c>
      <c r="N3638" s="13"/>
    </row>
    <row r="3639" spans="1:14" hidden="1">
      <c r="A3639" s="22">
        <v>290</v>
      </c>
      <c r="B3639" s="291"/>
      <c r="C3639" s="293">
        <v>3302</v>
      </c>
      <c r="D3639" s="360" t="s">
        <v>702</v>
      </c>
      <c r="E3639" s="295">
        <f t="shared" si="847"/>
        <v>0</v>
      </c>
      <c r="F3639" s="484">
        <v>0</v>
      </c>
      <c r="G3639" s="485">
        <v>0</v>
      </c>
      <c r="H3639" s="160">
        <v>0</v>
      </c>
      <c r="I3639" s="484">
        <v>0</v>
      </c>
      <c r="J3639" s="485">
        <v>0</v>
      </c>
      <c r="K3639" s="160">
        <v>0</v>
      </c>
      <c r="L3639" s="295">
        <f t="shared" si="848"/>
        <v>0</v>
      </c>
      <c r="M3639" s="12" t="str">
        <f t="shared" si="846"/>
        <v/>
      </c>
      <c r="N3639" s="13"/>
    </row>
    <row r="3640" spans="1:14" hidden="1">
      <c r="A3640" s="39">
        <v>320</v>
      </c>
      <c r="B3640" s="291"/>
      <c r="C3640" s="293">
        <v>3304</v>
      </c>
      <c r="D3640" s="360" t="s">
        <v>226</v>
      </c>
      <c r="E3640" s="295">
        <f t="shared" si="847"/>
        <v>0</v>
      </c>
      <c r="F3640" s="484">
        <v>0</v>
      </c>
      <c r="G3640" s="485">
        <v>0</v>
      </c>
      <c r="H3640" s="160">
        <v>0</v>
      </c>
      <c r="I3640" s="484">
        <v>0</v>
      </c>
      <c r="J3640" s="485">
        <v>0</v>
      </c>
      <c r="K3640" s="160">
        <v>0</v>
      </c>
      <c r="L3640" s="295">
        <f t="shared" si="848"/>
        <v>0</v>
      </c>
      <c r="M3640" s="12" t="str">
        <f t="shared" si="846"/>
        <v/>
      </c>
      <c r="N3640" s="13"/>
    </row>
    <row r="3641" spans="1:14" ht="47.25" hidden="1">
      <c r="A3641" s="22">
        <v>330</v>
      </c>
      <c r="B3641" s="291"/>
      <c r="C3641" s="285">
        <v>3306</v>
      </c>
      <c r="D3641" s="361" t="s">
        <v>2172</v>
      </c>
      <c r="E3641" s="295">
        <f t="shared" si="847"/>
        <v>0</v>
      </c>
      <c r="F3641" s="484">
        <v>0</v>
      </c>
      <c r="G3641" s="485">
        <v>0</v>
      </c>
      <c r="H3641" s="160">
        <v>0</v>
      </c>
      <c r="I3641" s="484">
        <v>0</v>
      </c>
      <c r="J3641" s="485">
        <v>0</v>
      </c>
      <c r="K3641" s="160">
        <v>0</v>
      </c>
      <c r="L3641" s="295">
        <f t="shared" si="848"/>
        <v>0</v>
      </c>
      <c r="M3641" s="12" t="str">
        <f t="shared" si="846"/>
        <v/>
      </c>
      <c r="N3641" s="13"/>
    </row>
    <row r="3642" spans="1:14" hidden="1">
      <c r="A3642" s="23">
        <v>225</v>
      </c>
      <c r="B3642" s="291"/>
      <c r="C3642" s="285">
        <v>3307</v>
      </c>
      <c r="D3642" s="361" t="s">
        <v>2049</v>
      </c>
      <c r="E3642" s="287">
        <f t="shared" si="847"/>
        <v>0</v>
      </c>
      <c r="F3642" s="486">
        <v>0</v>
      </c>
      <c r="G3642" s="487">
        <v>0</v>
      </c>
      <c r="H3642" s="175">
        <v>0</v>
      </c>
      <c r="I3642" s="486">
        <v>0</v>
      </c>
      <c r="J3642" s="487">
        <v>0</v>
      </c>
      <c r="K3642" s="175">
        <v>0</v>
      </c>
      <c r="L3642" s="287">
        <f t="shared" si="848"/>
        <v>0</v>
      </c>
      <c r="M3642" s="12" t="str">
        <f t="shared" si="846"/>
        <v/>
      </c>
      <c r="N3642" s="13"/>
    </row>
    <row r="3643" spans="1:14" hidden="1">
      <c r="A3643" s="23">
        <v>230</v>
      </c>
      <c r="B3643" s="272">
        <v>3900</v>
      </c>
      <c r="C3643" s="1917" t="s">
        <v>227</v>
      </c>
      <c r="D3643" s="1918"/>
      <c r="E3643" s="310">
        <f t="shared" si="847"/>
        <v>0</v>
      </c>
      <c r="F3643" s="1458">
        <v>0</v>
      </c>
      <c r="G3643" s="1459">
        <v>0</v>
      </c>
      <c r="H3643" s="1460">
        <v>0</v>
      </c>
      <c r="I3643" s="1458">
        <v>0</v>
      </c>
      <c r="J3643" s="1459">
        <v>0</v>
      </c>
      <c r="K3643" s="1460">
        <v>0</v>
      </c>
      <c r="L3643" s="310">
        <f t="shared" si="848"/>
        <v>0</v>
      </c>
      <c r="M3643" s="12" t="str">
        <f t="shared" si="846"/>
        <v/>
      </c>
      <c r="N3643" s="13"/>
    </row>
    <row r="3644" spans="1:14" hidden="1">
      <c r="A3644" s="23">
        <v>245</v>
      </c>
      <c r="B3644" s="272">
        <v>4000</v>
      </c>
      <c r="C3644" s="1917" t="s">
        <v>228</v>
      </c>
      <c r="D3644" s="1918"/>
      <c r="E3644" s="310">
        <f t="shared" si="847"/>
        <v>0</v>
      </c>
      <c r="F3644" s="1410"/>
      <c r="G3644" s="1411"/>
      <c r="H3644" s="1412"/>
      <c r="I3644" s="1410"/>
      <c r="J3644" s="1411"/>
      <c r="K3644" s="1412"/>
      <c r="L3644" s="310">
        <f t="shared" si="848"/>
        <v>0</v>
      </c>
      <c r="M3644" s="12" t="str">
        <f t="shared" si="846"/>
        <v/>
      </c>
      <c r="N3644" s="13"/>
    </row>
    <row r="3645" spans="1:14" hidden="1">
      <c r="A3645" s="22">
        <v>350</v>
      </c>
      <c r="B3645" s="272">
        <v>4100</v>
      </c>
      <c r="C3645" s="1917" t="s">
        <v>229</v>
      </c>
      <c r="D3645" s="1918"/>
      <c r="E3645" s="310">
        <f t="shared" si="847"/>
        <v>0</v>
      </c>
      <c r="F3645" s="1459">
        <v>0</v>
      </c>
      <c r="G3645" s="1459">
        <v>0</v>
      </c>
      <c r="H3645" s="1460">
        <v>0</v>
      </c>
      <c r="I3645" s="1711">
        <v>0</v>
      </c>
      <c r="J3645" s="1459">
        <v>0</v>
      </c>
      <c r="K3645" s="1459">
        <v>0</v>
      </c>
      <c r="L3645" s="310">
        <f t="shared" si="848"/>
        <v>0</v>
      </c>
      <c r="M3645" s="12" t="str">
        <f t="shared" si="846"/>
        <v/>
      </c>
      <c r="N3645" s="13"/>
    </row>
    <row r="3646" spans="1:14" hidden="1">
      <c r="A3646" s="23">
        <v>355</v>
      </c>
      <c r="B3646" s="272">
        <v>4200</v>
      </c>
      <c r="C3646" s="1917" t="s">
        <v>230</v>
      </c>
      <c r="D3646" s="1918"/>
      <c r="E3646" s="310">
        <f t="shared" ref="E3646:L3646" si="849">SUM(E3647:E3652)</f>
        <v>0</v>
      </c>
      <c r="F3646" s="274">
        <f t="shared" si="849"/>
        <v>0</v>
      </c>
      <c r="G3646" s="275">
        <f t="shared" si="849"/>
        <v>0</v>
      </c>
      <c r="H3646" s="276">
        <f>SUM(H3647:H3652)</f>
        <v>0</v>
      </c>
      <c r="I3646" s="274">
        <f t="shared" si="849"/>
        <v>0</v>
      </c>
      <c r="J3646" s="275">
        <f t="shared" si="849"/>
        <v>0</v>
      </c>
      <c r="K3646" s="276">
        <f t="shared" si="849"/>
        <v>0</v>
      </c>
      <c r="L3646" s="310">
        <f t="shared" si="849"/>
        <v>0</v>
      </c>
      <c r="M3646" s="12" t="str">
        <f t="shared" si="846"/>
        <v/>
      </c>
      <c r="N3646" s="13"/>
    </row>
    <row r="3647" spans="1:14" hidden="1">
      <c r="A3647" s="23">
        <v>355</v>
      </c>
      <c r="B3647" s="362"/>
      <c r="C3647" s="279">
        <v>4201</v>
      </c>
      <c r="D3647" s="280" t="s">
        <v>231</v>
      </c>
      <c r="E3647" s="281">
        <f t="shared" ref="E3647:E3652" si="850">F3647+G3647+H3647</f>
        <v>0</v>
      </c>
      <c r="F3647" s="152"/>
      <c r="G3647" s="153"/>
      <c r="H3647" s="1406"/>
      <c r="I3647" s="152"/>
      <c r="J3647" s="153"/>
      <c r="K3647" s="1406"/>
      <c r="L3647" s="281">
        <f t="shared" ref="L3647:L3652" si="851">I3647+J3647+K3647</f>
        <v>0</v>
      </c>
      <c r="M3647" s="12" t="str">
        <f t="shared" si="846"/>
        <v/>
      </c>
      <c r="N3647" s="13"/>
    </row>
    <row r="3648" spans="1:14" hidden="1">
      <c r="A3648" s="23">
        <v>375</v>
      </c>
      <c r="B3648" s="362"/>
      <c r="C3648" s="293">
        <v>4202</v>
      </c>
      <c r="D3648" s="363" t="s">
        <v>232</v>
      </c>
      <c r="E3648" s="295">
        <f t="shared" si="850"/>
        <v>0</v>
      </c>
      <c r="F3648" s="158"/>
      <c r="G3648" s="159"/>
      <c r="H3648" s="1408"/>
      <c r="I3648" s="158"/>
      <c r="J3648" s="159"/>
      <c r="K3648" s="1408"/>
      <c r="L3648" s="295">
        <f t="shared" si="851"/>
        <v>0</v>
      </c>
      <c r="M3648" s="12" t="str">
        <f t="shared" si="846"/>
        <v/>
      </c>
      <c r="N3648" s="13"/>
    </row>
    <row r="3649" spans="1:14" hidden="1">
      <c r="A3649" s="23">
        <v>380</v>
      </c>
      <c r="B3649" s="362"/>
      <c r="C3649" s="293">
        <v>4214</v>
      </c>
      <c r="D3649" s="363" t="s">
        <v>233</v>
      </c>
      <c r="E3649" s="295">
        <f t="shared" si="850"/>
        <v>0</v>
      </c>
      <c r="F3649" s="158"/>
      <c r="G3649" s="159"/>
      <c r="H3649" s="1408"/>
      <c r="I3649" s="158"/>
      <c r="J3649" s="159"/>
      <c r="K3649" s="1408"/>
      <c r="L3649" s="295">
        <f t="shared" si="851"/>
        <v>0</v>
      </c>
      <c r="M3649" s="12" t="str">
        <f t="shared" si="846"/>
        <v/>
      </c>
      <c r="N3649" s="13"/>
    </row>
    <row r="3650" spans="1:14" hidden="1">
      <c r="A3650" s="23">
        <v>385</v>
      </c>
      <c r="B3650" s="362"/>
      <c r="C3650" s="293">
        <v>4217</v>
      </c>
      <c r="D3650" s="363" t="s">
        <v>234</v>
      </c>
      <c r="E3650" s="295">
        <f t="shared" si="850"/>
        <v>0</v>
      </c>
      <c r="F3650" s="158"/>
      <c r="G3650" s="159"/>
      <c r="H3650" s="1408"/>
      <c r="I3650" s="158"/>
      <c r="J3650" s="159"/>
      <c r="K3650" s="1408"/>
      <c r="L3650" s="295">
        <f t="shared" si="851"/>
        <v>0</v>
      </c>
      <c r="M3650" s="12" t="str">
        <f t="shared" si="846"/>
        <v/>
      </c>
      <c r="N3650" s="13"/>
    </row>
    <row r="3651" spans="1:14" hidden="1">
      <c r="A3651" s="23">
        <v>390</v>
      </c>
      <c r="B3651" s="362"/>
      <c r="C3651" s="293">
        <v>4218</v>
      </c>
      <c r="D3651" s="294" t="s">
        <v>235</v>
      </c>
      <c r="E3651" s="295">
        <f t="shared" si="850"/>
        <v>0</v>
      </c>
      <c r="F3651" s="158"/>
      <c r="G3651" s="159"/>
      <c r="H3651" s="1408"/>
      <c r="I3651" s="158"/>
      <c r="J3651" s="159"/>
      <c r="K3651" s="1408"/>
      <c r="L3651" s="295">
        <f t="shared" si="851"/>
        <v>0</v>
      </c>
      <c r="M3651" s="12" t="str">
        <f t="shared" si="846"/>
        <v/>
      </c>
      <c r="N3651" s="13"/>
    </row>
    <row r="3652" spans="1:14" hidden="1">
      <c r="A3652" s="23">
        <v>390</v>
      </c>
      <c r="B3652" s="362"/>
      <c r="C3652" s="285">
        <v>4219</v>
      </c>
      <c r="D3652" s="343" t="s">
        <v>236</v>
      </c>
      <c r="E3652" s="287">
        <f t="shared" si="850"/>
        <v>0</v>
      </c>
      <c r="F3652" s="173"/>
      <c r="G3652" s="174"/>
      <c r="H3652" s="1409"/>
      <c r="I3652" s="173"/>
      <c r="J3652" s="174"/>
      <c r="K3652" s="1409"/>
      <c r="L3652" s="287">
        <f t="shared" si="851"/>
        <v>0</v>
      </c>
      <c r="M3652" s="12" t="str">
        <f t="shared" si="846"/>
        <v/>
      </c>
      <c r="N3652" s="13"/>
    </row>
    <row r="3653" spans="1:14" hidden="1">
      <c r="A3653" s="23">
        <v>395</v>
      </c>
      <c r="B3653" s="272">
        <v>4300</v>
      </c>
      <c r="C3653" s="1917" t="s">
        <v>1645</v>
      </c>
      <c r="D3653" s="1918"/>
      <c r="E3653" s="310">
        <f t="shared" ref="E3653:L3653" si="852">SUM(E3654:E3656)</f>
        <v>0</v>
      </c>
      <c r="F3653" s="274">
        <f t="shared" si="852"/>
        <v>0</v>
      </c>
      <c r="G3653" s="275">
        <f t="shared" si="852"/>
        <v>0</v>
      </c>
      <c r="H3653" s="276">
        <f>SUM(H3654:H3656)</f>
        <v>0</v>
      </c>
      <c r="I3653" s="274">
        <f t="shared" si="852"/>
        <v>0</v>
      </c>
      <c r="J3653" s="275">
        <f t="shared" si="852"/>
        <v>0</v>
      </c>
      <c r="K3653" s="276">
        <f t="shared" si="852"/>
        <v>0</v>
      </c>
      <c r="L3653" s="310">
        <f t="shared" si="852"/>
        <v>0</v>
      </c>
      <c r="M3653" s="12" t="str">
        <f t="shared" si="846"/>
        <v/>
      </c>
      <c r="N3653" s="13"/>
    </row>
    <row r="3654" spans="1:14" hidden="1">
      <c r="A3654" s="18">
        <v>397</v>
      </c>
      <c r="B3654" s="362"/>
      <c r="C3654" s="279">
        <v>4301</v>
      </c>
      <c r="D3654" s="311" t="s">
        <v>237</v>
      </c>
      <c r="E3654" s="281">
        <f t="shared" ref="E3654:E3659" si="853">F3654+G3654+H3654</f>
        <v>0</v>
      </c>
      <c r="F3654" s="152"/>
      <c r="G3654" s="153"/>
      <c r="H3654" s="1406"/>
      <c r="I3654" s="152"/>
      <c r="J3654" s="153"/>
      <c r="K3654" s="1406"/>
      <c r="L3654" s="281">
        <f t="shared" ref="L3654:L3659" si="854">I3654+J3654+K3654</f>
        <v>0</v>
      </c>
      <c r="M3654" s="12" t="str">
        <f t="shared" si="846"/>
        <v/>
      </c>
      <c r="N3654" s="13"/>
    </row>
    <row r="3655" spans="1:14" hidden="1">
      <c r="A3655" s="14">
        <v>398</v>
      </c>
      <c r="B3655" s="362"/>
      <c r="C3655" s="293">
        <v>4302</v>
      </c>
      <c r="D3655" s="363" t="s">
        <v>238</v>
      </c>
      <c r="E3655" s="295">
        <f t="shared" si="853"/>
        <v>0</v>
      </c>
      <c r="F3655" s="158"/>
      <c r="G3655" s="159"/>
      <c r="H3655" s="1408"/>
      <c r="I3655" s="158"/>
      <c r="J3655" s="159"/>
      <c r="K3655" s="1408"/>
      <c r="L3655" s="295">
        <f t="shared" si="854"/>
        <v>0</v>
      </c>
      <c r="M3655" s="12" t="str">
        <f t="shared" si="846"/>
        <v/>
      </c>
      <c r="N3655" s="13"/>
    </row>
    <row r="3656" spans="1:14" hidden="1">
      <c r="A3656" s="14">
        <v>399</v>
      </c>
      <c r="B3656" s="362"/>
      <c r="C3656" s="285">
        <v>4309</v>
      </c>
      <c r="D3656" s="301" t="s">
        <v>239</v>
      </c>
      <c r="E3656" s="287">
        <f t="shared" si="853"/>
        <v>0</v>
      </c>
      <c r="F3656" s="173"/>
      <c r="G3656" s="174"/>
      <c r="H3656" s="1409"/>
      <c r="I3656" s="173"/>
      <c r="J3656" s="174"/>
      <c r="K3656" s="1409"/>
      <c r="L3656" s="287">
        <f t="shared" si="854"/>
        <v>0</v>
      </c>
      <c r="M3656" s="12" t="str">
        <f t="shared" si="846"/>
        <v/>
      </c>
      <c r="N3656" s="13"/>
    </row>
    <row r="3657" spans="1:14" hidden="1">
      <c r="A3657" s="14">
        <v>400</v>
      </c>
      <c r="B3657" s="272">
        <v>4400</v>
      </c>
      <c r="C3657" s="1917" t="s">
        <v>1642</v>
      </c>
      <c r="D3657" s="1918"/>
      <c r="E3657" s="310">
        <f t="shared" si="853"/>
        <v>0</v>
      </c>
      <c r="F3657" s="1410"/>
      <c r="G3657" s="1411"/>
      <c r="H3657" s="1412"/>
      <c r="I3657" s="1410"/>
      <c r="J3657" s="1411"/>
      <c r="K3657" s="1412"/>
      <c r="L3657" s="310">
        <f t="shared" si="854"/>
        <v>0</v>
      </c>
      <c r="M3657" s="12" t="str">
        <f t="shared" si="846"/>
        <v/>
      </c>
      <c r="N3657" s="13"/>
    </row>
    <row r="3658" spans="1:14" hidden="1">
      <c r="A3658" s="14">
        <v>401</v>
      </c>
      <c r="B3658" s="272">
        <v>4500</v>
      </c>
      <c r="C3658" s="1917" t="s">
        <v>1643</v>
      </c>
      <c r="D3658" s="1918"/>
      <c r="E3658" s="310">
        <f t="shared" si="853"/>
        <v>0</v>
      </c>
      <c r="F3658" s="1410"/>
      <c r="G3658" s="1411"/>
      <c r="H3658" s="1412"/>
      <c r="I3658" s="1410"/>
      <c r="J3658" s="1411"/>
      <c r="K3658" s="1412"/>
      <c r="L3658" s="310">
        <f t="shared" si="854"/>
        <v>0</v>
      </c>
      <c r="M3658" s="12" t="str">
        <f t="shared" si="846"/>
        <v/>
      </c>
      <c r="N3658" s="13"/>
    </row>
    <row r="3659" spans="1:14" hidden="1">
      <c r="A3659" s="40">
        <v>404</v>
      </c>
      <c r="B3659" s="272">
        <v>4600</v>
      </c>
      <c r="C3659" s="1923" t="s">
        <v>240</v>
      </c>
      <c r="D3659" s="1924"/>
      <c r="E3659" s="310">
        <f t="shared" si="853"/>
        <v>0</v>
      </c>
      <c r="F3659" s="1410"/>
      <c r="G3659" s="1411"/>
      <c r="H3659" s="1412"/>
      <c r="I3659" s="1410"/>
      <c r="J3659" s="1411"/>
      <c r="K3659" s="1412"/>
      <c r="L3659" s="310">
        <f t="shared" si="854"/>
        <v>0</v>
      </c>
      <c r="M3659" s="12" t="str">
        <f t="shared" si="846"/>
        <v/>
      </c>
      <c r="N3659" s="13"/>
    </row>
    <row r="3660" spans="1:14" hidden="1">
      <c r="A3660" s="40">
        <v>404</v>
      </c>
      <c r="B3660" s="272">
        <v>4900</v>
      </c>
      <c r="C3660" s="1917" t="s">
        <v>267</v>
      </c>
      <c r="D3660" s="1918"/>
      <c r="E3660" s="310">
        <f t="shared" ref="E3660:L3660" si="855">+E3661+E3662</f>
        <v>0</v>
      </c>
      <c r="F3660" s="274">
        <f t="shared" si="855"/>
        <v>0</v>
      </c>
      <c r="G3660" s="275">
        <f t="shared" si="855"/>
        <v>0</v>
      </c>
      <c r="H3660" s="276">
        <f>+H3661+H3662</f>
        <v>0</v>
      </c>
      <c r="I3660" s="274">
        <f t="shared" si="855"/>
        <v>0</v>
      </c>
      <c r="J3660" s="275">
        <f t="shared" si="855"/>
        <v>0</v>
      </c>
      <c r="K3660" s="276">
        <f t="shared" si="855"/>
        <v>0</v>
      </c>
      <c r="L3660" s="310">
        <f t="shared" si="855"/>
        <v>0</v>
      </c>
      <c r="M3660" s="12" t="str">
        <f t="shared" si="846"/>
        <v/>
      </c>
      <c r="N3660" s="13"/>
    </row>
    <row r="3661" spans="1:14" hidden="1">
      <c r="A3661" s="22">
        <v>440</v>
      </c>
      <c r="B3661" s="362"/>
      <c r="C3661" s="279">
        <v>4901</v>
      </c>
      <c r="D3661" s="364" t="s">
        <v>268</v>
      </c>
      <c r="E3661" s="281">
        <f>F3661+G3661+H3661</f>
        <v>0</v>
      </c>
      <c r="F3661" s="152"/>
      <c r="G3661" s="153"/>
      <c r="H3661" s="1406"/>
      <c r="I3661" s="152"/>
      <c r="J3661" s="153"/>
      <c r="K3661" s="1406"/>
      <c r="L3661" s="281">
        <f>I3661+J3661+K3661</f>
        <v>0</v>
      </c>
      <c r="M3661" s="12" t="str">
        <f t="shared" si="846"/>
        <v/>
      </c>
      <c r="N3661" s="13"/>
    </row>
    <row r="3662" spans="1:14" hidden="1">
      <c r="A3662" s="22">
        <v>450</v>
      </c>
      <c r="B3662" s="362"/>
      <c r="C3662" s="285">
        <v>4902</v>
      </c>
      <c r="D3662" s="301" t="s">
        <v>269</v>
      </c>
      <c r="E3662" s="287">
        <f>F3662+G3662+H3662</f>
        <v>0</v>
      </c>
      <c r="F3662" s="173"/>
      <c r="G3662" s="174"/>
      <c r="H3662" s="1409"/>
      <c r="I3662" s="173"/>
      <c r="J3662" s="174"/>
      <c r="K3662" s="1409"/>
      <c r="L3662" s="287">
        <f>I3662+J3662+K3662</f>
        <v>0</v>
      </c>
      <c r="M3662" s="12" t="str">
        <f t="shared" si="846"/>
        <v/>
      </c>
      <c r="N3662" s="13"/>
    </row>
    <row r="3663" spans="1:14" hidden="1">
      <c r="A3663" s="22">
        <v>495</v>
      </c>
      <c r="B3663" s="365">
        <v>5100</v>
      </c>
      <c r="C3663" s="1925" t="s">
        <v>241</v>
      </c>
      <c r="D3663" s="1926"/>
      <c r="E3663" s="310">
        <f>F3663+G3663+H3663</f>
        <v>0</v>
      </c>
      <c r="F3663" s="1410"/>
      <c r="G3663" s="1411"/>
      <c r="H3663" s="1412"/>
      <c r="I3663" s="1410"/>
      <c r="J3663" s="1411"/>
      <c r="K3663" s="1412"/>
      <c r="L3663" s="310">
        <f>I3663+J3663+K3663</f>
        <v>0</v>
      </c>
      <c r="M3663" s="12" t="str">
        <f t="shared" si="846"/>
        <v/>
      </c>
      <c r="N3663" s="13"/>
    </row>
    <row r="3664" spans="1:14" hidden="1">
      <c r="A3664" s="23">
        <v>500</v>
      </c>
      <c r="B3664" s="365">
        <v>5200</v>
      </c>
      <c r="C3664" s="1925" t="s">
        <v>242</v>
      </c>
      <c r="D3664" s="1926"/>
      <c r="E3664" s="310">
        <f t="shared" ref="E3664:L3664" si="856">SUM(E3665:E3671)</f>
        <v>0</v>
      </c>
      <c r="F3664" s="274">
        <f t="shared" si="856"/>
        <v>0</v>
      </c>
      <c r="G3664" s="275">
        <f t="shared" si="856"/>
        <v>0</v>
      </c>
      <c r="H3664" s="276">
        <f>SUM(H3665:H3671)</f>
        <v>0</v>
      </c>
      <c r="I3664" s="274">
        <f t="shared" si="856"/>
        <v>0</v>
      </c>
      <c r="J3664" s="275">
        <f t="shared" si="856"/>
        <v>0</v>
      </c>
      <c r="K3664" s="276">
        <f t="shared" si="856"/>
        <v>0</v>
      </c>
      <c r="L3664" s="310">
        <f t="shared" si="856"/>
        <v>0</v>
      </c>
      <c r="M3664" s="12" t="str">
        <f t="shared" si="846"/>
        <v/>
      </c>
      <c r="N3664" s="13"/>
    </row>
    <row r="3665" spans="1:14" hidden="1">
      <c r="A3665" s="23">
        <v>505</v>
      </c>
      <c r="B3665" s="366"/>
      <c r="C3665" s="367">
        <v>5201</v>
      </c>
      <c r="D3665" s="368" t="s">
        <v>243</v>
      </c>
      <c r="E3665" s="281">
        <f t="shared" ref="E3665:E3671" si="857">F3665+G3665+H3665</f>
        <v>0</v>
      </c>
      <c r="F3665" s="152"/>
      <c r="G3665" s="153"/>
      <c r="H3665" s="1406"/>
      <c r="I3665" s="152"/>
      <c r="J3665" s="153"/>
      <c r="K3665" s="1406"/>
      <c r="L3665" s="281">
        <f t="shared" ref="L3665:L3671" si="858">I3665+J3665+K3665</f>
        <v>0</v>
      </c>
      <c r="M3665" s="12" t="str">
        <f t="shared" si="846"/>
        <v/>
      </c>
      <c r="N3665" s="13"/>
    </row>
    <row r="3666" spans="1:14" hidden="1">
      <c r="A3666" s="23">
        <v>510</v>
      </c>
      <c r="B3666" s="366"/>
      <c r="C3666" s="369">
        <v>5202</v>
      </c>
      <c r="D3666" s="370" t="s">
        <v>244</v>
      </c>
      <c r="E3666" s="295">
        <f t="shared" si="857"/>
        <v>0</v>
      </c>
      <c r="F3666" s="158"/>
      <c r="G3666" s="159"/>
      <c r="H3666" s="1408"/>
      <c r="I3666" s="158"/>
      <c r="J3666" s="159"/>
      <c r="K3666" s="1408"/>
      <c r="L3666" s="295">
        <f t="shared" si="858"/>
        <v>0</v>
      </c>
      <c r="M3666" s="12" t="str">
        <f t="shared" si="846"/>
        <v/>
      </c>
      <c r="N3666" s="13"/>
    </row>
    <row r="3667" spans="1:14" hidden="1">
      <c r="A3667" s="23">
        <v>515</v>
      </c>
      <c r="B3667" s="366"/>
      <c r="C3667" s="369">
        <v>5203</v>
      </c>
      <c r="D3667" s="370" t="s">
        <v>609</v>
      </c>
      <c r="E3667" s="295">
        <f t="shared" si="857"/>
        <v>0</v>
      </c>
      <c r="F3667" s="158"/>
      <c r="G3667" s="159"/>
      <c r="H3667" s="1408"/>
      <c r="I3667" s="158"/>
      <c r="J3667" s="159"/>
      <c r="K3667" s="1408"/>
      <c r="L3667" s="295">
        <f t="shared" si="858"/>
        <v>0</v>
      </c>
      <c r="M3667" s="12" t="str">
        <f t="shared" si="846"/>
        <v/>
      </c>
      <c r="N3667" s="13"/>
    </row>
    <row r="3668" spans="1:14" hidden="1">
      <c r="A3668" s="23">
        <v>520</v>
      </c>
      <c r="B3668" s="366"/>
      <c r="C3668" s="369">
        <v>5204</v>
      </c>
      <c r="D3668" s="370" t="s">
        <v>610</v>
      </c>
      <c r="E3668" s="295">
        <f t="shared" si="857"/>
        <v>0</v>
      </c>
      <c r="F3668" s="158"/>
      <c r="G3668" s="159"/>
      <c r="H3668" s="1408"/>
      <c r="I3668" s="158"/>
      <c r="J3668" s="159"/>
      <c r="K3668" s="1408"/>
      <c r="L3668" s="295">
        <f t="shared" si="858"/>
        <v>0</v>
      </c>
      <c r="M3668" s="12" t="str">
        <f t="shared" si="846"/>
        <v/>
      </c>
      <c r="N3668" s="13"/>
    </row>
    <row r="3669" spans="1:14" hidden="1">
      <c r="A3669" s="23">
        <v>525</v>
      </c>
      <c r="B3669" s="366"/>
      <c r="C3669" s="369">
        <v>5205</v>
      </c>
      <c r="D3669" s="370" t="s">
        <v>611</v>
      </c>
      <c r="E3669" s="295">
        <f t="shared" si="857"/>
        <v>0</v>
      </c>
      <c r="F3669" s="158"/>
      <c r="G3669" s="159"/>
      <c r="H3669" s="1408"/>
      <c r="I3669" s="158"/>
      <c r="J3669" s="159"/>
      <c r="K3669" s="1408"/>
      <c r="L3669" s="295">
        <f t="shared" si="858"/>
        <v>0</v>
      </c>
      <c r="M3669" s="12" t="str">
        <f t="shared" si="846"/>
        <v/>
      </c>
      <c r="N3669" s="13"/>
    </row>
    <row r="3670" spans="1:14" hidden="1">
      <c r="A3670" s="22">
        <v>635</v>
      </c>
      <c r="B3670" s="366"/>
      <c r="C3670" s="369">
        <v>5206</v>
      </c>
      <c r="D3670" s="370" t="s">
        <v>612</v>
      </c>
      <c r="E3670" s="295">
        <f t="shared" si="857"/>
        <v>0</v>
      </c>
      <c r="F3670" s="158"/>
      <c r="G3670" s="159"/>
      <c r="H3670" s="1408"/>
      <c r="I3670" s="158"/>
      <c r="J3670" s="159"/>
      <c r="K3670" s="1408"/>
      <c r="L3670" s="295">
        <f t="shared" si="858"/>
        <v>0</v>
      </c>
      <c r="M3670" s="12" t="str">
        <f t="shared" si="846"/>
        <v/>
      </c>
      <c r="N3670" s="13"/>
    </row>
    <row r="3671" spans="1:14" hidden="1">
      <c r="A3671" s="23">
        <v>640</v>
      </c>
      <c r="B3671" s="366"/>
      <c r="C3671" s="371">
        <v>5219</v>
      </c>
      <c r="D3671" s="372" t="s">
        <v>613</v>
      </c>
      <c r="E3671" s="287">
        <f t="shared" si="857"/>
        <v>0</v>
      </c>
      <c r="F3671" s="173"/>
      <c r="G3671" s="174"/>
      <c r="H3671" s="1409"/>
      <c r="I3671" s="173"/>
      <c r="J3671" s="174"/>
      <c r="K3671" s="1409"/>
      <c r="L3671" s="287">
        <f t="shared" si="858"/>
        <v>0</v>
      </c>
      <c r="M3671" s="12" t="str">
        <f t="shared" si="846"/>
        <v/>
      </c>
      <c r="N3671" s="13"/>
    </row>
    <row r="3672" spans="1:14" hidden="1">
      <c r="A3672" s="23">
        <v>645</v>
      </c>
      <c r="B3672" s="365">
        <v>5300</v>
      </c>
      <c r="C3672" s="1925" t="s">
        <v>614</v>
      </c>
      <c r="D3672" s="1926"/>
      <c r="E3672" s="310">
        <f t="shared" ref="E3672:L3672" si="859">SUM(E3673:E3674)</f>
        <v>0</v>
      </c>
      <c r="F3672" s="274">
        <f t="shared" si="859"/>
        <v>0</v>
      </c>
      <c r="G3672" s="275">
        <f t="shared" si="859"/>
        <v>0</v>
      </c>
      <c r="H3672" s="276">
        <f>SUM(H3673:H3674)</f>
        <v>0</v>
      </c>
      <c r="I3672" s="274">
        <f t="shared" si="859"/>
        <v>0</v>
      </c>
      <c r="J3672" s="275">
        <f t="shared" si="859"/>
        <v>0</v>
      </c>
      <c r="K3672" s="276">
        <f t="shared" si="859"/>
        <v>0</v>
      </c>
      <c r="L3672" s="310">
        <f t="shared" si="859"/>
        <v>0</v>
      </c>
      <c r="M3672" s="12" t="str">
        <f t="shared" si="846"/>
        <v/>
      </c>
      <c r="N3672" s="13"/>
    </row>
    <row r="3673" spans="1:14" hidden="1">
      <c r="A3673" s="23">
        <v>650</v>
      </c>
      <c r="B3673" s="366"/>
      <c r="C3673" s="367">
        <v>5301</v>
      </c>
      <c r="D3673" s="368" t="s">
        <v>301</v>
      </c>
      <c r="E3673" s="281">
        <f>F3673+G3673+H3673</f>
        <v>0</v>
      </c>
      <c r="F3673" s="152"/>
      <c r="G3673" s="153"/>
      <c r="H3673" s="1406"/>
      <c r="I3673" s="152"/>
      <c r="J3673" s="153"/>
      <c r="K3673" s="1406"/>
      <c r="L3673" s="281">
        <f>I3673+J3673+K3673</f>
        <v>0</v>
      </c>
      <c r="M3673" s="12" t="str">
        <f t="shared" si="846"/>
        <v/>
      </c>
      <c r="N3673" s="13"/>
    </row>
    <row r="3674" spans="1:14" hidden="1">
      <c r="A3674" s="22">
        <v>655</v>
      </c>
      <c r="B3674" s="366"/>
      <c r="C3674" s="371">
        <v>5309</v>
      </c>
      <c r="D3674" s="372" t="s">
        <v>615</v>
      </c>
      <c r="E3674" s="287">
        <f>F3674+G3674+H3674</f>
        <v>0</v>
      </c>
      <c r="F3674" s="173"/>
      <c r="G3674" s="174"/>
      <c r="H3674" s="1409"/>
      <c r="I3674" s="173"/>
      <c r="J3674" s="174"/>
      <c r="K3674" s="1409"/>
      <c r="L3674" s="287">
        <f>I3674+J3674+K3674</f>
        <v>0</v>
      </c>
      <c r="M3674" s="12" t="str">
        <f t="shared" si="846"/>
        <v/>
      </c>
      <c r="N3674" s="13"/>
    </row>
    <row r="3675" spans="1:14" hidden="1">
      <c r="A3675" s="22">
        <v>665</v>
      </c>
      <c r="B3675" s="365">
        <v>5400</v>
      </c>
      <c r="C3675" s="1925" t="s">
        <v>672</v>
      </c>
      <c r="D3675" s="1926"/>
      <c r="E3675" s="310">
        <f>F3675+G3675+H3675</f>
        <v>0</v>
      </c>
      <c r="F3675" s="1410"/>
      <c r="G3675" s="1411"/>
      <c r="H3675" s="1412"/>
      <c r="I3675" s="1410"/>
      <c r="J3675" s="1411"/>
      <c r="K3675" s="1412"/>
      <c r="L3675" s="310">
        <f>I3675+J3675+K3675</f>
        <v>0</v>
      </c>
      <c r="M3675" s="12" t="str">
        <f t="shared" si="846"/>
        <v/>
      </c>
      <c r="N3675" s="13"/>
    </row>
    <row r="3676" spans="1:14" hidden="1">
      <c r="A3676" s="22">
        <v>675</v>
      </c>
      <c r="B3676" s="272">
        <v>5500</v>
      </c>
      <c r="C3676" s="1917" t="s">
        <v>673</v>
      </c>
      <c r="D3676" s="1918"/>
      <c r="E3676" s="310">
        <f t="shared" ref="E3676:L3676" si="860">SUM(E3677:E3680)</f>
        <v>0</v>
      </c>
      <c r="F3676" s="274">
        <f t="shared" si="860"/>
        <v>0</v>
      </c>
      <c r="G3676" s="275">
        <f t="shared" si="860"/>
        <v>0</v>
      </c>
      <c r="H3676" s="276">
        <f>SUM(H3677:H3680)</f>
        <v>0</v>
      </c>
      <c r="I3676" s="274">
        <f t="shared" si="860"/>
        <v>0</v>
      </c>
      <c r="J3676" s="275">
        <f t="shared" si="860"/>
        <v>0</v>
      </c>
      <c r="K3676" s="276">
        <f t="shared" si="860"/>
        <v>0</v>
      </c>
      <c r="L3676" s="310">
        <f t="shared" si="860"/>
        <v>0</v>
      </c>
      <c r="M3676" s="12" t="str">
        <f t="shared" si="846"/>
        <v/>
      </c>
      <c r="N3676" s="13"/>
    </row>
    <row r="3677" spans="1:14" hidden="1">
      <c r="A3677" s="22">
        <v>685</v>
      </c>
      <c r="B3677" s="362"/>
      <c r="C3677" s="279">
        <v>5501</v>
      </c>
      <c r="D3677" s="311" t="s">
        <v>674</v>
      </c>
      <c r="E3677" s="281">
        <f>F3677+G3677+H3677</f>
        <v>0</v>
      </c>
      <c r="F3677" s="152"/>
      <c r="G3677" s="153"/>
      <c r="H3677" s="1406"/>
      <c r="I3677" s="152"/>
      <c r="J3677" s="153"/>
      <c r="K3677" s="1406"/>
      <c r="L3677" s="281">
        <f>I3677+J3677+K3677</f>
        <v>0</v>
      </c>
      <c r="M3677" s="12" t="str">
        <f t="shared" si="846"/>
        <v/>
      </c>
      <c r="N3677" s="13"/>
    </row>
    <row r="3678" spans="1:14" hidden="1">
      <c r="A3678" s="23">
        <v>690</v>
      </c>
      <c r="B3678" s="362"/>
      <c r="C3678" s="293">
        <v>5502</v>
      </c>
      <c r="D3678" s="294" t="s">
        <v>675</v>
      </c>
      <c r="E3678" s="295">
        <f>F3678+G3678+H3678</f>
        <v>0</v>
      </c>
      <c r="F3678" s="158"/>
      <c r="G3678" s="159"/>
      <c r="H3678" s="1408"/>
      <c r="I3678" s="158"/>
      <c r="J3678" s="159"/>
      <c r="K3678" s="1408"/>
      <c r="L3678" s="295">
        <f>I3678+J3678+K3678</f>
        <v>0</v>
      </c>
      <c r="M3678" s="12" t="str">
        <f t="shared" si="846"/>
        <v/>
      </c>
      <c r="N3678" s="13"/>
    </row>
    <row r="3679" spans="1:14" hidden="1">
      <c r="A3679" s="23">
        <v>695</v>
      </c>
      <c r="B3679" s="362"/>
      <c r="C3679" s="293">
        <v>5503</v>
      </c>
      <c r="D3679" s="363" t="s">
        <v>676</v>
      </c>
      <c r="E3679" s="295">
        <f>F3679+G3679+H3679</f>
        <v>0</v>
      </c>
      <c r="F3679" s="158"/>
      <c r="G3679" s="159"/>
      <c r="H3679" s="1408"/>
      <c r="I3679" s="158"/>
      <c r="J3679" s="159"/>
      <c r="K3679" s="1408"/>
      <c r="L3679" s="295">
        <f>I3679+J3679+K3679</f>
        <v>0</v>
      </c>
      <c r="M3679" s="12" t="str">
        <f t="shared" si="846"/>
        <v/>
      </c>
      <c r="N3679" s="13"/>
    </row>
    <row r="3680" spans="1:14" hidden="1">
      <c r="A3680" s="22">
        <v>700</v>
      </c>
      <c r="B3680" s="362"/>
      <c r="C3680" s="285">
        <v>5504</v>
      </c>
      <c r="D3680" s="339" t="s">
        <v>677</v>
      </c>
      <c r="E3680" s="287">
        <f>F3680+G3680+H3680</f>
        <v>0</v>
      </c>
      <c r="F3680" s="173"/>
      <c r="G3680" s="174"/>
      <c r="H3680" s="1409"/>
      <c r="I3680" s="173"/>
      <c r="J3680" s="174"/>
      <c r="K3680" s="1409"/>
      <c r="L3680" s="287">
        <f>I3680+J3680+K3680</f>
        <v>0</v>
      </c>
      <c r="M3680" s="12" t="str">
        <f t="shared" si="846"/>
        <v/>
      </c>
      <c r="N3680" s="13"/>
    </row>
    <row r="3681" spans="1:14" hidden="1">
      <c r="A3681" s="22">
        <v>710</v>
      </c>
      <c r="B3681" s="365">
        <v>5700</v>
      </c>
      <c r="C3681" s="1919" t="s">
        <v>899</v>
      </c>
      <c r="D3681" s="1920"/>
      <c r="E3681" s="310">
        <f>SUM(E3682:E3684)</f>
        <v>0</v>
      </c>
      <c r="F3681" s="1458">
        <v>0</v>
      </c>
      <c r="G3681" s="1458">
        <v>0</v>
      </c>
      <c r="H3681" s="1458">
        <v>0</v>
      </c>
      <c r="I3681" s="1458">
        <v>0</v>
      </c>
      <c r="J3681" s="1458">
        <v>0</v>
      </c>
      <c r="K3681" s="1458">
        <v>0</v>
      </c>
      <c r="L3681" s="310">
        <f>SUM(L3682:L3684)</f>
        <v>0</v>
      </c>
      <c r="M3681" s="12" t="str">
        <f t="shared" si="846"/>
        <v/>
      </c>
      <c r="N3681" s="13"/>
    </row>
    <row r="3682" spans="1:14" hidden="1">
      <c r="A3682" s="23">
        <v>715</v>
      </c>
      <c r="B3682" s="366"/>
      <c r="C3682" s="367">
        <v>5701</v>
      </c>
      <c r="D3682" s="368" t="s">
        <v>678</v>
      </c>
      <c r="E3682" s="281">
        <f>F3682+G3682+H3682</f>
        <v>0</v>
      </c>
      <c r="F3682" s="1459">
        <v>0</v>
      </c>
      <c r="G3682" s="1459">
        <v>0</v>
      </c>
      <c r="H3682" s="1460">
        <v>0</v>
      </c>
      <c r="I3682" s="1711">
        <v>0</v>
      </c>
      <c r="J3682" s="1459">
        <v>0</v>
      </c>
      <c r="K3682" s="1459">
        <v>0</v>
      </c>
      <c r="L3682" s="281">
        <f>I3682+J3682+K3682</f>
        <v>0</v>
      </c>
      <c r="M3682" s="12" t="str">
        <f t="shared" si="846"/>
        <v/>
      </c>
      <c r="N3682" s="13"/>
    </row>
    <row r="3683" spans="1:14" hidden="1">
      <c r="A3683" s="23">
        <v>720</v>
      </c>
      <c r="B3683" s="366"/>
      <c r="C3683" s="373">
        <v>5702</v>
      </c>
      <c r="D3683" s="374" t="s">
        <v>679</v>
      </c>
      <c r="E3683" s="314">
        <f>F3683+G3683+H3683</f>
        <v>0</v>
      </c>
      <c r="F3683" s="1459">
        <v>0</v>
      </c>
      <c r="G3683" s="1459">
        <v>0</v>
      </c>
      <c r="H3683" s="1460">
        <v>0</v>
      </c>
      <c r="I3683" s="1711">
        <v>0</v>
      </c>
      <c r="J3683" s="1459">
        <v>0</v>
      </c>
      <c r="K3683" s="1459">
        <v>0</v>
      </c>
      <c r="L3683" s="314">
        <f>I3683+J3683+K3683</f>
        <v>0</v>
      </c>
      <c r="M3683" s="12" t="str">
        <f t="shared" si="846"/>
        <v/>
      </c>
      <c r="N3683" s="13"/>
    </row>
    <row r="3684" spans="1:14" hidden="1">
      <c r="A3684" s="23">
        <v>725</v>
      </c>
      <c r="B3684" s="292"/>
      <c r="C3684" s="375">
        <v>4071</v>
      </c>
      <c r="D3684" s="376" t="s">
        <v>680</v>
      </c>
      <c r="E3684" s="377">
        <f>F3684+G3684+H3684</f>
        <v>0</v>
      </c>
      <c r="F3684" s="1459">
        <v>0</v>
      </c>
      <c r="G3684" s="1459">
        <v>0</v>
      </c>
      <c r="H3684" s="1460">
        <v>0</v>
      </c>
      <c r="I3684" s="1711">
        <v>0</v>
      </c>
      <c r="J3684" s="1459">
        <v>0</v>
      </c>
      <c r="K3684" s="1459">
        <v>0</v>
      </c>
      <c r="L3684" s="377">
        <f>I3684+J3684+K3684</f>
        <v>0</v>
      </c>
      <c r="M3684" s="12" t="str">
        <f t="shared" si="846"/>
        <v/>
      </c>
      <c r="N3684" s="13"/>
    </row>
    <row r="3685" spans="1:14" hidden="1">
      <c r="A3685" s="23">
        <v>730</v>
      </c>
      <c r="B3685" s="571"/>
      <c r="C3685" s="1921" t="s">
        <v>681</v>
      </c>
      <c r="D3685" s="1922"/>
      <c r="E3685" s="1426"/>
      <c r="F3685" s="1426"/>
      <c r="G3685" s="1426"/>
      <c r="H3685" s="1426"/>
      <c r="I3685" s="1426"/>
      <c r="J3685" s="1426"/>
      <c r="K3685" s="1426"/>
      <c r="L3685" s="1427"/>
      <c r="M3685" s="12" t="str">
        <f t="shared" si="846"/>
        <v/>
      </c>
      <c r="N3685" s="13"/>
    </row>
    <row r="3686" spans="1:14">
      <c r="A3686" s="23">
        <v>735</v>
      </c>
      <c r="B3686" s="381">
        <v>98</v>
      </c>
      <c r="C3686" s="1921" t="s">
        <v>681</v>
      </c>
      <c r="D3686" s="1922"/>
      <c r="E3686" s="382">
        <f>F3686+G3686+H3686</f>
        <v>142995</v>
      </c>
      <c r="F3686" s="1417">
        <v>142995</v>
      </c>
      <c r="G3686" s="1418">
        <v>0</v>
      </c>
      <c r="H3686" s="1419">
        <v>0</v>
      </c>
      <c r="I3686" s="1448">
        <v>0</v>
      </c>
      <c r="J3686" s="1449">
        <v>0</v>
      </c>
      <c r="K3686" s="1450">
        <v>0</v>
      </c>
      <c r="L3686" s="382">
        <f>I3686+J3686+K3686</f>
        <v>0</v>
      </c>
      <c r="M3686" s="12">
        <f t="shared" si="846"/>
        <v>1</v>
      </c>
      <c r="N3686" s="13"/>
    </row>
    <row r="3687" spans="1:14" hidden="1">
      <c r="A3687" s="23">
        <v>740</v>
      </c>
      <c r="B3687" s="1421"/>
      <c r="C3687" s="1422"/>
      <c r="D3687" s="1423"/>
      <c r="E3687" s="269"/>
      <c r="F3687" s="269"/>
      <c r="G3687" s="269"/>
      <c r="H3687" s="269"/>
      <c r="I3687" s="269"/>
      <c r="J3687" s="269"/>
      <c r="K3687" s="269"/>
      <c r="L3687" s="270"/>
      <c r="M3687" s="12" t="str">
        <f t="shared" si="846"/>
        <v/>
      </c>
      <c r="N3687" s="73" t="str">
        <f>LEFT(C3569,1)</f>
        <v>5</v>
      </c>
    </row>
    <row r="3688" spans="1:14" hidden="1">
      <c r="A3688" s="23">
        <v>745</v>
      </c>
      <c r="B3688" s="1424"/>
      <c r="C3688" s="111"/>
      <c r="D3688" s="1425"/>
      <c r="E3688" s="218"/>
      <c r="F3688" s="218"/>
      <c r="G3688" s="218"/>
      <c r="H3688" s="218"/>
      <c r="I3688" s="218"/>
      <c r="J3688" s="218"/>
      <c r="K3688" s="218"/>
      <c r="L3688" s="389"/>
      <c r="M3688" s="7" t="str">
        <f t="shared" si="846"/>
        <v/>
      </c>
    </row>
    <row r="3689" spans="1:14" hidden="1">
      <c r="A3689" s="22">
        <v>750</v>
      </c>
      <c r="B3689" s="1424"/>
      <c r="C3689" s="111"/>
      <c r="D3689" s="1425"/>
      <c r="E3689" s="218"/>
      <c r="F3689" s="218"/>
      <c r="G3689" s="218"/>
      <c r="H3689" s="218"/>
      <c r="I3689" s="218"/>
      <c r="J3689" s="218"/>
      <c r="K3689" s="218"/>
      <c r="L3689" s="389"/>
      <c r="M3689" s="7" t="str">
        <f t="shared" si="846"/>
        <v/>
      </c>
    </row>
    <row r="3690" spans="1:14" ht="19.5" thickBot="1">
      <c r="A3690" s="23">
        <v>755</v>
      </c>
      <c r="B3690" s="1451"/>
      <c r="C3690" s="393" t="s">
        <v>727</v>
      </c>
      <c r="D3690" s="1420">
        <f>+B3690</f>
        <v>0</v>
      </c>
      <c r="E3690" s="395">
        <f t="shared" ref="E3690:L3690" si="861">SUM(E3572,E3575,E3581,E3589,E3590,E3608,E3612,E3618,E3621,E3622,E3623,E3624,E3628,E3637,E3643,E3644,E3645,E3646,E3653,E3657,E3658,E3659,E3660,E3663,E3664,E3672,E3675,E3676,E3681)+E3686</f>
        <v>395675</v>
      </c>
      <c r="F3690" s="396">
        <f t="shared" si="861"/>
        <v>395675</v>
      </c>
      <c r="G3690" s="397">
        <f t="shared" si="861"/>
        <v>0</v>
      </c>
      <c r="H3690" s="398">
        <f t="shared" si="861"/>
        <v>0</v>
      </c>
      <c r="I3690" s="396">
        <f t="shared" si="861"/>
        <v>104484</v>
      </c>
      <c r="J3690" s="397">
        <f t="shared" si="861"/>
        <v>0</v>
      </c>
      <c r="K3690" s="398">
        <f t="shared" si="861"/>
        <v>0</v>
      </c>
      <c r="L3690" s="395">
        <f t="shared" si="861"/>
        <v>104484</v>
      </c>
      <c r="M3690" s="1820">
        <f t="shared" si="846"/>
        <v>1</v>
      </c>
      <c r="N3690" s="65"/>
    </row>
    <row r="3691" spans="1:14" ht="19.5" thickTop="1">
      <c r="A3691" s="23">
        <v>760</v>
      </c>
      <c r="B3691" s="79" t="s">
        <v>120</v>
      </c>
      <c r="C3691" s="1"/>
      <c r="L3691" s="6"/>
      <c r="M3691" s="1820">
        <f>(IF($E3690&lt;&gt;0,$M$2,IF($L3690&lt;&gt;0,$M$2,"")))</f>
        <v>1</v>
      </c>
      <c r="N3691" s="65"/>
    </row>
    <row r="3692" spans="1:14" ht="18.75">
      <c r="A3692" s="22">
        <v>765</v>
      </c>
      <c r="B3692" s="1355"/>
      <c r="C3692" s="1355"/>
      <c r="D3692" s="1356"/>
      <c r="E3692" s="1355"/>
      <c r="F3692" s="1355"/>
      <c r="G3692" s="1355"/>
      <c r="H3692" s="1355"/>
      <c r="I3692" s="1355"/>
      <c r="J3692" s="1355"/>
      <c r="K3692" s="1355"/>
      <c r="L3692" s="1357"/>
      <c r="M3692" s="1820">
        <f>(IF($E3690&lt;&gt;0,$M$2,IF($L3690&lt;&gt;0,$M$2,"")))</f>
        <v>1</v>
      </c>
      <c r="N3692" s="65"/>
    </row>
    <row r="3693" spans="1:14" ht="18.75" hidden="1">
      <c r="A3693" s="22">
        <v>775</v>
      </c>
      <c r="B3693" s="65"/>
      <c r="C3693" s="65"/>
      <c r="D3693" s="65"/>
      <c r="E3693" s="65"/>
      <c r="F3693" s="65"/>
      <c r="G3693" s="65"/>
      <c r="H3693" s="65"/>
      <c r="I3693" s="65"/>
      <c r="J3693" s="65"/>
      <c r="K3693" s="65"/>
      <c r="L3693" s="77"/>
      <c r="M3693" s="74">
        <f>(IF(E3690&lt;&gt;0,$G$2,IF(L3690&lt;&gt;0,$G$2,"")))</f>
        <v>0</v>
      </c>
      <c r="N3693" s="65"/>
    </row>
    <row r="3694" spans="1:14">
      <c r="A3694" s="23">
        <v>780</v>
      </c>
      <c r="B3694" s="6"/>
      <c r="C3694" s="6"/>
      <c r="D3694" s="517"/>
      <c r="E3694" s="38"/>
      <c r="F3694" s="38"/>
      <c r="G3694" s="38"/>
      <c r="H3694" s="38"/>
      <c r="I3694" s="38"/>
      <c r="J3694" s="38"/>
      <c r="K3694" s="38"/>
      <c r="L3694" s="38"/>
      <c r="M3694" s="7">
        <f>(IF($E3830&lt;&gt;0,$M$2,IF($L3830&lt;&gt;0,$M$2,"")))</f>
        <v>1</v>
      </c>
    </row>
    <row r="3695" spans="1:14">
      <c r="A3695" s="23">
        <v>785</v>
      </c>
      <c r="B3695" s="6"/>
      <c r="C3695" s="1353"/>
      <c r="D3695" s="1354"/>
      <c r="E3695" s="38"/>
      <c r="F3695" s="38"/>
      <c r="G3695" s="38"/>
      <c r="H3695" s="38"/>
      <c r="I3695" s="38"/>
      <c r="J3695" s="38"/>
      <c r="K3695" s="38"/>
      <c r="L3695" s="38"/>
      <c r="M3695" s="7">
        <f>(IF($E3830&lt;&gt;0,$M$2,IF($L3830&lt;&gt;0,$M$2,"")))</f>
        <v>1</v>
      </c>
    </row>
    <row r="3696" spans="1:14">
      <c r="A3696" s="23">
        <v>790</v>
      </c>
      <c r="B3696" s="1938" t="str">
        <f>$B$7</f>
        <v>ОТЧЕТНИ ДАННИ ПО ЕБК ЗА ИЗПЪЛНЕНИЕТО НА БЮДЖЕТА</v>
      </c>
      <c r="C3696" s="1939"/>
      <c r="D3696" s="1939"/>
      <c r="E3696" s="242"/>
      <c r="F3696" s="242"/>
      <c r="G3696" s="237"/>
      <c r="H3696" s="237"/>
      <c r="I3696" s="237"/>
      <c r="J3696" s="237"/>
      <c r="K3696" s="237"/>
      <c r="L3696" s="237"/>
      <c r="M3696" s="7">
        <f>(IF($E3830&lt;&gt;0,$M$2,IF($L3830&lt;&gt;0,$M$2,"")))</f>
        <v>1</v>
      </c>
    </row>
    <row r="3697" spans="1:14">
      <c r="A3697" s="23">
        <v>795</v>
      </c>
      <c r="B3697" s="228"/>
      <c r="C3697" s="391"/>
      <c r="D3697" s="400"/>
      <c r="E3697" s="406" t="s">
        <v>458</v>
      </c>
      <c r="F3697" s="406" t="s">
        <v>820</v>
      </c>
      <c r="G3697" s="237"/>
      <c r="H3697" s="1350" t="s">
        <v>1235</v>
      </c>
      <c r="I3697" s="1351"/>
      <c r="J3697" s="1352"/>
      <c r="K3697" s="237"/>
      <c r="L3697" s="237"/>
      <c r="M3697" s="7">
        <f>(IF($E3830&lt;&gt;0,$M$2,IF($L3830&lt;&gt;0,$M$2,"")))</f>
        <v>1</v>
      </c>
    </row>
    <row r="3698" spans="1:14" ht="18.75">
      <c r="A3698" s="22">
        <v>805</v>
      </c>
      <c r="B3698" s="1940" t="str">
        <f>$B$9</f>
        <v>Община Правец</v>
      </c>
      <c r="C3698" s="1941"/>
      <c r="D3698" s="1942"/>
      <c r="E3698" s="115">
        <f>$E$9</f>
        <v>45658</v>
      </c>
      <c r="F3698" s="226">
        <f>$F$9</f>
        <v>45900</v>
      </c>
      <c r="G3698" s="237"/>
      <c r="H3698" s="237"/>
      <c r="I3698" s="237"/>
      <c r="J3698" s="237"/>
      <c r="K3698" s="237"/>
      <c r="L3698" s="237"/>
      <c r="M3698" s="7">
        <f>(IF($E3830&lt;&gt;0,$M$2,IF($L3830&lt;&gt;0,$M$2,"")))</f>
        <v>1</v>
      </c>
    </row>
    <row r="3699" spans="1:14">
      <c r="A3699" s="23">
        <v>810</v>
      </c>
      <c r="B3699" s="227" t="str">
        <f>$B$10</f>
        <v>(наименование на разпоредителя с бюджет)</v>
      </c>
      <c r="C3699" s="228"/>
      <c r="D3699" s="229"/>
      <c r="E3699" s="237"/>
      <c r="F3699" s="237"/>
      <c r="G3699" s="237"/>
      <c r="H3699" s="237"/>
      <c r="I3699" s="237"/>
      <c r="J3699" s="237"/>
      <c r="K3699" s="237"/>
      <c r="L3699" s="237"/>
      <c r="M3699" s="7">
        <f>(IF($E3830&lt;&gt;0,$M$2,IF($L3830&lt;&gt;0,$M$2,"")))</f>
        <v>1</v>
      </c>
    </row>
    <row r="3700" spans="1:14">
      <c r="A3700" s="23">
        <v>815</v>
      </c>
      <c r="B3700" s="227"/>
      <c r="C3700" s="228"/>
      <c r="D3700" s="229"/>
      <c r="E3700" s="237"/>
      <c r="F3700" s="237"/>
      <c r="G3700" s="237"/>
      <c r="H3700" s="237"/>
      <c r="I3700" s="237"/>
      <c r="J3700" s="237"/>
      <c r="K3700" s="237"/>
      <c r="L3700" s="237"/>
      <c r="M3700" s="7">
        <f>(IF($E3830&lt;&gt;0,$M$2,IF($L3830&lt;&gt;0,$M$2,"")))</f>
        <v>1</v>
      </c>
    </row>
    <row r="3701" spans="1:14" ht="19.5">
      <c r="A3701" s="28">
        <v>525</v>
      </c>
      <c r="B3701" s="1943" t="str">
        <f>$B$12</f>
        <v>Правец</v>
      </c>
      <c r="C3701" s="1944"/>
      <c r="D3701" s="1945"/>
      <c r="E3701" s="410" t="s">
        <v>875</v>
      </c>
      <c r="F3701" s="1348" t="str">
        <f>$F$12</f>
        <v>7317</v>
      </c>
      <c r="G3701" s="237"/>
      <c r="H3701" s="237"/>
      <c r="I3701" s="237"/>
      <c r="J3701" s="237"/>
      <c r="K3701" s="237"/>
      <c r="L3701" s="237"/>
      <c r="M3701" s="7">
        <f>(IF($E3830&lt;&gt;0,$M$2,IF($L3830&lt;&gt;0,$M$2,"")))</f>
        <v>1</v>
      </c>
    </row>
    <row r="3702" spans="1:14">
      <c r="A3702" s="22">
        <v>820</v>
      </c>
      <c r="B3702" s="233" t="str">
        <f>$B$13</f>
        <v>(наименование на първостепенния разпоредител с бюджет)</v>
      </c>
      <c r="C3702" s="228"/>
      <c r="D3702" s="229"/>
      <c r="E3702" s="1349"/>
      <c r="F3702" s="242"/>
      <c r="G3702" s="237"/>
      <c r="H3702" s="237"/>
      <c r="I3702" s="237"/>
      <c r="J3702" s="237"/>
      <c r="K3702" s="237"/>
      <c r="L3702" s="237"/>
      <c r="M3702" s="7">
        <f>(IF($E3830&lt;&gt;0,$M$2,IF($L3830&lt;&gt;0,$M$2,"")))</f>
        <v>1</v>
      </c>
    </row>
    <row r="3703" spans="1:14" ht="19.5">
      <c r="A3703" s="23">
        <v>821</v>
      </c>
      <c r="B3703" s="236"/>
      <c r="C3703" s="237"/>
      <c r="D3703" s="124" t="s">
        <v>876</v>
      </c>
      <c r="E3703" s="238">
        <f>$E$15</f>
        <v>0</v>
      </c>
      <c r="F3703" s="414" t="str">
        <f>$F$15</f>
        <v>БЮДЖЕТ</v>
      </c>
      <c r="G3703" s="218"/>
      <c r="H3703" s="218"/>
      <c r="I3703" s="218"/>
      <c r="J3703" s="218"/>
      <c r="K3703" s="218"/>
      <c r="L3703" s="218"/>
      <c r="M3703" s="7">
        <f>(IF($E3830&lt;&gt;0,$M$2,IF($L3830&lt;&gt;0,$M$2,"")))</f>
        <v>1</v>
      </c>
    </row>
    <row r="3704" spans="1:14" ht="16.5" thickBot="1">
      <c r="A3704" s="23">
        <v>822</v>
      </c>
      <c r="B3704" s="228"/>
      <c r="C3704" s="391"/>
      <c r="D3704" s="400"/>
      <c r="E3704" s="237"/>
      <c r="F3704" s="409"/>
      <c r="G3704" s="409"/>
      <c r="H3704" s="409"/>
      <c r="I3704" s="409"/>
      <c r="J3704" s="409"/>
      <c r="K3704" s="409"/>
      <c r="L3704" s="1365" t="s">
        <v>459</v>
      </c>
      <c r="M3704" s="7">
        <f>(IF($E3830&lt;&gt;0,$M$2,IF($L3830&lt;&gt;0,$M$2,"")))</f>
        <v>1</v>
      </c>
    </row>
    <row r="3705" spans="1:14" ht="24.95" customHeight="1">
      <c r="A3705" s="23">
        <v>823</v>
      </c>
      <c r="B3705" s="247"/>
      <c r="C3705" s="248"/>
      <c r="D3705" s="249" t="s">
        <v>699</v>
      </c>
      <c r="E3705" s="1946" t="str">
        <f>CONCATENATE("Уточнен план ",$C$3)</f>
        <v>Уточнен план 2025</v>
      </c>
      <c r="F3705" s="1947"/>
      <c r="G3705" s="1947"/>
      <c r="H3705" s="1948"/>
      <c r="I3705" s="1927" t="str">
        <f>CONCATENATE("Отчет ",$C$3)</f>
        <v>Отчет 2025</v>
      </c>
      <c r="J3705" s="1928"/>
      <c r="K3705" s="1928"/>
      <c r="L3705" s="1929"/>
      <c r="M3705" s="7">
        <f>(IF($E3830&lt;&gt;0,$M$2,IF($L3830&lt;&gt;0,$M$2,"")))</f>
        <v>1</v>
      </c>
    </row>
    <row r="3706" spans="1:14" ht="54.95" customHeight="1" thickBot="1">
      <c r="A3706" s="23">
        <v>825</v>
      </c>
      <c r="B3706" s="250" t="s">
        <v>62</v>
      </c>
      <c r="C3706" s="251" t="s">
        <v>460</v>
      </c>
      <c r="D3706" s="252" t="s">
        <v>700</v>
      </c>
      <c r="E3706" s="1391" t="str">
        <f>$E$20</f>
        <v>Уточнен план                Общо</v>
      </c>
      <c r="F3706" s="1395" t="str">
        <f>$F$20</f>
        <v>държавни дейности</v>
      </c>
      <c r="G3706" s="1396" t="str">
        <f>$G$20</f>
        <v>местни дейности</v>
      </c>
      <c r="H3706" s="1397" t="str">
        <f>$H$20</f>
        <v>дофинансиране</v>
      </c>
      <c r="I3706" s="253" t="str">
        <f>$I$20</f>
        <v>държавни дейности -ОТЧЕТ</v>
      </c>
      <c r="J3706" s="254" t="str">
        <f>$J$20</f>
        <v>местни дейности - ОТЧЕТ</v>
      </c>
      <c r="K3706" s="255" t="str">
        <f>$K$20</f>
        <v>дофинансиране - ОТЧЕТ</v>
      </c>
      <c r="L3706" s="1675" t="str">
        <f>$L$20</f>
        <v>ОТЧЕТ                                    ОБЩО</v>
      </c>
      <c r="M3706" s="7">
        <f>(IF($E3830&lt;&gt;0,$M$2,IF($L3830&lt;&gt;0,$M$2,"")))</f>
        <v>1</v>
      </c>
    </row>
    <row r="3707" spans="1:14" ht="18.75">
      <c r="A3707" s="23"/>
      <c r="B3707" s="258"/>
      <c r="C3707" s="259"/>
      <c r="D3707" s="260" t="s">
        <v>729</v>
      </c>
      <c r="E3707" s="1442" t="str">
        <f>$E$21</f>
        <v>(1)</v>
      </c>
      <c r="F3707" s="143" t="str">
        <f>$F$21</f>
        <v>(2)</v>
      </c>
      <c r="G3707" s="144" t="str">
        <f>$G$21</f>
        <v>(3)</v>
      </c>
      <c r="H3707" s="145" t="str">
        <f>$H$21</f>
        <v>(4)</v>
      </c>
      <c r="I3707" s="261" t="str">
        <f>$I$21</f>
        <v>(5)</v>
      </c>
      <c r="J3707" s="262" t="str">
        <f>$J$21</f>
        <v>(6)</v>
      </c>
      <c r="K3707" s="263" t="str">
        <f>$K$21</f>
        <v>(7)</v>
      </c>
      <c r="L3707" s="264" t="str">
        <f>$L$21</f>
        <v>(8)</v>
      </c>
      <c r="M3707" s="7">
        <f>(IF($E3830&lt;&gt;0,$M$2,IF($L3830&lt;&gt;0,$M$2,"")))</f>
        <v>1</v>
      </c>
    </row>
    <row r="3708" spans="1:14">
      <c r="A3708" s="23"/>
      <c r="B3708" s="1439"/>
      <c r="C3708" s="1540" t="e">
        <f>VLOOKUP(D3708,OP_LIST2,2,FALSE)</f>
        <v>#N/A</v>
      </c>
      <c r="D3708" s="1445"/>
      <c r="E3708" s="389"/>
      <c r="F3708" s="1429"/>
      <c r="G3708" s="1430"/>
      <c r="H3708" s="1431"/>
      <c r="I3708" s="1429"/>
      <c r="J3708" s="1430"/>
      <c r="K3708" s="1431"/>
      <c r="L3708" s="1428"/>
      <c r="M3708" s="7">
        <f>(IF($E3830&lt;&gt;0,$M$2,IF($L3830&lt;&gt;0,$M$2,"")))</f>
        <v>1</v>
      </c>
    </row>
    <row r="3709" spans="1:14">
      <c r="A3709" s="23"/>
      <c r="B3709" s="1713" t="s">
        <v>2056</v>
      </c>
      <c r="C3709" s="1446">
        <f>VLOOKUP(D3710,EBK_DEIN2,2,FALSE)</f>
        <v>5561</v>
      </c>
      <c r="D3709" s="1445" t="s">
        <v>778</v>
      </c>
      <c r="E3709" s="389"/>
      <c r="F3709" s="1432"/>
      <c r="G3709" s="1433"/>
      <c r="H3709" s="1434"/>
      <c r="I3709" s="1432"/>
      <c r="J3709" s="1433"/>
      <c r="K3709" s="1434"/>
      <c r="L3709" s="1428"/>
      <c r="M3709" s="7">
        <f>(IF($E3830&lt;&gt;0,$M$2,IF($L3830&lt;&gt;0,$M$2,"")))</f>
        <v>1</v>
      </c>
    </row>
    <row r="3710" spans="1:14">
      <c r="A3710" s="23"/>
      <c r="B3710" s="1438"/>
      <c r="C3710" s="1531">
        <f>+C3709</f>
        <v>5561</v>
      </c>
      <c r="D3710" s="1440" t="s">
        <v>2087</v>
      </c>
      <c r="E3710" s="389"/>
      <c r="F3710" s="1432"/>
      <c r="G3710" s="1433"/>
      <c r="H3710" s="1434"/>
      <c r="I3710" s="1432"/>
      <c r="J3710" s="1433"/>
      <c r="K3710" s="1434"/>
      <c r="L3710" s="1428"/>
      <c r="M3710" s="7">
        <f>(IF($E3830&lt;&gt;0,$M$2,IF($L3830&lt;&gt;0,$M$2,"")))</f>
        <v>1</v>
      </c>
    </row>
    <row r="3711" spans="1:14">
      <c r="A3711" s="23"/>
      <c r="B3711" s="1443"/>
      <c r="C3711" s="1441"/>
      <c r="D3711" s="1444" t="s">
        <v>701</v>
      </c>
      <c r="E3711" s="389"/>
      <c r="F3711" s="1435"/>
      <c r="G3711" s="1436"/>
      <c r="H3711" s="1437"/>
      <c r="I3711" s="1435"/>
      <c r="J3711" s="1436"/>
      <c r="K3711" s="1437"/>
      <c r="L3711" s="1428"/>
      <c r="M3711" s="7">
        <f>(IF($E3830&lt;&gt;0,$M$2,IF($L3830&lt;&gt;0,$M$2,"")))</f>
        <v>1</v>
      </c>
    </row>
    <row r="3712" spans="1:14">
      <c r="A3712" s="23"/>
      <c r="B3712" s="272">
        <v>100</v>
      </c>
      <c r="C3712" s="1930" t="s">
        <v>730</v>
      </c>
      <c r="D3712" s="1931"/>
      <c r="E3712" s="273">
        <f t="shared" ref="E3712:L3712" si="862">SUM(E3713:E3714)</f>
        <v>152000</v>
      </c>
      <c r="F3712" s="274">
        <f t="shared" si="862"/>
        <v>152000</v>
      </c>
      <c r="G3712" s="275">
        <f t="shared" si="862"/>
        <v>0</v>
      </c>
      <c r="H3712" s="276">
        <f>SUM(H3713:H3714)</f>
        <v>0</v>
      </c>
      <c r="I3712" s="274">
        <f t="shared" si="862"/>
        <v>80601</v>
      </c>
      <c r="J3712" s="275">
        <f t="shared" si="862"/>
        <v>0</v>
      </c>
      <c r="K3712" s="276">
        <f t="shared" si="862"/>
        <v>0</v>
      </c>
      <c r="L3712" s="273">
        <f t="shared" si="862"/>
        <v>80601</v>
      </c>
      <c r="M3712" s="12">
        <f>(IF($E3712&lt;&gt;0,$M$2,IF($L3712&lt;&gt;0,$M$2,"")))</f>
        <v>1</v>
      </c>
      <c r="N3712" s="13"/>
    </row>
    <row r="3713" spans="1:14">
      <c r="A3713" s="23"/>
      <c r="B3713" s="278"/>
      <c r="C3713" s="279">
        <v>101</v>
      </c>
      <c r="D3713" s="280" t="s">
        <v>731</v>
      </c>
      <c r="E3713" s="281">
        <f>F3713+G3713+H3713</f>
        <v>152000</v>
      </c>
      <c r="F3713" s="152">
        <v>152000</v>
      </c>
      <c r="G3713" s="153">
        <v>0</v>
      </c>
      <c r="H3713" s="1406">
        <v>0</v>
      </c>
      <c r="I3713" s="152">
        <v>74601</v>
      </c>
      <c r="J3713" s="153">
        <v>0</v>
      </c>
      <c r="K3713" s="1406">
        <v>0</v>
      </c>
      <c r="L3713" s="281">
        <f>I3713+J3713+K3713</f>
        <v>74601</v>
      </c>
      <c r="M3713" s="12">
        <f t="shared" ref="M3713:M3776" si="863">(IF($E3713&lt;&gt;0,$M$2,IF($L3713&lt;&gt;0,$M$2,"")))</f>
        <v>1</v>
      </c>
      <c r="N3713" s="13"/>
    </row>
    <row r="3714" spans="1:14">
      <c r="A3714" s="10"/>
      <c r="B3714" s="278"/>
      <c r="C3714" s="285">
        <v>102</v>
      </c>
      <c r="D3714" s="286" t="s">
        <v>732</v>
      </c>
      <c r="E3714" s="287">
        <f>F3714+G3714+H3714</f>
        <v>0</v>
      </c>
      <c r="F3714" s="173"/>
      <c r="G3714" s="174"/>
      <c r="H3714" s="1409"/>
      <c r="I3714" s="173">
        <v>6000</v>
      </c>
      <c r="J3714" s="174">
        <v>0</v>
      </c>
      <c r="K3714" s="1409">
        <v>0</v>
      </c>
      <c r="L3714" s="287">
        <f>I3714+J3714+K3714</f>
        <v>6000</v>
      </c>
      <c r="M3714" s="12">
        <f t="shared" si="863"/>
        <v>1</v>
      </c>
      <c r="N3714" s="13"/>
    </row>
    <row r="3715" spans="1:14">
      <c r="A3715" s="10"/>
      <c r="B3715" s="272">
        <v>200</v>
      </c>
      <c r="C3715" s="1932" t="s">
        <v>733</v>
      </c>
      <c r="D3715" s="1933"/>
      <c r="E3715" s="273">
        <f t="shared" ref="E3715:L3715" si="864">SUM(E3716:E3720)</f>
        <v>3000</v>
      </c>
      <c r="F3715" s="274">
        <f t="shared" si="864"/>
        <v>3000</v>
      </c>
      <c r="G3715" s="275">
        <f t="shared" si="864"/>
        <v>0</v>
      </c>
      <c r="H3715" s="276">
        <f>SUM(H3716:H3720)</f>
        <v>0</v>
      </c>
      <c r="I3715" s="274">
        <f t="shared" si="864"/>
        <v>1247</v>
      </c>
      <c r="J3715" s="275">
        <f t="shared" si="864"/>
        <v>0</v>
      </c>
      <c r="K3715" s="276">
        <f t="shared" si="864"/>
        <v>0</v>
      </c>
      <c r="L3715" s="273">
        <f t="shared" si="864"/>
        <v>1247</v>
      </c>
      <c r="M3715" s="12">
        <f t="shared" si="863"/>
        <v>1</v>
      </c>
      <c r="N3715" s="13"/>
    </row>
    <row r="3716" spans="1:14" hidden="1">
      <c r="A3716" s="10"/>
      <c r="B3716" s="291"/>
      <c r="C3716" s="279">
        <v>201</v>
      </c>
      <c r="D3716" s="280" t="s">
        <v>734</v>
      </c>
      <c r="E3716" s="281">
        <f>F3716+G3716+H3716</f>
        <v>0</v>
      </c>
      <c r="F3716" s="152"/>
      <c r="G3716" s="153"/>
      <c r="H3716" s="1406"/>
      <c r="I3716" s="152"/>
      <c r="J3716" s="153"/>
      <c r="K3716" s="1406"/>
      <c r="L3716" s="281">
        <f>I3716+J3716+K3716</f>
        <v>0</v>
      </c>
      <c r="M3716" s="12" t="str">
        <f t="shared" si="863"/>
        <v/>
      </c>
      <c r="N3716" s="13"/>
    </row>
    <row r="3717" spans="1:14" hidden="1">
      <c r="A3717" s="10"/>
      <c r="B3717" s="292"/>
      <c r="C3717" s="293">
        <v>202</v>
      </c>
      <c r="D3717" s="294" t="s">
        <v>735</v>
      </c>
      <c r="E3717" s="295">
        <f>F3717+G3717+H3717</f>
        <v>0</v>
      </c>
      <c r="F3717" s="158"/>
      <c r="G3717" s="159"/>
      <c r="H3717" s="1408"/>
      <c r="I3717" s="158"/>
      <c r="J3717" s="159"/>
      <c r="K3717" s="1408"/>
      <c r="L3717" s="295">
        <f>I3717+J3717+K3717</f>
        <v>0</v>
      </c>
      <c r="M3717" s="12" t="str">
        <f t="shared" si="863"/>
        <v/>
      </c>
      <c r="N3717" s="13"/>
    </row>
    <row r="3718" spans="1:14" ht="31.5" hidden="1">
      <c r="A3718" s="10"/>
      <c r="B3718" s="299"/>
      <c r="C3718" s="293">
        <v>205</v>
      </c>
      <c r="D3718" s="294" t="s">
        <v>586</v>
      </c>
      <c r="E3718" s="295">
        <f>F3718+G3718+H3718</f>
        <v>0</v>
      </c>
      <c r="F3718" s="158"/>
      <c r="G3718" s="159"/>
      <c r="H3718" s="1408"/>
      <c r="I3718" s="158"/>
      <c r="J3718" s="159"/>
      <c r="K3718" s="1408"/>
      <c r="L3718" s="295">
        <f>I3718+J3718+K3718</f>
        <v>0</v>
      </c>
      <c r="M3718" s="12" t="str">
        <f t="shared" si="863"/>
        <v/>
      </c>
      <c r="N3718" s="13"/>
    </row>
    <row r="3719" spans="1:14">
      <c r="A3719" s="10"/>
      <c r="B3719" s="299"/>
      <c r="C3719" s="293">
        <v>208</v>
      </c>
      <c r="D3719" s="300" t="s">
        <v>587</v>
      </c>
      <c r="E3719" s="295">
        <f>F3719+G3719+H3719</f>
        <v>1500</v>
      </c>
      <c r="F3719" s="158">
        <v>1500</v>
      </c>
      <c r="G3719" s="159">
        <v>0</v>
      </c>
      <c r="H3719" s="1408">
        <v>0</v>
      </c>
      <c r="I3719" s="158">
        <v>236</v>
      </c>
      <c r="J3719" s="159">
        <v>0</v>
      </c>
      <c r="K3719" s="1408">
        <v>0</v>
      </c>
      <c r="L3719" s="295">
        <f>I3719+J3719+K3719</f>
        <v>236</v>
      </c>
      <c r="M3719" s="12">
        <f t="shared" si="863"/>
        <v>1</v>
      </c>
      <c r="N3719" s="13"/>
    </row>
    <row r="3720" spans="1:14">
      <c r="A3720" s="10"/>
      <c r="B3720" s="291"/>
      <c r="C3720" s="285">
        <v>209</v>
      </c>
      <c r="D3720" s="301" t="s">
        <v>588</v>
      </c>
      <c r="E3720" s="287">
        <f>F3720+G3720+H3720</f>
        <v>1500</v>
      </c>
      <c r="F3720" s="173">
        <v>1500</v>
      </c>
      <c r="G3720" s="174">
        <v>0</v>
      </c>
      <c r="H3720" s="1409">
        <v>0</v>
      </c>
      <c r="I3720" s="173">
        <v>1011</v>
      </c>
      <c r="J3720" s="174">
        <v>0</v>
      </c>
      <c r="K3720" s="1409">
        <v>0</v>
      </c>
      <c r="L3720" s="287">
        <f>I3720+J3720+K3720</f>
        <v>1011</v>
      </c>
      <c r="M3720" s="12">
        <f t="shared" si="863"/>
        <v>1</v>
      </c>
      <c r="N3720" s="13"/>
    </row>
    <row r="3721" spans="1:14">
      <c r="A3721" s="10"/>
      <c r="B3721" s="272">
        <v>500</v>
      </c>
      <c r="C3721" s="1934" t="s">
        <v>188</v>
      </c>
      <c r="D3721" s="1935"/>
      <c r="E3721" s="273">
        <f t="shared" ref="E3721:L3721" si="865">SUM(E3722:E3728)</f>
        <v>33926</v>
      </c>
      <c r="F3721" s="274">
        <f t="shared" si="865"/>
        <v>33926</v>
      </c>
      <c r="G3721" s="275">
        <f t="shared" si="865"/>
        <v>0</v>
      </c>
      <c r="H3721" s="276">
        <f>SUM(H3722:H3728)</f>
        <v>0</v>
      </c>
      <c r="I3721" s="274">
        <f t="shared" si="865"/>
        <v>17300</v>
      </c>
      <c r="J3721" s="275">
        <f t="shared" si="865"/>
        <v>0</v>
      </c>
      <c r="K3721" s="276">
        <f t="shared" si="865"/>
        <v>0</v>
      </c>
      <c r="L3721" s="273">
        <f t="shared" si="865"/>
        <v>17300</v>
      </c>
      <c r="M3721" s="12">
        <f t="shared" si="863"/>
        <v>1</v>
      </c>
      <c r="N3721" s="13"/>
    </row>
    <row r="3722" spans="1:14" ht="18" customHeight="1">
      <c r="A3722" s="10"/>
      <c r="B3722" s="291"/>
      <c r="C3722" s="302">
        <v>551</v>
      </c>
      <c r="D3722" s="303" t="s">
        <v>189</v>
      </c>
      <c r="E3722" s="281">
        <f t="shared" ref="E3722:E3729" si="866">F3722+G3722+H3722</f>
        <v>22374</v>
      </c>
      <c r="F3722" s="152">
        <v>22374</v>
      </c>
      <c r="G3722" s="153">
        <v>0</v>
      </c>
      <c r="H3722" s="1406">
        <v>0</v>
      </c>
      <c r="I3722" s="152">
        <v>10428</v>
      </c>
      <c r="J3722" s="153">
        <v>0</v>
      </c>
      <c r="K3722" s="1406">
        <v>0</v>
      </c>
      <c r="L3722" s="281">
        <f t="shared" ref="L3722:L3729" si="867">I3722+J3722+K3722</f>
        <v>10428</v>
      </c>
      <c r="M3722" s="12">
        <f t="shared" si="863"/>
        <v>1</v>
      </c>
      <c r="N3722" s="13"/>
    </row>
    <row r="3723" spans="1:14" hidden="1">
      <c r="A3723" s="10"/>
      <c r="B3723" s="291"/>
      <c r="C3723" s="304">
        <v>552</v>
      </c>
      <c r="D3723" s="305" t="s">
        <v>894</v>
      </c>
      <c r="E3723" s="295">
        <f t="shared" si="866"/>
        <v>0</v>
      </c>
      <c r="F3723" s="158"/>
      <c r="G3723" s="159"/>
      <c r="H3723" s="1408"/>
      <c r="I3723" s="158"/>
      <c r="J3723" s="159"/>
      <c r="K3723" s="1408"/>
      <c r="L3723" s="295">
        <f t="shared" si="867"/>
        <v>0</v>
      </c>
      <c r="M3723" s="12" t="str">
        <f t="shared" si="863"/>
        <v/>
      </c>
      <c r="N3723" s="13"/>
    </row>
    <row r="3724" spans="1:14" hidden="1">
      <c r="A3724" s="10"/>
      <c r="B3724" s="306"/>
      <c r="C3724" s="304">
        <v>558</v>
      </c>
      <c r="D3724" s="307" t="s">
        <v>856</v>
      </c>
      <c r="E3724" s="295">
        <f>F3724+G3724+H3724</f>
        <v>0</v>
      </c>
      <c r="F3724" s="484">
        <v>0</v>
      </c>
      <c r="G3724" s="485">
        <v>0</v>
      </c>
      <c r="H3724" s="160">
        <v>0</v>
      </c>
      <c r="I3724" s="484">
        <v>0</v>
      </c>
      <c r="J3724" s="485">
        <v>0</v>
      </c>
      <c r="K3724" s="160">
        <v>0</v>
      </c>
      <c r="L3724" s="295">
        <f>I3724+J3724+K3724</f>
        <v>0</v>
      </c>
      <c r="M3724" s="12" t="str">
        <f t="shared" si="863"/>
        <v/>
      </c>
      <c r="N3724" s="13"/>
    </row>
    <row r="3725" spans="1:14">
      <c r="A3725" s="10"/>
      <c r="B3725" s="306"/>
      <c r="C3725" s="304">
        <v>560</v>
      </c>
      <c r="D3725" s="307" t="s">
        <v>190</v>
      </c>
      <c r="E3725" s="295">
        <f t="shared" si="866"/>
        <v>7296</v>
      </c>
      <c r="F3725" s="158">
        <v>7296</v>
      </c>
      <c r="G3725" s="159">
        <v>0</v>
      </c>
      <c r="H3725" s="1408">
        <v>0</v>
      </c>
      <c r="I3725" s="158">
        <v>4779</v>
      </c>
      <c r="J3725" s="159">
        <v>0</v>
      </c>
      <c r="K3725" s="1408">
        <v>0</v>
      </c>
      <c r="L3725" s="295">
        <f t="shared" si="867"/>
        <v>4779</v>
      </c>
      <c r="M3725" s="12">
        <f t="shared" si="863"/>
        <v>1</v>
      </c>
      <c r="N3725" s="13"/>
    </row>
    <row r="3726" spans="1:14">
      <c r="A3726" s="10"/>
      <c r="B3726" s="306"/>
      <c r="C3726" s="304">
        <v>580</v>
      </c>
      <c r="D3726" s="305" t="s">
        <v>191</v>
      </c>
      <c r="E3726" s="295">
        <f t="shared" si="866"/>
        <v>4256</v>
      </c>
      <c r="F3726" s="158">
        <v>4256</v>
      </c>
      <c r="G3726" s="159">
        <v>0</v>
      </c>
      <c r="H3726" s="1408">
        <v>0</v>
      </c>
      <c r="I3726" s="158">
        <v>2093</v>
      </c>
      <c r="J3726" s="159">
        <v>0</v>
      </c>
      <c r="K3726" s="1408">
        <v>0</v>
      </c>
      <c r="L3726" s="295">
        <f t="shared" si="867"/>
        <v>2093</v>
      </c>
      <c r="M3726" s="12">
        <f t="shared" si="863"/>
        <v>1</v>
      </c>
      <c r="N3726" s="13"/>
    </row>
    <row r="3727" spans="1:14" hidden="1">
      <c r="A3727" s="10"/>
      <c r="B3727" s="291"/>
      <c r="C3727" s="304">
        <v>588</v>
      </c>
      <c r="D3727" s="305" t="s">
        <v>858</v>
      </c>
      <c r="E3727" s="295">
        <f>F3727+G3727+H3727</f>
        <v>0</v>
      </c>
      <c r="F3727" s="484">
        <v>0</v>
      </c>
      <c r="G3727" s="485">
        <v>0</v>
      </c>
      <c r="H3727" s="160">
        <v>0</v>
      </c>
      <c r="I3727" s="484">
        <v>0</v>
      </c>
      <c r="J3727" s="485">
        <v>0</v>
      </c>
      <c r="K3727" s="160">
        <v>0</v>
      </c>
      <c r="L3727" s="295">
        <f>I3727+J3727+K3727</f>
        <v>0</v>
      </c>
      <c r="M3727" s="12" t="str">
        <f t="shared" si="863"/>
        <v/>
      </c>
      <c r="N3727" s="13"/>
    </row>
    <row r="3728" spans="1:14" ht="31.5" hidden="1">
      <c r="A3728" s="10"/>
      <c r="B3728" s="291"/>
      <c r="C3728" s="308">
        <v>590</v>
      </c>
      <c r="D3728" s="309" t="s">
        <v>192</v>
      </c>
      <c r="E3728" s="287">
        <f t="shared" si="866"/>
        <v>0</v>
      </c>
      <c r="F3728" s="173"/>
      <c r="G3728" s="174"/>
      <c r="H3728" s="1409"/>
      <c r="I3728" s="173"/>
      <c r="J3728" s="174"/>
      <c r="K3728" s="1409"/>
      <c r="L3728" s="287">
        <f t="shared" si="867"/>
        <v>0</v>
      </c>
      <c r="M3728" s="12" t="str">
        <f t="shared" si="863"/>
        <v/>
      </c>
      <c r="N3728" s="13"/>
    </row>
    <row r="3729" spans="1:14" hidden="1">
      <c r="A3729" s="22">
        <v>5</v>
      </c>
      <c r="B3729" s="272">
        <v>800</v>
      </c>
      <c r="C3729" s="1936" t="s">
        <v>193</v>
      </c>
      <c r="D3729" s="1937"/>
      <c r="E3729" s="310">
        <f t="shared" si="866"/>
        <v>0</v>
      </c>
      <c r="F3729" s="1410"/>
      <c r="G3729" s="1411"/>
      <c r="H3729" s="1412"/>
      <c r="I3729" s="1410"/>
      <c r="J3729" s="1411"/>
      <c r="K3729" s="1412"/>
      <c r="L3729" s="310">
        <f t="shared" si="867"/>
        <v>0</v>
      </c>
      <c r="M3729" s="12" t="str">
        <f t="shared" si="863"/>
        <v/>
      </c>
      <c r="N3729" s="13"/>
    </row>
    <row r="3730" spans="1:14">
      <c r="A3730" s="23">
        <v>10</v>
      </c>
      <c r="B3730" s="272">
        <v>1000</v>
      </c>
      <c r="C3730" s="1932" t="s">
        <v>194</v>
      </c>
      <c r="D3730" s="1933"/>
      <c r="E3730" s="310">
        <f t="shared" ref="E3730:L3730" si="868">SUM(E3731:E3747)</f>
        <v>13387</v>
      </c>
      <c r="F3730" s="274">
        <f t="shared" si="868"/>
        <v>13387</v>
      </c>
      <c r="G3730" s="275">
        <f t="shared" si="868"/>
        <v>0</v>
      </c>
      <c r="H3730" s="276">
        <f>SUM(H3731:H3747)</f>
        <v>0</v>
      </c>
      <c r="I3730" s="274">
        <f t="shared" si="868"/>
        <v>2050</v>
      </c>
      <c r="J3730" s="275">
        <f t="shared" si="868"/>
        <v>0</v>
      </c>
      <c r="K3730" s="276">
        <f t="shared" si="868"/>
        <v>0</v>
      </c>
      <c r="L3730" s="310">
        <f t="shared" si="868"/>
        <v>2050</v>
      </c>
      <c r="M3730" s="12">
        <f t="shared" si="863"/>
        <v>1</v>
      </c>
      <c r="N3730" s="13"/>
    </row>
    <row r="3731" spans="1:14" hidden="1">
      <c r="A3731" s="23">
        <v>15</v>
      </c>
      <c r="B3731" s="292"/>
      <c r="C3731" s="279">
        <v>1011</v>
      </c>
      <c r="D3731" s="311" t="s">
        <v>195</v>
      </c>
      <c r="E3731" s="281">
        <f t="shared" ref="E3731:E3747" si="869">F3731+G3731+H3731</f>
        <v>0</v>
      </c>
      <c r="F3731" s="152"/>
      <c r="G3731" s="153"/>
      <c r="H3731" s="1406"/>
      <c r="I3731" s="152"/>
      <c r="J3731" s="153"/>
      <c r="K3731" s="1406"/>
      <c r="L3731" s="281">
        <f t="shared" ref="L3731:L3747" si="870">I3731+J3731+K3731</f>
        <v>0</v>
      </c>
      <c r="M3731" s="12" t="str">
        <f t="shared" si="863"/>
        <v/>
      </c>
      <c r="N3731" s="13"/>
    </row>
    <row r="3732" spans="1:14" hidden="1">
      <c r="A3732" s="22">
        <v>35</v>
      </c>
      <c r="B3732" s="292"/>
      <c r="C3732" s="293">
        <v>1012</v>
      </c>
      <c r="D3732" s="294" t="s">
        <v>196</v>
      </c>
      <c r="E3732" s="295">
        <f t="shared" si="869"/>
        <v>0</v>
      </c>
      <c r="F3732" s="158"/>
      <c r="G3732" s="159"/>
      <c r="H3732" s="1408"/>
      <c r="I3732" s="158"/>
      <c r="J3732" s="159"/>
      <c r="K3732" s="1408"/>
      <c r="L3732" s="295">
        <f t="shared" si="870"/>
        <v>0</v>
      </c>
      <c r="M3732" s="12" t="str">
        <f t="shared" si="863"/>
        <v/>
      </c>
      <c r="N3732" s="13"/>
    </row>
    <row r="3733" spans="1:14">
      <c r="A3733" s="23">
        <v>40</v>
      </c>
      <c r="B3733" s="292"/>
      <c r="C3733" s="293">
        <v>1013</v>
      </c>
      <c r="D3733" s="294" t="s">
        <v>197</v>
      </c>
      <c r="E3733" s="295">
        <f t="shared" si="869"/>
        <v>3000</v>
      </c>
      <c r="F3733" s="158">
        <v>3000</v>
      </c>
      <c r="G3733" s="159">
        <v>0</v>
      </c>
      <c r="H3733" s="1408">
        <v>0</v>
      </c>
      <c r="I3733" s="158"/>
      <c r="J3733" s="159"/>
      <c r="K3733" s="1408"/>
      <c r="L3733" s="295">
        <f t="shared" si="870"/>
        <v>0</v>
      </c>
      <c r="M3733" s="12">
        <f t="shared" si="863"/>
        <v>1</v>
      </c>
      <c r="N3733" s="13"/>
    </row>
    <row r="3734" spans="1:14" hidden="1">
      <c r="A3734" s="23">
        <v>45</v>
      </c>
      <c r="B3734" s="292"/>
      <c r="C3734" s="293">
        <v>1014</v>
      </c>
      <c r="D3734" s="294" t="s">
        <v>198</v>
      </c>
      <c r="E3734" s="295">
        <f t="shared" si="869"/>
        <v>0</v>
      </c>
      <c r="F3734" s="158"/>
      <c r="G3734" s="159"/>
      <c r="H3734" s="1408"/>
      <c r="I3734" s="158"/>
      <c r="J3734" s="159"/>
      <c r="K3734" s="1408"/>
      <c r="L3734" s="295">
        <f t="shared" si="870"/>
        <v>0</v>
      </c>
      <c r="M3734" s="12" t="str">
        <f t="shared" si="863"/>
        <v/>
      </c>
      <c r="N3734" s="13"/>
    </row>
    <row r="3735" spans="1:14">
      <c r="A3735" s="23">
        <v>50</v>
      </c>
      <c r="B3735" s="292"/>
      <c r="C3735" s="293">
        <v>1015</v>
      </c>
      <c r="D3735" s="294" t="s">
        <v>199</v>
      </c>
      <c r="E3735" s="295">
        <f t="shared" si="869"/>
        <v>1000</v>
      </c>
      <c r="F3735" s="158">
        <v>1000</v>
      </c>
      <c r="G3735" s="159">
        <v>0</v>
      </c>
      <c r="H3735" s="1408">
        <v>0</v>
      </c>
      <c r="I3735" s="158"/>
      <c r="J3735" s="159"/>
      <c r="K3735" s="1408"/>
      <c r="L3735" s="295">
        <f t="shared" si="870"/>
        <v>0</v>
      </c>
      <c r="M3735" s="12">
        <f t="shared" si="863"/>
        <v>1</v>
      </c>
      <c r="N3735" s="13"/>
    </row>
    <row r="3736" spans="1:14">
      <c r="A3736" s="23">
        <v>55</v>
      </c>
      <c r="B3736" s="292"/>
      <c r="C3736" s="312">
        <v>1016</v>
      </c>
      <c r="D3736" s="313" t="s">
        <v>200</v>
      </c>
      <c r="E3736" s="314">
        <f t="shared" si="869"/>
        <v>1387</v>
      </c>
      <c r="F3736" s="164">
        <v>1387</v>
      </c>
      <c r="G3736" s="165">
        <v>0</v>
      </c>
      <c r="H3736" s="1407">
        <v>0</v>
      </c>
      <c r="I3736" s="164"/>
      <c r="J3736" s="165"/>
      <c r="K3736" s="1407"/>
      <c r="L3736" s="314">
        <f t="shared" si="870"/>
        <v>0</v>
      </c>
      <c r="M3736" s="12">
        <f t="shared" si="863"/>
        <v>1</v>
      </c>
      <c r="N3736" s="13"/>
    </row>
    <row r="3737" spans="1:14">
      <c r="A3737" s="23">
        <v>60</v>
      </c>
      <c r="B3737" s="278"/>
      <c r="C3737" s="318">
        <v>1020</v>
      </c>
      <c r="D3737" s="319" t="s">
        <v>201</v>
      </c>
      <c r="E3737" s="320">
        <f t="shared" si="869"/>
        <v>8000</v>
      </c>
      <c r="F3737" s="450">
        <v>8000</v>
      </c>
      <c r="G3737" s="451">
        <v>0</v>
      </c>
      <c r="H3737" s="1416">
        <v>0</v>
      </c>
      <c r="I3737" s="450">
        <v>2050</v>
      </c>
      <c r="J3737" s="451">
        <v>0</v>
      </c>
      <c r="K3737" s="1416">
        <v>0</v>
      </c>
      <c r="L3737" s="320">
        <f t="shared" si="870"/>
        <v>2050</v>
      </c>
      <c r="M3737" s="12">
        <f t="shared" si="863"/>
        <v>1</v>
      </c>
      <c r="N3737" s="13"/>
    </row>
    <row r="3738" spans="1:14" hidden="1">
      <c r="A3738" s="22">
        <v>65</v>
      </c>
      <c r="B3738" s="292"/>
      <c r="C3738" s="324">
        <v>1030</v>
      </c>
      <c r="D3738" s="325" t="s">
        <v>202</v>
      </c>
      <c r="E3738" s="326">
        <f t="shared" si="869"/>
        <v>0</v>
      </c>
      <c r="F3738" s="445"/>
      <c r="G3738" s="446"/>
      <c r="H3738" s="1413"/>
      <c r="I3738" s="445"/>
      <c r="J3738" s="446"/>
      <c r="K3738" s="1413"/>
      <c r="L3738" s="326">
        <f t="shared" si="870"/>
        <v>0</v>
      </c>
      <c r="M3738" s="12" t="str">
        <f t="shared" si="863"/>
        <v/>
      </c>
      <c r="N3738" s="13"/>
    </row>
    <row r="3739" spans="1:14" hidden="1">
      <c r="A3739" s="23">
        <v>70</v>
      </c>
      <c r="B3739" s="292"/>
      <c r="C3739" s="318">
        <v>1051</v>
      </c>
      <c r="D3739" s="331" t="s">
        <v>203</v>
      </c>
      <c r="E3739" s="320">
        <f t="shared" si="869"/>
        <v>0</v>
      </c>
      <c r="F3739" s="450"/>
      <c r="G3739" s="451"/>
      <c r="H3739" s="1416"/>
      <c r="I3739" s="450"/>
      <c r="J3739" s="451"/>
      <c r="K3739" s="1416"/>
      <c r="L3739" s="320">
        <f t="shared" si="870"/>
        <v>0</v>
      </c>
      <c r="M3739" s="12" t="str">
        <f t="shared" si="863"/>
        <v/>
      </c>
      <c r="N3739" s="13"/>
    </row>
    <row r="3740" spans="1:14" hidden="1">
      <c r="A3740" s="23">
        <v>75</v>
      </c>
      <c r="B3740" s="292"/>
      <c r="C3740" s="293">
        <v>1052</v>
      </c>
      <c r="D3740" s="294" t="s">
        <v>204</v>
      </c>
      <c r="E3740" s="295">
        <f t="shared" si="869"/>
        <v>0</v>
      </c>
      <c r="F3740" s="158"/>
      <c r="G3740" s="159"/>
      <c r="H3740" s="1408"/>
      <c r="I3740" s="158"/>
      <c r="J3740" s="159"/>
      <c r="K3740" s="1408"/>
      <c r="L3740" s="295">
        <f t="shared" si="870"/>
        <v>0</v>
      </c>
      <c r="M3740" s="12" t="str">
        <f t="shared" si="863"/>
        <v/>
      </c>
      <c r="N3740" s="13"/>
    </row>
    <row r="3741" spans="1:14" hidden="1">
      <c r="A3741" s="23">
        <v>80</v>
      </c>
      <c r="B3741" s="292"/>
      <c r="C3741" s="324">
        <v>1053</v>
      </c>
      <c r="D3741" s="325" t="s">
        <v>859</v>
      </c>
      <c r="E3741" s="326">
        <f t="shared" si="869"/>
        <v>0</v>
      </c>
      <c r="F3741" s="445"/>
      <c r="G3741" s="446"/>
      <c r="H3741" s="1413"/>
      <c r="I3741" s="445"/>
      <c r="J3741" s="446"/>
      <c r="K3741" s="1413"/>
      <c r="L3741" s="326">
        <f t="shared" si="870"/>
        <v>0</v>
      </c>
      <c r="M3741" s="12" t="str">
        <f t="shared" si="863"/>
        <v/>
      </c>
      <c r="N3741" s="13"/>
    </row>
    <row r="3742" spans="1:14" hidden="1">
      <c r="A3742" s="23">
        <v>80</v>
      </c>
      <c r="B3742" s="292"/>
      <c r="C3742" s="318">
        <v>1062</v>
      </c>
      <c r="D3742" s="319" t="s">
        <v>205</v>
      </c>
      <c r="E3742" s="320">
        <f t="shared" si="869"/>
        <v>0</v>
      </c>
      <c r="F3742" s="450"/>
      <c r="G3742" s="451"/>
      <c r="H3742" s="1416"/>
      <c r="I3742" s="450"/>
      <c r="J3742" s="451"/>
      <c r="K3742" s="1416"/>
      <c r="L3742" s="320">
        <f t="shared" si="870"/>
        <v>0</v>
      </c>
      <c r="M3742" s="12" t="str">
        <f t="shared" si="863"/>
        <v/>
      </c>
      <c r="N3742" s="13"/>
    </row>
    <row r="3743" spans="1:14" hidden="1">
      <c r="A3743" s="23">
        <v>85</v>
      </c>
      <c r="B3743" s="292"/>
      <c r="C3743" s="324">
        <v>1063</v>
      </c>
      <c r="D3743" s="332" t="s">
        <v>787</v>
      </c>
      <c r="E3743" s="326">
        <f t="shared" si="869"/>
        <v>0</v>
      </c>
      <c r="F3743" s="445"/>
      <c r="G3743" s="446"/>
      <c r="H3743" s="1413"/>
      <c r="I3743" s="445"/>
      <c r="J3743" s="446"/>
      <c r="K3743" s="1413"/>
      <c r="L3743" s="326">
        <f t="shared" si="870"/>
        <v>0</v>
      </c>
      <c r="M3743" s="12" t="str">
        <f t="shared" si="863"/>
        <v/>
      </c>
      <c r="N3743" s="13"/>
    </row>
    <row r="3744" spans="1:14" hidden="1">
      <c r="A3744" s="23">
        <v>90</v>
      </c>
      <c r="B3744" s="292"/>
      <c r="C3744" s="333">
        <v>1069</v>
      </c>
      <c r="D3744" s="334" t="s">
        <v>206</v>
      </c>
      <c r="E3744" s="335">
        <f t="shared" si="869"/>
        <v>0</v>
      </c>
      <c r="F3744" s="589"/>
      <c r="G3744" s="590"/>
      <c r="H3744" s="1415"/>
      <c r="I3744" s="589"/>
      <c r="J3744" s="590"/>
      <c r="K3744" s="1415"/>
      <c r="L3744" s="335">
        <f t="shared" si="870"/>
        <v>0</v>
      </c>
      <c r="M3744" s="12" t="str">
        <f t="shared" si="863"/>
        <v/>
      </c>
      <c r="N3744" s="13"/>
    </row>
    <row r="3745" spans="1:14" hidden="1">
      <c r="A3745" s="23">
        <v>90</v>
      </c>
      <c r="B3745" s="278"/>
      <c r="C3745" s="318">
        <v>1091</v>
      </c>
      <c r="D3745" s="331" t="s">
        <v>895</v>
      </c>
      <c r="E3745" s="320">
        <f t="shared" si="869"/>
        <v>0</v>
      </c>
      <c r="F3745" s="450"/>
      <c r="G3745" s="451"/>
      <c r="H3745" s="1416"/>
      <c r="I3745" s="450"/>
      <c r="J3745" s="451"/>
      <c r="K3745" s="1416"/>
      <c r="L3745" s="320">
        <f t="shared" si="870"/>
        <v>0</v>
      </c>
      <c r="M3745" s="12" t="str">
        <f t="shared" si="863"/>
        <v/>
      </c>
      <c r="N3745" s="13"/>
    </row>
    <row r="3746" spans="1:14" hidden="1">
      <c r="A3746" s="22">
        <v>115</v>
      </c>
      <c r="B3746" s="292"/>
      <c r="C3746" s="293">
        <v>1092</v>
      </c>
      <c r="D3746" s="294" t="s">
        <v>299</v>
      </c>
      <c r="E3746" s="295">
        <f t="shared" si="869"/>
        <v>0</v>
      </c>
      <c r="F3746" s="158"/>
      <c r="G3746" s="159"/>
      <c r="H3746" s="1408"/>
      <c r="I3746" s="158"/>
      <c r="J3746" s="159"/>
      <c r="K3746" s="1408"/>
      <c r="L3746" s="295">
        <f t="shared" si="870"/>
        <v>0</v>
      </c>
      <c r="M3746" s="12" t="str">
        <f t="shared" si="863"/>
        <v/>
      </c>
      <c r="N3746" s="13"/>
    </row>
    <row r="3747" spans="1:14" hidden="1">
      <c r="A3747" s="22">
        <v>125</v>
      </c>
      <c r="B3747" s="292"/>
      <c r="C3747" s="285">
        <v>1098</v>
      </c>
      <c r="D3747" s="339" t="s">
        <v>207</v>
      </c>
      <c r="E3747" s="287">
        <f t="shared" si="869"/>
        <v>0</v>
      </c>
      <c r="F3747" s="173"/>
      <c r="G3747" s="174"/>
      <c r="H3747" s="1409"/>
      <c r="I3747" s="173"/>
      <c r="J3747" s="174"/>
      <c r="K3747" s="1409"/>
      <c r="L3747" s="287">
        <f t="shared" si="870"/>
        <v>0</v>
      </c>
      <c r="M3747" s="12" t="str">
        <f t="shared" si="863"/>
        <v/>
      </c>
      <c r="N3747" s="13"/>
    </row>
    <row r="3748" spans="1:14">
      <c r="A3748" s="23">
        <v>130</v>
      </c>
      <c r="B3748" s="272">
        <v>1900</v>
      </c>
      <c r="C3748" s="1917" t="s">
        <v>266</v>
      </c>
      <c r="D3748" s="1918"/>
      <c r="E3748" s="310">
        <f t="shared" ref="E3748:L3748" si="871">SUM(E3749:E3751)</f>
        <v>87</v>
      </c>
      <c r="F3748" s="274">
        <f t="shared" si="871"/>
        <v>87</v>
      </c>
      <c r="G3748" s="275">
        <f t="shared" si="871"/>
        <v>0</v>
      </c>
      <c r="H3748" s="276">
        <f>SUM(H3749:H3751)</f>
        <v>0</v>
      </c>
      <c r="I3748" s="274">
        <f t="shared" si="871"/>
        <v>0</v>
      </c>
      <c r="J3748" s="275">
        <f t="shared" si="871"/>
        <v>0</v>
      </c>
      <c r="K3748" s="276">
        <f t="shared" si="871"/>
        <v>0</v>
      </c>
      <c r="L3748" s="310">
        <f t="shared" si="871"/>
        <v>0</v>
      </c>
      <c r="M3748" s="12">
        <f t="shared" si="863"/>
        <v>1</v>
      </c>
      <c r="N3748" s="13"/>
    </row>
    <row r="3749" spans="1:14">
      <c r="A3749" s="23">
        <v>135</v>
      </c>
      <c r="B3749" s="292"/>
      <c r="C3749" s="279">
        <v>1901</v>
      </c>
      <c r="D3749" s="340" t="s">
        <v>896</v>
      </c>
      <c r="E3749" s="281">
        <f>F3749+G3749+H3749</f>
        <v>87</v>
      </c>
      <c r="F3749" s="152">
        <v>87</v>
      </c>
      <c r="G3749" s="153">
        <v>0</v>
      </c>
      <c r="H3749" s="1406">
        <v>0</v>
      </c>
      <c r="I3749" s="152"/>
      <c r="J3749" s="153"/>
      <c r="K3749" s="1406"/>
      <c r="L3749" s="281">
        <f>I3749+J3749+K3749</f>
        <v>0</v>
      </c>
      <c r="M3749" s="12">
        <f t="shared" si="863"/>
        <v>1</v>
      </c>
      <c r="N3749" s="13"/>
    </row>
    <row r="3750" spans="1:14" hidden="1">
      <c r="A3750" s="23">
        <v>140</v>
      </c>
      <c r="B3750" s="341"/>
      <c r="C3750" s="293">
        <v>1981</v>
      </c>
      <c r="D3750" s="342" t="s">
        <v>897</v>
      </c>
      <c r="E3750" s="295">
        <f>F3750+G3750+H3750</f>
        <v>0</v>
      </c>
      <c r="F3750" s="158"/>
      <c r="G3750" s="159"/>
      <c r="H3750" s="1408"/>
      <c r="I3750" s="158"/>
      <c r="J3750" s="159"/>
      <c r="K3750" s="1408"/>
      <c r="L3750" s="295">
        <f>I3750+J3750+K3750</f>
        <v>0</v>
      </c>
      <c r="M3750" s="12" t="str">
        <f t="shared" si="863"/>
        <v/>
      </c>
      <c r="N3750" s="13"/>
    </row>
    <row r="3751" spans="1:14" hidden="1">
      <c r="A3751" s="23">
        <v>145</v>
      </c>
      <c r="B3751" s="292"/>
      <c r="C3751" s="285">
        <v>1991</v>
      </c>
      <c r="D3751" s="343" t="s">
        <v>898</v>
      </c>
      <c r="E3751" s="287">
        <f>F3751+G3751+H3751</f>
        <v>0</v>
      </c>
      <c r="F3751" s="173"/>
      <c r="G3751" s="174"/>
      <c r="H3751" s="1409"/>
      <c r="I3751" s="173"/>
      <c r="J3751" s="174"/>
      <c r="K3751" s="1409"/>
      <c r="L3751" s="287">
        <f>I3751+J3751+K3751</f>
        <v>0</v>
      </c>
      <c r="M3751" s="12" t="str">
        <f t="shared" si="863"/>
        <v/>
      </c>
      <c r="N3751" s="13"/>
    </row>
    <row r="3752" spans="1:14" hidden="1">
      <c r="A3752" s="23">
        <v>150</v>
      </c>
      <c r="B3752" s="272">
        <v>2100</v>
      </c>
      <c r="C3752" s="1917" t="s">
        <v>708</v>
      </c>
      <c r="D3752" s="1918"/>
      <c r="E3752" s="310">
        <f t="shared" ref="E3752:L3752" si="872">SUM(E3753:E3757)</f>
        <v>0</v>
      </c>
      <c r="F3752" s="274">
        <f t="shared" si="872"/>
        <v>0</v>
      </c>
      <c r="G3752" s="275">
        <f t="shared" si="872"/>
        <v>0</v>
      </c>
      <c r="H3752" s="276">
        <f>SUM(H3753:H3757)</f>
        <v>0</v>
      </c>
      <c r="I3752" s="274">
        <f t="shared" si="872"/>
        <v>0</v>
      </c>
      <c r="J3752" s="275">
        <f t="shared" si="872"/>
        <v>0</v>
      </c>
      <c r="K3752" s="276">
        <f t="shared" si="872"/>
        <v>0</v>
      </c>
      <c r="L3752" s="310">
        <f t="shared" si="872"/>
        <v>0</v>
      </c>
      <c r="M3752" s="12" t="str">
        <f t="shared" si="863"/>
        <v/>
      </c>
      <c r="N3752" s="13"/>
    </row>
    <row r="3753" spans="1:14" hidden="1">
      <c r="A3753" s="23">
        <v>155</v>
      </c>
      <c r="B3753" s="292"/>
      <c r="C3753" s="279">
        <v>2110</v>
      </c>
      <c r="D3753" s="344" t="s">
        <v>208</v>
      </c>
      <c r="E3753" s="281">
        <f>F3753+G3753+H3753</f>
        <v>0</v>
      </c>
      <c r="F3753" s="152"/>
      <c r="G3753" s="153"/>
      <c r="H3753" s="1406"/>
      <c r="I3753" s="152"/>
      <c r="J3753" s="153"/>
      <c r="K3753" s="1406"/>
      <c r="L3753" s="281">
        <f>I3753+J3753+K3753</f>
        <v>0</v>
      </c>
      <c r="M3753" s="12" t="str">
        <f t="shared" si="863"/>
        <v/>
      </c>
      <c r="N3753" s="13"/>
    </row>
    <row r="3754" spans="1:14" hidden="1">
      <c r="A3754" s="23">
        <v>160</v>
      </c>
      <c r="B3754" s="341"/>
      <c r="C3754" s="293">
        <v>2120</v>
      </c>
      <c r="D3754" s="300" t="s">
        <v>209</v>
      </c>
      <c r="E3754" s="295">
        <f>F3754+G3754+H3754</f>
        <v>0</v>
      </c>
      <c r="F3754" s="158"/>
      <c r="G3754" s="159"/>
      <c r="H3754" s="1408"/>
      <c r="I3754" s="158"/>
      <c r="J3754" s="159"/>
      <c r="K3754" s="1408"/>
      <c r="L3754" s="295">
        <f>I3754+J3754+K3754</f>
        <v>0</v>
      </c>
      <c r="M3754" s="12" t="str">
        <f t="shared" si="863"/>
        <v/>
      </c>
      <c r="N3754" s="13"/>
    </row>
    <row r="3755" spans="1:14" hidden="1">
      <c r="A3755" s="23">
        <v>165</v>
      </c>
      <c r="B3755" s="341"/>
      <c r="C3755" s="293">
        <v>2125</v>
      </c>
      <c r="D3755" s="300" t="s">
        <v>210</v>
      </c>
      <c r="E3755" s="295">
        <f>F3755+G3755+H3755</f>
        <v>0</v>
      </c>
      <c r="F3755" s="484">
        <v>0</v>
      </c>
      <c r="G3755" s="485">
        <v>0</v>
      </c>
      <c r="H3755" s="160">
        <v>0</v>
      </c>
      <c r="I3755" s="484">
        <v>0</v>
      </c>
      <c r="J3755" s="485">
        <v>0</v>
      </c>
      <c r="K3755" s="160">
        <v>0</v>
      </c>
      <c r="L3755" s="295">
        <f>I3755+J3755+K3755</f>
        <v>0</v>
      </c>
      <c r="M3755" s="12" t="str">
        <f t="shared" si="863"/>
        <v/>
      </c>
      <c r="N3755" s="13"/>
    </row>
    <row r="3756" spans="1:14" hidden="1">
      <c r="A3756" s="23">
        <v>175</v>
      </c>
      <c r="B3756" s="291"/>
      <c r="C3756" s="293">
        <v>2140</v>
      </c>
      <c r="D3756" s="300" t="s">
        <v>211</v>
      </c>
      <c r="E3756" s="295">
        <f>F3756+G3756+H3756</f>
        <v>0</v>
      </c>
      <c r="F3756" s="484">
        <v>0</v>
      </c>
      <c r="G3756" s="485">
        <v>0</v>
      </c>
      <c r="H3756" s="160">
        <v>0</v>
      </c>
      <c r="I3756" s="484">
        <v>0</v>
      </c>
      <c r="J3756" s="485">
        <v>0</v>
      </c>
      <c r="K3756" s="160">
        <v>0</v>
      </c>
      <c r="L3756" s="295">
        <f>I3756+J3756+K3756</f>
        <v>0</v>
      </c>
      <c r="M3756" s="12" t="str">
        <f t="shared" si="863"/>
        <v/>
      </c>
      <c r="N3756" s="13"/>
    </row>
    <row r="3757" spans="1:14" hidden="1">
      <c r="A3757" s="23">
        <v>180</v>
      </c>
      <c r="B3757" s="292"/>
      <c r="C3757" s="285">
        <v>2190</v>
      </c>
      <c r="D3757" s="345" t="s">
        <v>212</v>
      </c>
      <c r="E3757" s="287">
        <f>F3757+G3757+H3757</f>
        <v>0</v>
      </c>
      <c r="F3757" s="173"/>
      <c r="G3757" s="174"/>
      <c r="H3757" s="1409"/>
      <c r="I3757" s="173"/>
      <c r="J3757" s="174"/>
      <c r="K3757" s="1409"/>
      <c r="L3757" s="287">
        <f>I3757+J3757+K3757</f>
        <v>0</v>
      </c>
      <c r="M3757" s="12" t="str">
        <f t="shared" si="863"/>
        <v/>
      </c>
      <c r="N3757" s="13"/>
    </row>
    <row r="3758" spans="1:14" hidden="1">
      <c r="A3758" s="23">
        <v>185</v>
      </c>
      <c r="B3758" s="272">
        <v>2200</v>
      </c>
      <c r="C3758" s="1917" t="s">
        <v>213</v>
      </c>
      <c r="D3758" s="1918"/>
      <c r="E3758" s="310">
        <f t="shared" ref="E3758:L3758" si="873">SUM(E3759:E3760)</f>
        <v>0</v>
      </c>
      <c r="F3758" s="274">
        <f t="shared" si="873"/>
        <v>0</v>
      </c>
      <c r="G3758" s="275">
        <f t="shared" si="873"/>
        <v>0</v>
      </c>
      <c r="H3758" s="276">
        <f>SUM(H3759:H3760)</f>
        <v>0</v>
      </c>
      <c r="I3758" s="274">
        <f t="shared" si="873"/>
        <v>0</v>
      </c>
      <c r="J3758" s="275">
        <f t="shared" si="873"/>
        <v>0</v>
      </c>
      <c r="K3758" s="276">
        <f t="shared" si="873"/>
        <v>0</v>
      </c>
      <c r="L3758" s="310">
        <f t="shared" si="873"/>
        <v>0</v>
      </c>
      <c r="M3758" s="12" t="str">
        <f t="shared" si="863"/>
        <v/>
      </c>
      <c r="N3758" s="13"/>
    </row>
    <row r="3759" spans="1:14" hidden="1">
      <c r="A3759" s="23">
        <v>190</v>
      </c>
      <c r="B3759" s="292"/>
      <c r="C3759" s="279">
        <v>2221</v>
      </c>
      <c r="D3759" s="280" t="s">
        <v>300</v>
      </c>
      <c r="E3759" s="281">
        <f>F3759+G3759+H3759</f>
        <v>0</v>
      </c>
      <c r="F3759" s="152"/>
      <c r="G3759" s="153"/>
      <c r="H3759" s="1406"/>
      <c r="I3759" s="152"/>
      <c r="J3759" s="153"/>
      <c r="K3759" s="1406"/>
      <c r="L3759" s="281">
        <f>I3759+J3759+K3759</f>
        <v>0</v>
      </c>
      <c r="M3759" s="12" t="str">
        <f t="shared" si="863"/>
        <v/>
      </c>
      <c r="N3759" s="13"/>
    </row>
    <row r="3760" spans="1:14" hidden="1">
      <c r="A3760" s="23">
        <v>200</v>
      </c>
      <c r="B3760" s="292"/>
      <c r="C3760" s="285">
        <v>2224</v>
      </c>
      <c r="D3760" s="286" t="s">
        <v>214</v>
      </c>
      <c r="E3760" s="287">
        <f>F3760+G3760+H3760</f>
        <v>0</v>
      </c>
      <c r="F3760" s="173"/>
      <c r="G3760" s="174"/>
      <c r="H3760" s="1409"/>
      <c r="I3760" s="173"/>
      <c r="J3760" s="174"/>
      <c r="K3760" s="1409"/>
      <c r="L3760" s="287">
        <f>I3760+J3760+K3760</f>
        <v>0</v>
      </c>
      <c r="M3760" s="12" t="str">
        <f t="shared" si="863"/>
        <v/>
      </c>
      <c r="N3760" s="13"/>
    </row>
    <row r="3761" spans="1:14" hidden="1">
      <c r="A3761" s="23">
        <v>200</v>
      </c>
      <c r="B3761" s="272">
        <v>2500</v>
      </c>
      <c r="C3761" s="1917" t="s">
        <v>215</v>
      </c>
      <c r="D3761" s="1918"/>
      <c r="E3761" s="310">
        <f>F3761+G3761+H3761</f>
        <v>0</v>
      </c>
      <c r="F3761" s="1410"/>
      <c r="G3761" s="1411"/>
      <c r="H3761" s="1412"/>
      <c r="I3761" s="1410"/>
      <c r="J3761" s="1411"/>
      <c r="K3761" s="1412"/>
      <c r="L3761" s="310">
        <f>I3761+J3761+K3761</f>
        <v>0</v>
      </c>
      <c r="M3761" s="12" t="str">
        <f t="shared" si="863"/>
        <v/>
      </c>
      <c r="N3761" s="13"/>
    </row>
    <row r="3762" spans="1:14" hidden="1">
      <c r="A3762" s="23">
        <v>205</v>
      </c>
      <c r="B3762" s="272">
        <v>2600</v>
      </c>
      <c r="C3762" s="1923" t="s">
        <v>216</v>
      </c>
      <c r="D3762" s="1924"/>
      <c r="E3762" s="310">
        <f>F3762+G3762+H3762</f>
        <v>0</v>
      </c>
      <c r="F3762" s="1410"/>
      <c r="G3762" s="1411"/>
      <c r="H3762" s="1412"/>
      <c r="I3762" s="1410"/>
      <c r="J3762" s="1411"/>
      <c r="K3762" s="1412"/>
      <c r="L3762" s="310">
        <f>I3762+J3762+K3762</f>
        <v>0</v>
      </c>
      <c r="M3762" s="12" t="str">
        <f t="shared" si="863"/>
        <v/>
      </c>
      <c r="N3762" s="13"/>
    </row>
    <row r="3763" spans="1:14" hidden="1">
      <c r="A3763" s="23">
        <v>210</v>
      </c>
      <c r="B3763" s="272">
        <v>2700</v>
      </c>
      <c r="C3763" s="1923" t="s">
        <v>217</v>
      </c>
      <c r="D3763" s="1924"/>
      <c r="E3763" s="310">
        <f>F3763+G3763+H3763</f>
        <v>0</v>
      </c>
      <c r="F3763" s="1410"/>
      <c r="G3763" s="1411"/>
      <c r="H3763" s="1412"/>
      <c r="I3763" s="1410"/>
      <c r="J3763" s="1411"/>
      <c r="K3763" s="1412"/>
      <c r="L3763" s="310">
        <f>I3763+J3763+K3763</f>
        <v>0</v>
      </c>
      <c r="M3763" s="12" t="str">
        <f t="shared" si="863"/>
        <v/>
      </c>
      <c r="N3763" s="13"/>
    </row>
    <row r="3764" spans="1:14" ht="36" hidden="1" customHeight="1">
      <c r="A3764" s="23">
        <v>215</v>
      </c>
      <c r="B3764" s="272">
        <v>2800</v>
      </c>
      <c r="C3764" s="1923" t="s">
        <v>1644</v>
      </c>
      <c r="D3764" s="1924"/>
      <c r="E3764" s="310">
        <f t="shared" ref="E3764:L3764" si="874">SUM(E3765:E3767)</f>
        <v>0</v>
      </c>
      <c r="F3764" s="274">
        <f t="shared" si="874"/>
        <v>0</v>
      </c>
      <c r="G3764" s="275">
        <f t="shared" si="874"/>
        <v>0</v>
      </c>
      <c r="H3764" s="276">
        <f>SUM(H3765:H3767)</f>
        <v>0</v>
      </c>
      <c r="I3764" s="274">
        <f t="shared" si="874"/>
        <v>0</v>
      </c>
      <c r="J3764" s="275">
        <f t="shared" si="874"/>
        <v>0</v>
      </c>
      <c r="K3764" s="276">
        <f t="shared" si="874"/>
        <v>0</v>
      </c>
      <c r="L3764" s="310">
        <f t="shared" si="874"/>
        <v>0</v>
      </c>
      <c r="M3764" s="12" t="str">
        <f t="shared" si="863"/>
        <v/>
      </c>
      <c r="N3764" s="13"/>
    </row>
    <row r="3765" spans="1:14" hidden="1">
      <c r="A3765" s="22">
        <v>220</v>
      </c>
      <c r="B3765" s="292"/>
      <c r="C3765" s="279">
        <v>2810</v>
      </c>
      <c r="D3765" s="340" t="s">
        <v>2169</v>
      </c>
      <c r="E3765" s="281">
        <f>F3765+G3765+H3765</f>
        <v>0</v>
      </c>
      <c r="F3765" s="152"/>
      <c r="G3765" s="153"/>
      <c r="H3765" s="1406"/>
      <c r="I3765" s="152"/>
      <c r="J3765" s="153"/>
      <c r="K3765" s="1406"/>
      <c r="L3765" s="281">
        <f>I3765+J3765+K3765</f>
        <v>0</v>
      </c>
      <c r="M3765" s="12" t="str">
        <f t="shared" si="863"/>
        <v/>
      </c>
      <c r="N3765" s="13"/>
    </row>
    <row r="3766" spans="1:14" hidden="1">
      <c r="A3766" s="23">
        <v>225</v>
      </c>
      <c r="B3766" s="341"/>
      <c r="C3766" s="293">
        <v>2820</v>
      </c>
      <c r="D3766" s="342" t="s">
        <v>2170</v>
      </c>
      <c r="E3766" s="295">
        <f>F3766+G3766+H3766</f>
        <v>0</v>
      </c>
      <c r="F3766" s="158"/>
      <c r="G3766" s="159"/>
      <c r="H3766" s="1408"/>
      <c r="I3766" s="158"/>
      <c r="J3766" s="159"/>
      <c r="K3766" s="1408"/>
      <c r="L3766" s="295">
        <f>I3766+J3766+K3766</f>
        <v>0</v>
      </c>
      <c r="M3766" s="12" t="str">
        <f t="shared" si="863"/>
        <v/>
      </c>
      <c r="N3766" s="13"/>
    </row>
    <row r="3767" spans="1:14" ht="31.5" hidden="1">
      <c r="A3767" s="23">
        <v>230</v>
      </c>
      <c r="B3767" s="292"/>
      <c r="C3767" s="285">
        <v>2890</v>
      </c>
      <c r="D3767" s="343" t="s">
        <v>2171</v>
      </c>
      <c r="E3767" s="287">
        <f>F3767+G3767+H3767</f>
        <v>0</v>
      </c>
      <c r="F3767" s="173"/>
      <c r="G3767" s="174"/>
      <c r="H3767" s="1409"/>
      <c r="I3767" s="173"/>
      <c r="J3767" s="174"/>
      <c r="K3767" s="1409"/>
      <c r="L3767" s="287">
        <f>I3767+J3767+K3767</f>
        <v>0</v>
      </c>
      <c r="M3767" s="12" t="str">
        <f t="shared" si="863"/>
        <v/>
      </c>
      <c r="N3767" s="13"/>
    </row>
    <row r="3768" spans="1:14" hidden="1">
      <c r="A3768" s="23">
        <v>245</v>
      </c>
      <c r="B3768" s="272">
        <v>2900</v>
      </c>
      <c r="C3768" s="1917" t="s">
        <v>218</v>
      </c>
      <c r="D3768" s="1918"/>
      <c r="E3768" s="310">
        <f>SUM(E3769:E3776)</f>
        <v>0</v>
      </c>
      <c r="F3768" s="274">
        <f>SUM(F3769:F3776)</f>
        <v>0</v>
      </c>
      <c r="G3768" s="274">
        <f t="shared" ref="G3768:L3768" si="875">SUM(G3769:G3776)</f>
        <v>0</v>
      </c>
      <c r="H3768" s="274">
        <f t="shared" si="875"/>
        <v>0</v>
      </c>
      <c r="I3768" s="274">
        <f t="shared" si="875"/>
        <v>0</v>
      </c>
      <c r="J3768" s="274">
        <f t="shared" si="875"/>
        <v>0</v>
      </c>
      <c r="K3768" s="274">
        <f t="shared" si="875"/>
        <v>0</v>
      </c>
      <c r="L3768" s="274">
        <f t="shared" si="875"/>
        <v>0</v>
      </c>
      <c r="M3768" s="12" t="str">
        <f t="shared" si="863"/>
        <v/>
      </c>
      <c r="N3768" s="13"/>
    </row>
    <row r="3769" spans="1:14" hidden="1">
      <c r="A3769" s="22">
        <v>220</v>
      </c>
      <c r="B3769" s="346"/>
      <c r="C3769" s="279">
        <v>2910</v>
      </c>
      <c r="D3769" s="347" t="s">
        <v>1988</v>
      </c>
      <c r="E3769" s="281">
        <f>F3769+G3769+H3769</f>
        <v>0</v>
      </c>
      <c r="F3769" s="152"/>
      <c r="G3769" s="153"/>
      <c r="H3769" s="1406"/>
      <c r="I3769" s="152"/>
      <c r="J3769" s="153"/>
      <c r="K3769" s="1406"/>
      <c r="L3769" s="281">
        <f>I3769+J3769+K3769</f>
        <v>0</v>
      </c>
      <c r="M3769" s="12" t="str">
        <f t="shared" si="863"/>
        <v/>
      </c>
      <c r="N3769" s="13"/>
    </row>
    <row r="3770" spans="1:14" hidden="1">
      <c r="A3770" s="23">
        <v>225</v>
      </c>
      <c r="B3770" s="346"/>
      <c r="C3770" s="279">
        <v>2920</v>
      </c>
      <c r="D3770" s="347" t="s">
        <v>219</v>
      </c>
      <c r="E3770" s="281">
        <f t="shared" ref="E3770:E3776" si="876">F3770+G3770+H3770</f>
        <v>0</v>
      </c>
      <c r="F3770" s="152"/>
      <c r="G3770" s="153"/>
      <c r="H3770" s="1406"/>
      <c r="I3770" s="152"/>
      <c r="J3770" s="153"/>
      <c r="K3770" s="1406"/>
      <c r="L3770" s="281">
        <f t="shared" ref="L3770:L3776" si="877">I3770+J3770+K3770</f>
        <v>0</v>
      </c>
      <c r="M3770" s="12" t="str">
        <f t="shared" si="863"/>
        <v/>
      </c>
      <c r="N3770" s="13"/>
    </row>
    <row r="3771" spans="1:14" ht="31.5" hidden="1">
      <c r="A3771" s="23">
        <v>230</v>
      </c>
      <c r="B3771" s="346"/>
      <c r="C3771" s="324">
        <v>2969</v>
      </c>
      <c r="D3771" s="348" t="s">
        <v>220</v>
      </c>
      <c r="E3771" s="326">
        <f t="shared" si="876"/>
        <v>0</v>
      </c>
      <c r="F3771" s="445"/>
      <c r="G3771" s="446"/>
      <c r="H3771" s="1413"/>
      <c r="I3771" s="445"/>
      <c r="J3771" s="446"/>
      <c r="K3771" s="1413"/>
      <c r="L3771" s="326">
        <f t="shared" si="877"/>
        <v>0</v>
      </c>
      <c r="M3771" s="12" t="str">
        <f t="shared" si="863"/>
        <v/>
      </c>
      <c r="N3771" s="13"/>
    </row>
    <row r="3772" spans="1:14" ht="31.5" hidden="1">
      <c r="A3772" s="23">
        <v>235</v>
      </c>
      <c r="B3772" s="346"/>
      <c r="C3772" s="349">
        <v>2970</v>
      </c>
      <c r="D3772" s="350" t="s">
        <v>221</v>
      </c>
      <c r="E3772" s="351">
        <f t="shared" si="876"/>
        <v>0</v>
      </c>
      <c r="F3772" s="624"/>
      <c r="G3772" s="625"/>
      <c r="H3772" s="1414"/>
      <c r="I3772" s="624"/>
      <c r="J3772" s="625"/>
      <c r="K3772" s="1414"/>
      <c r="L3772" s="351">
        <f t="shared" si="877"/>
        <v>0</v>
      </c>
      <c r="M3772" s="12" t="str">
        <f t="shared" si="863"/>
        <v/>
      </c>
      <c r="N3772" s="13"/>
    </row>
    <row r="3773" spans="1:14" hidden="1">
      <c r="A3773" s="23">
        <v>240</v>
      </c>
      <c r="B3773" s="346"/>
      <c r="C3773" s="333">
        <v>2989</v>
      </c>
      <c r="D3773" s="355" t="s">
        <v>222</v>
      </c>
      <c r="E3773" s="335">
        <f t="shared" si="876"/>
        <v>0</v>
      </c>
      <c r="F3773" s="589"/>
      <c r="G3773" s="590"/>
      <c r="H3773" s="1415"/>
      <c r="I3773" s="589"/>
      <c r="J3773" s="590"/>
      <c r="K3773" s="1415"/>
      <c r="L3773" s="335">
        <f t="shared" si="877"/>
        <v>0</v>
      </c>
      <c r="M3773" s="12" t="str">
        <f t="shared" si="863"/>
        <v/>
      </c>
      <c r="N3773" s="13"/>
    </row>
    <row r="3774" spans="1:14" hidden="1">
      <c r="A3774" s="23">
        <v>245</v>
      </c>
      <c r="B3774" s="292"/>
      <c r="C3774" s="318">
        <v>2990</v>
      </c>
      <c r="D3774" s="356" t="s">
        <v>2007</v>
      </c>
      <c r="E3774" s="320">
        <f>F3774+G3774+H3774</f>
        <v>0</v>
      </c>
      <c r="F3774" s="450"/>
      <c r="G3774" s="451"/>
      <c r="H3774" s="1416"/>
      <c r="I3774" s="450"/>
      <c r="J3774" s="451"/>
      <c r="K3774" s="1416"/>
      <c r="L3774" s="320">
        <f>I3774+J3774+K3774</f>
        <v>0</v>
      </c>
      <c r="M3774" s="12" t="str">
        <f t="shared" si="863"/>
        <v/>
      </c>
      <c r="N3774" s="13"/>
    </row>
    <row r="3775" spans="1:14" hidden="1">
      <c r="A3775" s="22">
        <v>250</v>
      </c>
      <c r="B3775" s="292"/>
      <c r="C3775" s="318">
        <v>2991</v>
      </c>
      <c r="D3775" s="356" t="s">
        <v>223</v>
      </c>
      <c r="E3775" s="320">
        <f t="shared" si="876"/>
        <v>0</v>
      </c>
      <c r="F3775" s="450"/>
      <c r="G3775" s="451"/>
      <c r="H3775" s="1416"/>
      <c r="I3775" s="450"/>
      <c r="J3775" s="451"/>
      <c r="K3775" s="1416"/>
      <c r="L3775" s="320">
        <f t="shared" si="877"/>
        <v>0</v>
      </c>
      <c r="M3775" s="12" t="str">
        <f t="shared" si="863"/>
        <v/>
      </c>
      <c r="N3775" s="13"/>
    </row>
    <row r="3776" spans="1:14" hidden="1">
      <c r="A3776" s="23">
        <v>255</v>
      </c>
      <c r="B3776" s="292"/>
      <c r="C3776" s="285">
        <v>2992</v>
      </c>
      <c r="D3776" s="357" t="s">
        <v>224</v>
      </c>
      <c r="E3776" s="287">
        <f t="shared" si="876"/>
        <v>0</v>
      </c>
      <c r="F3776" s="173"/>
      <c r="G3776" s="174"/>
      <c r="H3776" s="1409"/>
      <c r="I3776" s="173"/>
      <c r="J3776" s="174"/>
      <c r="K3776" s="1409"/>
      <c r="L3776" s="287">
        <f t="shared" si="877"/>
        <v>0</v>
      </c>
      <c r="M3776" s="12" t="str">
        <f t="shared" si="863"/>
        <v/>
      </c>
      <c r="N3776" s="13"/>
    </row>
    <row r="3777" spans="1:14" hidden="1">
      <c r="A3777" s="23">
        <v>265</v>
      </c>
      <c r="B3777" s="272">
        <v>3300</v>
      </c>
      <c r="C3777" s="358" t="s">
        <v>2038</v>
      </c>
      <c r="D3777" s="1835"/>
      <c r="E3777" s="310">
        <f t="shared" ref="E3777:L3777" si="878">SUM(E3778:E3782)</f>
        <v>0</v>
      </c>
      <c r="F3777" s="274">
        <f t="shared" si="878"/>
        <v>0</v>
      </c>
      <c r="G3777" s="275">
        <f t="shared" si="878"/>
        <v>0</v>
      </c>
      <c r="H3777" s="276">
        <f t="shared" si="878"/>
        <v>0</v>
      </c>
      <c r="I3777" s="274">
        <f t="shared" si="878"/>
        <v>0</v>
      </c>
      <c r="J3777" s="275">
        <f t="shared" si="878"/>
        <v>0</v>
      </c>
      <c r="K3777" s="276">
        <f t="shared" si="878"/>
        <v>0</v>
      </c>
      <c r="L3777" s="310">
        <f t="shared" si="878"/>
        <v>0</v>
      </c>
      <c r="M3777" s="12" t="str">
        <f t="shared" ref="M3777:M3830" si="879">(IF($E3777&lt;&gt;0,$M$2,IF($L3777&lt;&gt;0,$M$2,"")))</f>
        <v/>
      </c>
      <c r="N3777" s="13"/>
    </row>
    <row r="3778" spans="1:14" hidden="1">
      <c r="A3778" s="22">
        <v>270</v>
      </c>
      <c r="B3778" s="291"/>
      <c r="C3778" s="279">
        <v>3301</v>
      </c>
      <c r="D3778" s="359" t="s">
        <v>225</v>
      </c>
      <c r="E3778" s="281">
        <f t="shared" ref="E3778:E3785" si="880">F3778+G3778+H3778</f>
        <v>0</v>
      </c>
      <c r="F3778" s="482">
        <v>0</v>
      </c>
      <c r="G3778" s="483">
        <v>0</v>
      </c>
      <c r="H3778" s="154">
        <v>0</v>
      </c>
      <c r="I3778" s="482">
        <v>0</v>
      </c>
      <c r="J3778" s="483">
        <v>0</v>
      </c>
      <c r="K3778" s="154">
        <v>0</v>
      </c>
      <c r="L3778" s="281">
        <f t="shared" ref="L3778:L3785" si="881">I3778+J3778+K3778</f>
        <v>0</v>
      </c>
      <c r="M3778" s="12" t="str">
        <f t="shared" si="879"/>
        <v/>
      </c>
      <c r="N3778" s="13"/>
    </row>
    <row r="3779" spans="1:14" hidden="1">
      <c r="A3779" s="22">
        <v>290</v>
      </c>
      <c r="B3779" s="291"/>
      <c r="C3779" s="293">
        <v>3302</v>
      </c>
      <c r="D3779" s="360" t="s">
        <v>702</v>
      </c>
      <c r="E3779" s="295">
        <f t="shared" si="880"/>
        <v>0</v>
      </c>
      <c r="F3779" s="484">
        <v>0</v>
      </c>
      <c r="G3779" s="485">
        <v>0</v>
      </c>
      <c r="H3779" s="160">
        <v>0</v>
      </c>
      <c r="I3779" s="484">
        <v>0</v>
      </c>
      <c r="J3779" s="485">
        <v>0</v>
      </c>
      <c r="K3779" s="160">
        <v>0</v>
      </c>
      <c r="L3779" s="295">
        <f t="shared" si="881"/>
        <v>0</v>
      </c>
      <c r="M3779" s="12" t="str">
        <f t="shared" si="879"/>
        <v/>
      </c>
      <c r="N3779" s="13"/>
    </row>
    <row r="3780" spans="1:14" hidden="1">
      <c r="A3780" s="39">
        <v>320</v>
      </c>
      <c r="B3780" s="291"/>
      <c r="C3780" s="293">
        <v>3304</v>
      </c>
      <c r="D3780" s="360" t="s">
        <v>226</v>
      </c>
      <c r="E3780" s="295">
        <f t="shared" si="880"/>
        <v>0</v>
      </c>
      <c r="F3780" s="484">
        <v>0</v>
      </c>
      <c r="G3780" s="485">
        <v>0</v>
      </c>
      <c r="H3780" s="160">
        <v>0</v>
      </c>
      <c r="I3780" s="484">
        <v>0</v>
      </c>
      <c r="J3780" s="485">
        <v>0</v>
      </c>
      <c r="K3780" s="160">
        <v>0</v>
      </c>
      <c r="L3780" s="295">
        <f t="shared" si="881"/>
        <v>0</v>
      </c>
      <c r="M3780" s="12" t="str">
        <f t="shared" si="879"/>
        <v/>
      </c>
      <c r="N3780" s="13"/>
    </row>
    <row r="3781" spans="1:14" ht="47.25" hidden="1">
      <c r="A3781" s="22">
        <v>330</v>
      </c>
      <c r="B3781" s="291"/>
      <c r="C3781" s="285">
        <v>3306</v>
      </c>
      <c r="D3781" s="361" t="s">
        <v>2172</v>
      </c>
      <c r="E3781" s="295">
        <f t="shared" si="880"/>
        <v>0</v>
      </c>
      <c r="F3781" s="484">
        <v>0</v>
      </c>
      <c r="G3781" s="485">
        <v>0</v>
      </c>
      <c r="H3781" s="160">
        <v>0</v>
      </c>
      <c r="I3781" s="484">
        <v>0</v>
      </c>
      <c r="J3781" s="485">
        <v>0</v>
      </c>
      <c r="K3781" s="160">
        <v>0</v>
      </c>
      <c r="L3781" s="295">
        <f t="shared" si="881"/>
        <v>0</v>
      </c>
      <c r="M3781" s="12" t="str">
        <f t="shared" si="879"/>
        <v/>
      </c>
      <c r="N3781" s="13"/>
    </row>
    <row r="3782" spans="1:14" hidden="1">
      <c r="A3782" s="23">
        <v>225</v>
      </c>
      <c r="B3782" s="291"/>
      <c r="C3782" s="285">
        <v>3307</v>
      </c>
      <c r="D3782" s="361" t="s">
        <v>2049</v>
      </c>
      <c r="E3782" s="287">
        <f t="shared" si="880"/>
        <v>0</v>
      </c>
      <c r="F3782" s="486">
        <v>0</v>
      </c>
      <c r="G3782" s="487">
        <v>0</v>
      </c>
      <c r="H3782" s="175">
        <v>0</v>
      </c>
      <c r="I3782" s="486">
        <v>0</v>
      </c>
      <c r="J3782" s="487">
        <v>0</v>
      </c>
      <c r="K3782" s="175">
        <v>0</v>
      </c>
      <c r="L3782" s="287">
        <f t="shared" si="881"/>
        <v>0</v>
      </c>
      <c r="M3782" s="12" t="str">
        <f t="shared" si="879"/>
        <v/>
      </c>
      <c r="N3782" s="13"/>
    </row>
    <row r="3783" spans="1:14" hidden="1">
      <c r="A3783" s="23">
        <v>230</v>
      </c>
      <c r="B3783" s="272">
        <v>3900</v>
      </c>
      <c r="C3783" s="1917" t="s">
        <v>227</v>
      </c>
      <c r="D3783" s="1918"/>
      <c r="E3783" s="310">
        <f t="shared" si="880"/>
        <v>0</v>
      </c>
      <c r="F3783" s="1458">
        <v>0</v>
      </c>
      <c r="G3783" s="1459">
        <v>0</v>
      </c>
      <c r="H3783" s="1460">
        <v>0</v>
      </c>
      <c r="I3783" s="1458">
        <v>0</v>
      </c>
      <c r="J3783" s="1459">
        <v>0</v>
      </c>
      <c r="K3783" s="1460">
        <v>0</v>
      </c>
      <c r="L3783" s="310">
        <f t="shared" si="881"/>
        <v>0</v>
      </c>
      <c r="M3783" s="12" t="str">
        <f t="shared" si="879"/>
        <v/>
      </c>
      <c r="N3783" s="13"/>
    </row>
    <row r="3784" spans="1:14" hidden="1">
      <c r="A3784" s="23">
        <v>245</v>
      </c>
      <c r="B3784" s="272">
        <v>4000</v>
      </c>
      <c r="C3784" s="1917" t="s">
        <v>228</v>
      </c>
      <c r="D3784" s="1918"/>
      <c r="E3784" s="310">
        <f t="shared" si="880"/>
        <v>0</v>
      </c>
      <c r="F3784" s="1410"/>
      <c r="G3784" s="1411"/>
      <c r="H3784" s="1412"/>
      <c r="I3784" s="1410"/>
      <c r="J3784" s="1411"/>
      <c r="K3784" s="1412"/>
      <c r="L3784" s="310">
        <f t="shared" si="881"/>
        <v>0</v>
      </c>
      <c r="M3784" s="12" t="str">
        <f t="shared" si="879"/>
        <v/>
      </c>
      <c r="N3784" s="13"/>
    </row>
    <row r="3785" spans="1:14" hidden="1">
      <c r="A3785" s="22">
        <v>350</v>
      </c>
      <c r="B3785" s="272">
        <v>4100</v>
      </c>
      <c r="C3785" s="1917" t="s">
        <v>229</v>
      </c>
      <c r="D3785" s="1918"/>
      <c r="E3785" s="310">
        <f t="shared" si="880"/>
        <v>0</v>
      </c>
      <c r="F3785" s="1459">
        <v>0</v>
      </c>
      <c r="G3785" s="1459">
        <v>0</v>
      </c>
      <c r="H3785" s="1460">
        <v>0</v>
      </c>
      <c r="I3785" s="1711">
        <v>0</v>
      </c>
      <c r="J3785" s="1459">
        <v>0</v>
      </c>
      <c r="K3785" s="1459">
        <v>0</v>
      </c>
      <c r="L3785" s="310">
        <f t="shared" si="881"/>
        <v>0</v>
      </c>
      <c r="M3785" s="12" t="str">
        <f t="shared" si="879"/>
        <v/>
      </c>
      <c r="N3785" s="13"/>
    </row>
    <row r="3786" spans="1:14" hidden="1">
      <c r="A3786" s="23">
        <v>355</v>
      </c>
      <c r="B3786" s="272">
        <v>4200</v>
      </c>
      <c r="C3786" s="1917" t="s">
        <v>230</v>
      </c>
      <c r="D3786" s="1918"/>
      <c r="E3786" s="310">
        <f t="shared" ref="E3786:L3786" si="882">SUM(E3787:E3792)</f>
        <v>0</v>
      </c>
      <c r="F3786" s="274">
        <f t="shared" si="882"/>
        <v>0</v>
      </c>
      <c r="G3786" s="275">
        <f t="shared" si="882"/>
        <v>0</v>
      </c>
      <c r="H3786" s="276">
        <f>SUM(H3787:H3792)</f>
        <v>0</v>
      </c>
      <c r="I3786" s="274">
        <f t="shared" si="882"/>
        <v>0</v>
      </c>
      <c r="J3786" s="275">
        <f t="shared" si="882"/>
        <v>0</v>
      </c>
      <c r="K3786" s="276">
        <f t="shared" si="882"/>
        <v>0</v>
      </c>
      <c r="L3786" s="310">
        <f t="shared" si="882"/>
        <v>0</v>
      </c>
      <c r="M3786" s="12" t="str">
        <f t="shared" si="879"/>
        <v/>
      </c>
      <c r="N3786" s="13"/>
    </row>
    <row r="3787" spans="1:14" hidden="1">
      <c r="A3787" s="23">
        <v>355</v>
      </c>
      <c r="B3787" s="362"/>
      <c r="C3787" s="279">
        <v>4201</v>
      </c>
      <c r="D3787" s="280" t="s">
        <v>231</v>
      </c>
      <c r="E3787" s="281">
        <f t="shared" ref="E3787:E3792" si="883">F3787+G3787+H3787</f>
        <v>0</v>
      </c>
      <c r="F3787" s="152"/>
      <c r="G3787" s="153"/>
      <c r="H3787" s="1406"/>
      <c r="I3787" s="152"/>
      <c r="J3787" s="153"/>
      <c r="K3787" s="1406"/>
      <c r="L3787" s="281">
        <f t="shared" ref="L3787:L3792" si="884">I3787+J3787+K3787</f>
        <v>0</v>
      </c>
      <c r="M3787" s="12" t="str">
        <f t="shared" si="879"/>
        <v/>
      </c>
      <c r="N3787" s="13"/>
    </row>
    <row r="3788" spans="1:14" hidden="1">
      <c r="A3788" s="23">
        <v>375</v>
      </c>
      <c r="B3788" s="362"/>
      <c r="C3788" s="293">
        <v>4202</v>
      </c>
      <c r="D3788" s="363" t="s">
        <v>232</v>
      </c>
      <c r="E3788" s="295">
        <f t="shared" si="883"/>
        <v>0</v>
      </c>
      <c r="F3788" s="158"/>
      <c r="G3788" s="159"/>
      <c r="H3788" s="1408"/>
      <c r="I3788" s="158"/>
      <c r="J3788" s="159"/>
      <c r="K3788" s="1408"/>
      <c r="L3788" s="295">
        <f t="shared" si="884"/>
        <v>0</v>
      </c>
      <c r="M3788" s="12" t="str">
        <f t="shared" si="879"/>
        <v/>
      </c>
      <c r="N3788" s="13"/>
    </row>
    <row r="3789" spans="1:14" hidden="1">
      <c r="A3789" s="23">
        <v>380</v>
      </c>
      <c r="B3789" s="362"/>
      <c r="C3789" s="293">
        <v>4214</v>
      </c>
      <c r="D3789" s="363" t="s">
        <v>233</v>
      </c>
      <c r="E3789" s="295">
        <f t="shared" si="883"/>
        <v>0</v>
      </c>
      <c r="F3789" s="158"/>
      <c r="G3789" s="159"/>
      <c r="H3789" s="1408"/>
      <c r="I3789" s="158"/>
      <c r="J3789" s="159"/>
      <c r="K3789" s="1408"/>
      <c r="L3789" s="295">
        <f t="shared" si="884"/>
        <v>0</v>
      </c>
      <c r="M3789" s="12" t="str">
        <f t="shared" si="879"/>
        <v/>
      </c>
      <c r="N3789" s="13"/>
    </row>
    <row r="3790" spans="1:14" hidden="1">
      <c r="A3790" s="23">
        <v>385</v>
      </c>
      <c r="B3790" s="362"/>
      <c r="C3790" s="293">
        <v>4217</v>
      </c>
      <c r="D3790" s="363" t="s">
        <v>234</v>
      </c>
      <c r="E3790" s="295">
        <f t="shared" si="883"/>
        <v>0</v>
      </c>
      <c r="F3790" s="158"/>
      <c r="G3790" s="159"/>
      <c r="H3790" s="1408"/>
      <c r="I3790" s="158"/>
      <c r="J3790" s="159"/>
      <c r="K3790" s="1408"/>
      <c r="L3790" s="295">
        <f t="shared" si="884"/>
        <v>0</v>
      </c>
      <c r="M3790" s="12" t="str">
        <f t="shared" si="879"/>
        <v/>
      </c>
      <c r="N3790" s="13"/>
    </row>
    <row r="3791" spans="1:14" hidden="1">
      <c r="A3791" s="23">
        <v>390</v>
      </c>
      <c r="B3791" s="362"/>
      <c r="C3791" s="293">
        <v>4218</v>
      </c>
      <c r="D3791" s="294" t="s">
        <v>235</v>
      </c>
      <c r="E3791" s="295">
        <f t="shared" si="883"/>
        <v>0</v>
      </c>
      <c r="F3791" s="158"/>
      <c r="G3791" s="159"/>
      <c r="H3791" s="1408"/>
      <c r="I3791" s="158"/>
      <c r="J3791" s="159"/>
      <c r="K3791" s="1408"/>
      <c r="L3791" s="295">
        <f t="shared" si="884"/>
        <v>0</v>
      </c>
      <c r="M3791" s="12" t="str">
        <f t="shared" si="879"/>
        <v/>
      </c>
      <c r="N3791" s="13"/>
    </row>
    <row r="3792" spans="1:14" hidden="1">
      <c r="A3792" s="23">
        <v>390</v>
      </c>
      <c r="B3792" s="362"/>
      <c r="C3792" s="285">
        <v>4219</v>
      </c>
      <c r="D3792" s="343" t="s">
        <v>236</v>
      </c>
      <c r="E3792" s="287">
        <f t="shared" si="883"/>
        <v>0</v>
      </c>
      <c r="F3792" s="173"/>
      <c r="G3792" s="174"/>
      <c r="H3792" s="1409"/>
      <c r="I3792" s="173"/>
      <c r="J3792" s="174"/>
      <c r="K3792" s="1409"/>
      <c r="L3792" s="287">
        <f t="shared" si="884"/>
        <v>0</v>
      </c>
      <c r="M3792" s="12" t="str">
        <f t="shared" si="879"/>
        <v/>
      </c>
      <c r="N3792" s="13"/>
    </row>
    <row r="3793" spans="1:14" hidden="1">
      <c r="A3793" s="23">
        <v>395</v>
      </c>
      <c r="B3793" s="272">
        <v>4300</v>
      </c>
      <c r="C3793" s="1917" t="s">
        <v>1645</v>
      </c>
      <c r="D3793" s="1918"/>
      <c r="E3793" s="310">
        <f t="shared" ref="E3793:L3793" si="885">SUM(E3794:E3796)</f>
        <v>0</v>
      </c>
      <c r="F3793" s="274">
        <f t="shared" si="885"/>
        <v>0</v>
      </c>
      <c r="G3793" s="275">
        <f t="shared" si="885"/>
        <v>0</v>
      </c>
      <c r="H3793" s="276">
        <f>SUM(H3794:H3796)</f>
        <v>0</v>
      </c>
      <c r="I3793" s="274">
        <f t="shared" si="885"/>
        <v>0</v>
      </c>
      <c r="J3793" s="275">
        <f t="shared" si="885"/>
        <v>0</v>
      </c>
      <c r="K3793" s="276">
        <f t="shared" si="885"/>
        <v>0</v>
      </c>
      <c r="L3793" s="310">
        <f t="shared" si="885"/>
        <v>0</v>
      </c>
      <c r="M3793" s="12" t="str">
        <f t="shared" si="879"/>
        <v/>
      </c>
      <c r="N3793" s="13"/>
    </row>
    <row r="3794" spans="1:14" hidden="1">
      <c r="A3794" s="18">
        <v>397</v>
      </c>
      <c r="B3794" s="362"/>
      <c r="C3794" s="279">
        <v>4301</v>
      </c>
      <c r="D3794" s="311" t="s">
        <v>237</v>
      </c>
      <c r="E3794" s="281">
        <f t="shared" ref="E3794:E3799" si="886">F3794+G3794+H3794</f>
        <v>0</v>
      </c>
      <c r="F3794" s="152"/>
      <c r="G3794" s="153"/>
      <c r="H3794" s="1406"/>
      <c r="I3794" s="152"/>
      <c r="J3794" s="153"/>
      <c r="K3794" s="1406"/>
      <c r="L3794" s="281">
        <f t="shared" ref="L3794:L3799" si="887">I3794+J3794+K3794</f>
        <v>0</v>
      </c>
      <c r="M3794" s="12" t="str">
        <f t="shared" si="879"/>
        <v/>
      </c>
      <c r="N3794" s="13"/>
    </row>
    <row r="3795" spans="1:14" hidden="1">
      <c r="A3795" s="14">
        <v>398</v>
      </c>
      <c r="B3795" s="362"/>
      <c r="C3795" s="293">
        <v>4302</v>
      </c>
      <c r="D3795" s="363" t="s">
        <v>238</v>
      </c>
      <c r="E3795" s="295">
        <f t="shared" si="886"/>
        <v>0</v>
      </c>
      <c r="F3795" s="158"/>
      <c r="G3795" s="159"/>
      <c r="H3795" s="1408"/>
      <c r="I3795" s="158"/>
      <c r="J3795" s="159"/>
      <c r="K3795" s="1408"/>
      <c r="L3795" s="295">
        <f t="shared" si="887"/>
        <v>0</v>
      </c>
      <c r="M3795" s="12" t="str">
        <f t="shared" si="879"/>
        <v/>
      </c>
      <c r="N3795" s="13"/>
    </row>
    <row r="3796" spans="1:14" hidden="1">
      <c r="A3796" s="14">
        <v>399</v>
      </c>
      <c r="B3796" s="362"/>
      <c r="C3796" s="285">
        <v>4309</v>
      </c>
      <c r="D3796" s="301" t="s">
        <v>239</v>
      </c>
      <c r="E3796" s="287">
        <f t="shared" si="886"/>
        <v>0</v>
      </c>
      <c r="F3796" s="173"/>
      <c r="G3796" s="174"/>
      <c r="H3796" s="1409"/>
      <c r="I3796" s="173"/>
      <c r="J3796" s="174"/>
      <c r="K3796" s="1409"/>
      <c r="L3796" s="287">
        <f t="shared" si="887"/>
        <v>0</v>
      </c>
      <c r="M3796" s="12" t="str">
        <f t="shared" si="879"/>
        <v/>
      </c>
      <c r="N3796" s="13"/>
    </row>
    <row r="3797" spans="1:14" hidden="1">
      <c r="A3797" s="14">
        <v>400</v>
      </c>
      <c r="B3797" s="272">
        <v>4400</v>
      </c>
      <c r="C3797" s="1917" t="s">
        <v>1642</v>
      </c>
      <c r="D3797" s="1918"/>
      <c r="E3797" s="310">
        <f t="shared" si="886"/>
        <v>0</v>
      </c>
      <c r="F3797" s="1410"/>
      <c r="G3797" s="1411"/>
      <c r="H3797" s="1412"/>
      <c r="I3797" s="1410"/>
      <c r="J3797" s="1411"/>
      <c r="K3797" s="1412"/>
      <c r="L3797" s="310">
        <f t="shared" si="887"/>
        <v>0</v>
      </c>
      <c r="M3797" s="12" t="str">
        <f t="shared" si="879"/>
        <v/>
      </c>
      <c r="N3797" s="13"/>
    </row>
    <row r="3798" spans="1:14" hidden="1">
      <c r="A3798" s="14">
        <v>401</v>
      </c>
      <c r="B3798" s="272">
        <v>4500</v>
      </c>
      <c r="C3798" s="1917" t="s">
        <v>1643</v>
      </c>
      <c r="D3798" s="1918"/>
      <c r="E3798" s="310">
        <f t="shared" si="886"/>
        <v>0</v>
      </c>
      <c r="F3798" s="1410"/>
      <c r="G3798" s="1411"/>
      <c r="H3798" s="1412"/>
      <c r="I3798" s="1410"/>
      <c r="J3798" s="1411"/>
      <c r="K3798" s="1412"/>
      <c r="L3798" s="310">
        <f t="shared" si="887"/>
        <v>0</v>
      </c>
      <c r="M3798" s="12" t="str">
        <f t="shared" si="879"/>
        <v/>
      </c>
      <c r="N3798" s="13"/>
    </row>
    <row r="3799" spans="1:14" hidden="1">
      <c r="A3799" s="40">
        <v>404</v>
      </c>
      <c r="B3799" s="272">
        <v>4600</v>
      </c>
      <c r="C3799" s="1923" t="s">
        <v>240</v>
      </c>
      <c r="D3799" s="1924"/>
      <c r="E3799" s="310">
        <f t="shared" si="886"/>
        <v>0</v>
      </c>
      <c r="F3799" s="1410"/>
      <c r="G3799" s="1411"/>
      <c r="H3799" s="1412"/>
      <c r="I3799" s="1410"/>
      <c r="J3799" s="1411"/>
      <c r="K3799" s="1412"/>
      <c r="L3799" s="310">
        <f t="shared" si="887"/>
        <v>0</v>
      </c>
      <c r="M3799" s="12" t="str">
        <f t="shared" si="879"/>
        <v/>
      </c>
      <c r="N3799" s="13"/>
    </row>
    <row r="3800" spans="1:14" hidden="1">
      <c r="A3800" s="40">
        <v>404</v>
      </c>
      <c r="B3800" s="272">
        <v>4900</v>
      </c>
      <c r="C3800" s="1917" t="s">
        <v>267</v>
      </c>
      <c r="D3800" s="1918"/>
      <c r="E3800" s="310">
        <f t="shared" ref="E3800:L3800" si="888">+E3801+E3802</f>
        <v>0</v>
      </c>
      <c r="F3800" s="274">
        <f t="shared" si="888"/>
        <v>0</v>
      </c>
      <c r="G3800" s="275">
        <f t="shared" si="888"/>
        <v>0</v>
      </c>
      <c r="H3800" s="276">
        <f>+H3801+H3802</f>
        <v>0</v>
      </c>
      <c r="I3800" s="274">
        <f t="shared" si="888"/>
        <v>0</v>
      </c>
      <c r="J3800" s="275">
        <f t="shared" si="888"/>
        <v>0</v>
      </c>
      <c r="K3800" s="276">
        <f t="shared" si="888"/>
        <v>0</v>
      </c>
      <c r="L3800" s="310">
        <f t="shared" si="888"/>
        <v>0</v>
      </c>
      <c r="M3800" s="12" t="str">
        <f t="shared" si="879"/>
        <v/>
      </c>
      <c r="N3800" s="13"/>
    </row>
    <row r="3801" spans="1:14" hidden="1">
      <c r="A3801" s="22">
        <v>440</v>
      </c>
      <c r="B3801" s="362"/>
      <c r="C3801" s="279">
        <v>4901</v>
      </c>
      <c r="D3801" s="364" t="s">
        <v>268</v>
      </c>
      <c r="E3801" s="281">
        <f>F3801+G3801+H3801</f>
        <v>0</v>
      </c>
      <c r="F3801" s="152"/>
      <c r="G3801" s="153"/>
      <c r="H3801" s="1406"/>
      <c r="I3801" s="152"/>
      <c r="J3801" s="153"/>
      <c r="K3801" s="1406"/>
      <c r="L3801" s="281">
        <f>I3801+J3801+K3801</f>
        <v>0</v>
      </c>
      <c r="M3801" s="12" t="str">
        <f t="shared" si="879"/>
        <v/>
      </c>
      <c r="N3801" s="13"/>
    </row>
    <row r="3802" spans="1:14" hidden="1">
      <c r="A3802" s="22">
        <v>450</v>
      </c>
      <c r="B3802" s="362"/>
      <c r="C3802" s="285">
        <v>4902</v>
      </c>
      <c r="D3802" s="301" t="s">
        <v>269</v>
      </c>
      <c r="E3802" s="287">
        <f>F3802+G3802+H3802</f>
        <v>0</v>
      </c>
      <c r="F3802" s="173"/>
      <c r="G3802" s="174"/>
      <c r="H3802" s="1409"/>
      <c r="I3802" s="173"/>
      <c r="J3802" s="174"/>
      <c r="K3802" s="1409"/>
      <c r="L3802" s="287">
        <f>I3802+J3802+K3802</f>
        <v>0</v>
      </c>
      <c r="M3802" s="12" t="str">
        <f t="shared" si="879"/>
        <v/>
      </c>
      <c r="N3802" s="13"/>
    </row>
    <row r="3803" spans="1:14" hidden="1">
      <c r="A3803" s="22">
        <v>495</v>
      </c>
      <c r="B3803" s="365">
        <v>5100</v>
      </c>
      <c r="C3803" s="1925" t="s">
        <v>241</v>
      </c>
      <c r="D3803" s="1926"/>
      <c r="E3803" s="310">
        <f>F3803+G3803+H3803</f>
        <v>0</v>
      </c>
      <c r="F3803" s="1410"/>
      <c r="G3803" s="1411"/>
      <c r="H3803" s="1412"/>
      <c r="I3803" s="1410"/>
      <c r="J3803" s="1411"/>
      <c r="K3803" s="1412"/>
      <c r="L3803" s="310">
        <f>I3803+J3803+K3803</f>
        <v>0</v>
      </c>
      <c r="M3803" s="12" t="str">
        <f t="shared" si="879"/>
        <v/>
      </c>
      <c r="N3803" s="13"/>
    </row>
    <row r="3804" spans="1:14" hidden="1">
      <c r="A3804" s="23">
        <v>500</v>
      </c>
      <c r="B3804" s="365">
        <v>5200</v>
      </c>
      <c r="C3804" s="1925" t="s">
        <v>242</v>
      </c>
      <c r="D3804" s="1926"/>
      <c r="E3804" s="310">
        <f t="shared" ref="E3804:L3804" si="889">SUM(E3805:E3811)</f>
        <v>0</v>
      </c>
      <c r="F3804" s="274">
        <f t="shared" si="889"/>
        <v>0</v>
      </c>
      <c r="G3804" s="275">
        <f t="shared" si="889"/>
        <v>0</v>
      </c>
      <c r="H3804" s="276">
        <f>SUM(H3805:H3811)</f>
        <v>0</v>
      </c>
      <c r="I3804" s="274">
        <f t="shared" si="889"/>
        <v>0</v>
      </c>
      <c r="J3804" s="275">
        <f t="shared" si="889"/>
        <v>0</v>
      </c>
      <c r="K3804" s="276">
        <f t="shared" si="889"/>
        <v>0</v>
      </c>
      <c r="L3804" s="310">
        <f t="shared" si="889"/>
        <v>0</v>
      </c>
      <c r="M3804" s="12" t="str">
        <f t="shared" si="879"/>
        <v/>
      </c>
      <c r="N3804" s="13"/>
    </row>
    <row r="3805" spans="1:14" hidden="1">
      <c r="A3805" s="23">
        <v>505</v>
      </c>
      <c r="B3805" s="366"/>
      <c r="C3805" s="367">
        <v>5201</v>
      </c>
      <c r="D3805" s="368" t="s">
        <v>243</v>
      </c>
      <c r="E3805" s="281">
        <f t="shared" ref="E3805:E3811" si="890">F3805+G3805+H3805</f>
        <v>0</v>
      </c>
      <c r="F3805" s="152"/>
      <c r="G3805" s="153"/>
      <c r="H3805" s="1406"/>
      <c r="I3805" s="152"/>
      <c r="J3805" s="153"/>
      <c r="K3805" s="1406"/>
      <c r="L3805" s="281">
        <f t="shared" ref="L3805:L3811" si="891">I3805+J3805+K3805</f>
        <v>0</v>
      </c>
      <c r="M3805" s="12" t="str">
        <f t="shared" si="879"/>
        <v/>
      </c>
      <c r="N3805" s="13"/>
    </row>
    <row r="3806" spans="1:14" hidden="1">
      <c r="A3806" s="23">
        <v>510</v>
      </c>
      <c r="B3806" s="366"/>
      <c r="C3806" s="369">
        <v>5202</v>
      </c>
      <c r="D3806" s="370" t="s">
        <v>244</v>
      </c>
      <c r="E3806" s="295">
        <f t="shared" si="890"/>
        <v>0</v>
      </c>
      <c r="F3806" s="158"/>
      <c r="G3806" s="159"/>
      <c r="H3806" s="1408"/>
      <c r="I3806" s="158"/>
      <c r="J3806" s="159"/>
      <c r="K3806" s="1408"/>
      <c r="L3806" s="295">
        <f t="shared" si="891"/>
        <v>0</v>
      </c>
      <c r="M3806" s="12" t="str">
        <f t="shared" si="879"/>
        <v/>
      </c>
      <c r="N3806" s="13"/>
    </row>
    <row r="3807" spans="1:14" hidden="1">
      <c r="A3807" s="23">
        <v>515</v>
      </c>
      <c r="B3807" s="366"/>
      <c r="C3807" s="369">
        <v>5203</v>
      </c>
      <c r="D3807" s="370" t="s">
        <v>609</v>
      </c>
      <c r="E3807" s="295">
        <f t="shared" si="890"/>
        <v>0</v>
      </c>
      <c r="F3807" s="158"/>
      <c r="G3807" s="159"/>
      <c r="H3807" s="1408"/>
      <c r="I3807" s="158"/>
      <c r="J3807" s="159"/>
      <c r="K3807" s="1408"/>
      <c r="L3807" s="295">
        <f t="shared" si="891"/>
        <v>0</v>
      </c>
      <c r="M3807" s="12" t="str">
        <f t="shared" si="879"/>
        <v/>
      </c>
      <c r="N3807" s="13"/>
    </row>
    <row r="3808" spans="1:14" hidden="1">
      <c r="A3808" s="23">
        <v>520</v>
      </c>
      <c r="B3808" s="366"/>
      <c r="C3808" s="369">
        <v>5204</v>
      </c>
      <c r="D3808" s="370" t="s">
        <v>610</v>
      </c>
      <c r="E3808" s="295">
        <f t="shared" si="890"/>
        <v>0</v>
      </c>
      <c r="F3808" s="158"/>
      <c r="G3808" s="159"/>
      <c r="H3808" s="1408"/>
      <c r="I3808" s="158"/>
      <c r="J3808" s="159"/>
      <c r="K3808" s="1408"/>
      <c r="L3808" s="295">
        <f t="shared" si="891"/>
        <v>0</v>
      </c>
      <c r="M3808" s="12" t="str">
        <f t="shared" si="879"/>
        <v/>
      </c>
      <c r="N3808" s="13"/>
    </row>
    <row r="3809" spans="1:14" hidden="1">
      <c r="A3809" s="23">
        <v>525</v>
      </c>
      <c r="B3809" s="366"/>
      <c r="C3809" s="369">
        <v>5205</v>
      </c>
      <c r="D3809" s="370" t="s">
        <v>611</v>
      </c>
      <c r="E3809" s="295">
        <f t="shared" si="890"/>
        <v>0</v>
      </c>
      <c r="F3809" s="158"/>
      <c r="G3809" s="159"/>
      <c r="H3809" s="1408"/>
      <c r="I3809" s="158"/>
      <c r="J3809" s="159"/>
      <c r="K3809" s="1408"/>
      <c r="L3809" s="295">
        <f t="shared" si="891"/>
        <v>0</v>
      </c>
      <c r="M3809" s="12" t="str">
        <f t="shared" si="879"/>
        <v/>
      </c>
      <c r="N3809" s="13"/>
    </row>
    <row r="3810" spans="1:14" hidden="1">
      <c r="A3810" s="22">
        <v>635</v>
      </c>
      <c r="B3810" s="366"/>
      <c r="C3810" s="369">
        <v>5206</v>
      </c>
      <c r="D3810" s="370" t="s">
        <v>612</v>
      </c>
      <c r="E3810" s="295">
        <f t="shared" si="890"/>
        <v>0</v>
      </c>
      <c r="F3810" s="158"/>
      <c r="G3810" s="159"/>
      <c r="H3810" s="1408"/>
      <c r="I3810" s="158"/>
      <c r="J3810" s="159"/>
      <c r="K3810" s="1408"/>
      <c r="L3810" s="295">
        <f t="shared" si="891"/>
        <v>0</v>
      </c>
      <c r="M3810" s="12" t="str">
        <f t="shared" si="879"/>
        <v/>
      </c>
      <c r="N3810" s="13"/>
    </row>
    <row r="3811" spans="1:14" hidden="1">
      <c r="A3811" s="23">
        <v>640</v>
      </c>
      <c r="B3811" s="366"/>
      <c r="C3811" s="371">
        <v>5219</v>
      </c>
      <c r="D3811" s="372" t="s">
        <v>613</v>
      </c>
      <c r="E3811" s="287">
        <f t="shared" si="890"/>
        <v>0</v>
      </c>
      <c r="F3811" s="173"/>
      <c r="G3811" s="174"/>
      <c r="H3811" s="1409"/>
      <c r="I3811" s="173"/>
      <c r="J3811" s="174"/>
      <c r="K3811" s="1409"/>
      <c r="L3811" s="287">
        <f t="shared" si="891"/>
        <v>0</v>
      </c>
      <c r="M3811" s="12" t="str">
        <f t="shared" si="879"/>
        <v/>
      </c>
      <c r="N3811" s="13"/>
    </row>
    <row r="3812" spans="1:14" hidden="1">
      <c r="A3812" s="23">
        <v>645</v>
      </c>
      <c r="B3812" s="365">
        <v>5300</v>
      </c>
      <c r="C3812" s="1925" t="s">
        <v>614</v>
      </c>
      <c r="D3812" s="1926"/>
      <c r="E3812" s="310">
        <f t="shared" ref="E3812:L3812" si="892">SUM(E3813:E3814)</f>
        <v>0</v>
      </c>
      <c r="F3812" s="274">
        <f t="shared" si="892"/>
        <v>0</v>
      </c>
      <c r="G3812" s="275">
        <f t="shared" si="892"/>
        <v>0</v>
      </c>
      <c r="H3812" s="276">
        <f>SUM(H3813:H3814)</f>
        <v>0</v>
      </c>
      <c r="I3812" s="274">
        <f t="shared" si="892"/>
        <v>0</v>
      </c>
      <c r="J3812" s="275">
        <f t="shared" si="892"/>
        <v>0</v>
      </c>
      <c r="K3812" s="276">
        <f t="shared" si="892"/>
        <v>0</v>
      </c>
      <c r="L3812" s="310">
        <f t="shared" si="892"/>
        <v>0</v>
      </c>
      <c r="M3812" s="12" t="str">
        <f t="shared" si="879"/>
        <v/>
      </c>
      <c r="N3812" s="13"/>
    </row>
    <row r="3813" spans="1:14" hidden="1">
      <c r="A3813" s="23">
        <v>650</v>
      </c>
      <c r="B3813" s="366"/>
      <c r="C3813" s="367">
        <v>5301</v>
      </c>
      <c r="D3813" s="368" t="s">
        <v>301</v>
      </c>
      <c r="E3813" s="281">
        <f>F3813+G3813+H3813</f>
        <v>0</v>
      </c>
      <c r="F3813" s="152"/>
      <c r="G3813" s="153"/>
      <c r="H3813" s="1406"/>
      <c r="I3813" s="152"/>
      <c r="J3813" s="153"/>
      <c r="K3813" s="1406"/>
      <c r="L3813" s="281">
        <f>I3813+J3813+K3813</f>
        <v>0</v>
      </c>
      <c r="M3813" s="12" t="str">
        <f t="shared" si="879"/>
        <v/>
      </c>
      <c r="N3813" s="13"/>
    </row>
    <row r="3814" spans="1:14" hidden="1">
      <c r="A3814" s="22">
        <v>655</v>
      </c>
      <c r="B3814" s="366"/>
      <c r="C3814" s="371">
        <v>5309</v>
      </c>
      <c r="D3814" s="372" t="s">
        <v>615</v>
      </c>
      <c r="E3814" s="287">
        <f>F3814+G3814+H3814</f>
        <v>0</v>
      </c>
      <c r="F3814" s="173"/>
      <c r="G3814" s="174"/>
      <c r="H3814" s="1409"/>
      <c r="I3814" s="173"/>
      <c r="J3814" s="174"/>
      <c r="K3814" s="1409"/>
      <c r="L3814" s="287">
        <f>I3814+J3814+K3814</f>
        <v>0</v>
      </c>
      <c r="M3814" s="12" t="str">
        <f t="shared" si="879"/>
        <v/>
      </c>
      <c r="N3814" s="13"/>
    </row>
    <row r="3815" spans="1:14" hidden="1">
      <c r="A3815" s="22">
        <v>665</v>
      </c>
      <c r="B3815" s="365">
        <v>5400</v>
      </c>
      <c r="C3815" s="1925" t="s">
        <v>672</v>
      </c>
      <c r="D3815" s="1926"/>
      <c r="E3815" s="310">
        <f>F3815+G3815+H3815</f>
        <v>0</v>
      </c>
      <c r="F3815" s="1410"/>
      <c r="G3815" s="1411"/>
      <c r="H3815" s="1412"/>
      <c r="I3815" s="1410"/>
      <c r="J3815" s="1411"/>
      <c r="K3815" s="1412"/>
      <c r="L3815" s="310">
        <f>I3815+J3815+K3815</f>
        <v>0</v>
      </c>
      <c r="M3815" s="12" t="str">
        <f t="shared" si="879"/>
        <v/>
      </c>
      <c r="N3815" s="13"/>
    </row>
    <row r="3816" spans="1:14" hidden="1">
      <c r="A3816" s="22">
        <v>675</v>
      </c>
      <c r="B3816" s="272">
        <v>5500</v>
      </c>
      <c r="C3816" s="1917" t="s">
        <v>673</v>
      </c>
      <c r="D3816" s="1918"/>
      <c r="E3816" s="310">
        <f t="shared" ref="E3816:L3816" si="893">SUM(E3817:E3820)</f>
        <v>0</v>
      </c>
      <c r="F3816" s="274">
        <f t="shared" si="893"/>
        <v>0</v>
      </c>
      <c r="G3816" s="275">
        <f t="shared" si="893"/>
        <v>0</v>
      </c>
      <c r="H3816" s="276">
        <f>SUM(H3817:H3820)</f>
        <v>0</v>
      </c>
      <c r="I3816" s="274">
        <f t="shared" si="893"/>
        <v>0</v>
      </c>
      <c r="J3816" s="275">
        <f t="shared" si="893"/>
        <v>0</v>
      </c>
      <c r="K3816" s="276">
        <f t="shared" si="893"/>
        <v>0</v>
      </c>
      <c r="L3816" s="310">
        <f t="shared" si="893"/>
        <v>0</v>
      </c>
      <c r="M3816" s="12" t="str">
        <f t="shared" si="879"/>
        <v/>
      </c>
      <c r="N3816" s="13"/>
    </row>
    <row r="3817" spans="1:14" hidden="1">
      <c r="A3817" s="22">
        <v>685</v>
      </c>
      <c r="B3817" s="362"/>
      <c r="C3817" s="279">
        <v>5501</v>
      </c>
      <c r="D3817" s="311" t="s">
        <v>674</v>
      </c>
      <c r="E3817" s="281">
        <f>F3817+G3817+H3817</f>
        <v>0</v>
      </c>
      <c r="F3817" s="152"/>
      <c r="G3817" s="153"/>
      <c r="H3817" s="1406"/>
      <c r="I3817" s="152"/>
      <c r="J3817" s="153"/>
      <c r="K3817" s="1406"/>
      <c r="L3817" s="281">
        <f>I3817+J3817+K3817</f>
        <v>0</v>
      </c>
      <c r="M3817" s="12" t="str">
        <f t="shared" si="879"/>
        <v/>
      </c>
      <c r="N3817" s="13"/>
    </row>
    <row r="3818" spans="1:14" hidden="1">
      <c r="A3818" s="23">
        <v>690</v>
      </c>
      <c r="B3818" s="362"/>
      <c r="C3818" s="293">
        <v>5502</v>
      </c>
      <c r="D3818" s="294" t="s">
        <v>675</v>
      </c>
      <c r="E3818" s="295">
        <f>F3818+G3818+H3818</f>
        <v>0</v>
      </c>
      <c r="F3818" s="158"/>
      <c r="G3818" s="159"/>
      <c r="H3818" s="1408"/>
      <c r="I3818" s="158"/>
      <c r="J3818" s="159"/>
      <c r="K3818" s="1408"/>
      <c r="L3818" s="295">
        <f>I3818+J3818+K3818</f>
        <v>0</v>
      </c>
      <c r="M3818" s="12" t="str">
        <f t="shared" si="879"/>
        <v/>
      </c>
      <c r="N3818" s="13"/>
    </row>
    <row r="3819" spans="1:14" hidden="1">
      <c r="A3819" s="23">
        <v>695</v>
      </c>
      <c r="B3819" s="362"/>
      <c r="C3819" s="293">
        <v>5503</v>
      </c>
      <c r="D3819" s="363" t="s">
        <v>676</v>
      </c>
      <c r="E3819" s="295">
        <f>F3819+G3819+H3819</f>
        <v>0</v>
      </c>
      <c r="F3819" s="158"/>
      <c r="G3819" s="159"/>
      <c r="H3819" s="1408"/>
      <c r="I3819" s="158"/>
      <c r="J3819" s="159"/>
      <c r="K3819" s="1408"/>
      <c r="L3819" s="295">
        <f>I3819+J3819+K3819</f>
        <v>0</v>
      </c>
      <c r="M3819" s="12" t="str">
        <f t="shared" si="879"/>
        <v/>
      </c>
      <c r="N3819" s="13"/>
    </row>
    <row r="3820" spans="1:14" hidden="1">
      <c r="A3820" s="22">
        <v>700</v>
      </c>
      <c r="B3820" s="362"/>
      <c r="C3820" s="285">
        <v>5504</v>
      </c>
      <c r="D3820" s="339" t="s">
        <v>677</v>
      </c>
      <c r="E3820" s="287">
        <f>F3820+G3820+H3820</f>
        <v>0</v>
      </c>
      <c r="F3820" s="173"/>
      <c r="G3820" s="174"/>
      <c r="H3820" s="1409"/>
      <c r="I3820" s="173"/>
      <c r="J3820" s="174"/>
      <c r="K3820" s="1409"/>
      <c r="L3820" s="287">
        <f>I3820+J3820+K3820</f>
        <v>0</v>
      </c>
      <c r="M3820" s="12" t="str">
        <f t="shared" si="879"/>
        <v/>
      </c>
      <c r="N3820" s="13"/>
    </row>
    <row r="3821" spans="1:14" hidden="1">
      <c r="A3821" s="22">
        <v>710</v>
      </c>
      <c r="B3821" s="365">
        <v>5700</v>
      </c>
      <c r="C3821" s="1919" t="s">
        <v>899</v>
      </c>
      <c r="D3821" s="1920"/>
      <c r="E3821" s="310">
        <f>SUM(E3822:E3824)</f>
        <v>0</v>
      </c>
      <c r="F3821" s="1458">
        <v>0</v>
      </c>
      <c r="G3821" s="1458">
        <v>0</v>
      </c>
      <c r="H3821" s="1458">
        <v>0</v>
      </c>
      <c r="I3821" s="1458">
        <v>0</v>
      </c>
      <c r="J3821" s="1458">
        <v>0</v>
      </c>
      <c r="K3821" s="1458">
        <v>0</v>
      </c>
      <c r="L3821" s="310">
        <f>SUM(L3822:L3824)</f>
        <v>0</v>
      </c>
      <c r="M3821" s="12" t="str">
        <f t="shared" si="879"/>
        <v/>
      </c>
      <c r="N3821" s="13"/>
    </row>
    <row r="3822" spans="1:14" hidden="1">
      <c r="A3822" s="23">
        <v>715</v>
      </c>
      <c r="B3822" s="366"/>
      <c r="C3822" s="367">
        <v>5701</v>
      </c>
      <c r="D3822" s="368" t="s">
        <v>678</v>
      </c>
      <c r="E3822" s="281">
        <f>F3822+G3822+H3822</f>
        <v>0</v>
      </c>
      <c r="F3822" s="1459">
        <v>0</v>
      </c>
      <c r="G3822" s="1459">
        <v>0</v>
      </c>
      <c r="H3822" s="1460">
        <v>0</v>
      </c>
      <c r="I3822" s="1711">
        <v>0</v>
      </c>
      <c r="J3822" s="1459">
        <v>0</v>
      </c>
      <c r="K3822" s="1459">
        <v>0</v>
      </c>
      <c r="L3822" s="281">
        <f>I3822+J3822+K3822</f>
        <v>0</v>
      </c>
      <c r="M3822" s="12" t="str">
        <f t="shared" si="879"/>
        <v/>
      </c>
      <c r="N3822" s="13"/>
    </row>
    <row r="3823" spans="1:14" hidden="1">
      <c r="A3823" s="23">
        <v>720</v>
      </c>
      <c r="B3823" s="366"/>
      <c r="C3823" s="373">
        <v>5702</v>
      </c>
      <c r="D3823" s="374" t="s">
        <v>679</v>
      </c>
      <c r="E3823" s="314">
        <f>F3823+G3823+H3823</f>
        <v>0</v>
      </c>
      <c r="F3823" s="1459">
        <v>0</v>
      </c>
      <c r="G3823" s="1459">
        <v>0</v>
      </c>
      <c r="H3823" s="1460">
        <v>0</v>
      </c>
      <c r="I3823" s="1711">
        <v>0</v>
      </c>
      <c r="J3823" s="1459">
        <v>0</v>
      </c>
      <c r="K3823" s="1459">
        <v>0</v>
      </c>
      <c r="L3823" s="314">
        <f>I3823+J3823+K3823</f>
        <v>0</v>
      </c>
      <c r="M3823" s="12" t="str">
        <f t="shared" si="879"/>
        <v/>
      </c>
      <c r="N3823" s="13"/>
    </row>
    <row r="3824" spans="1:14" hidden="1">
      <c r="A3824" s="23">
        <v>725</v>
      </c>
      <c r="B3824" s="292"/>
      <c r="C3824" s="375">
        <v>4071</v>
      </c>
      <c r="D3824" s="376" t="s">
        <v>680</v>
      </c>
      <c r="E3824" s="377">
        <f>F3824+G3824+H3824</f>
        <v>0</v>
      </c>
      <c r="F3824" s="1459">
        <v>0</v>
      </c>
      <c r="G3824" s="1459">
        <v>0</v>
      </c>
      <c r="H3824" s="1460">
        <v>0</v>
      </c>
      <c r="I3824" s="1711">
        <v>0</v>
      </c>
      <c r="J3824" s="1459">
        <v>0</v>
      </c>
      <c r="K3824" s="1459">
        <v>0</v>
      </c>
      <c r="L3824" s="377">
        <f>I3824+J3824+K3824</f>
        <v>0</v>
      </c>
      <c r="M3824" s="12" t="str">
        <f t="shared" si="879"/>
        <v/>
      </c>
      <c r="N3824" s="13"/>
    </row>
    <row r="3825" spans="1:14" hidden="1">
      <c r="A3825" s="23">
        <v>730</v>
      </c>
      <c r="B3825" s="571"/>
      <c r="C3825" s="1921" t="s">
        <v>681</v>
      </c>
      <c r="D3825" s="1922"/>
      <c r="E3825" s="1426"/>
      <c r="F3825" s="1426"/>
      <c r="G3825" s="1426"/>
      <c r="H3825" s="1426"/>
      <c r="I3825" s="1426"/>
      <c r="J3825" s="1426"/>
      <c r="K3825" s="1426"/>
      <c r="L3825" s="1427"/>
      <c r="M3825" s="12" t="str">
        <f t="shared" si="879"/>
        <v/>
      </c>
      <c r="N3825" s="13"/>
    </row>
    <row r="3826" spans="1:14">
      <c r="A3826" s="23">
        <v>735</v>
      </c>
      <c r="B3826" s="381">
        <v>98</v>
      </c>
      <c r="C3826" s="1921" t="s">
        <v>681</v>
      </c>
      <c r="D3826" s="1922"/>
      <c r="E3826" s="382">
        <f>F3826+G3826+H3826</f>
        <v>23528</v>
      </c>
      <c r="F3826" s="1417">
        <v>23528</v>
      </c>
      <c r="G3826" s="1418">
        <v>0</v>
      </c>
      <c r="H3826" s="1419">
        <v>0</v>
      </c>
      <c r="I3826" s="1448">
        <v>0</v>
      </c>
      <c r="J3826" s="1449">
        <v>0</v>
      </c>
      <c r="K3826" s="1450">
        <v>0</v>
      </c>
      <c r="L3826" s="382">
        <f>I3826+J3826+K3826</f>
        <v>0</v>
      </c>
      <c r="M3826" s="12">
        <f t="shared" si="879"/>
        <v>1</v>
      </c>
      <c r="N3826" s="13"/>
    </row>
    <row r="3827" spans="1:14" hidden="1">
      <c r="A3827" s="23">
        <v>740</v>
      </c>
      <c r="B3827" s="1421"/>
      <c r="C3827" s="1422"/>
      <c r="D3827" s="1423"/>
      <c r="E3827" s="269"/>
      <c r="F3827" s="269"/>
      <c r="G3827" s="269"/>
      <c r="H3827" s="269"/>
      <c r="I3827" s="269"/>
      <c r="J3827" s="269"/>
      <c r="K3827" s="269"/>
      <c r="L3827" s="270"/>
      <c r="M3827" s="12" t="str">
        <f t="shared" si="879"/>
        <v/>
      </c>
      <c r="N3827" s="73" t="str">
        <f>LEFT(C3709,1)</f>
        <v>5</v>
      </c>
    </row>
    <row r="3828" spans="1:14" hidden="1">
      <c r="A3828" s="23">
        <v>745</v>
      </c>
      <c r="B3828" s="1424"/>
      <c r="C3828" s="111"/>
      <c r="D3828" s="1425"/>
      <c r="E3828" s="218"/>
      <c r="F3828" s="218"/>
      <c r="G3828" s="218"/>
      <c r="H3828" s="218"/>
      <c r="I3828" s="218"/>
      <c r="J3828" s="218"/>
      <c r="K3828" s="218"/>
      <c r="L3828" s="389"/>
      <c r="M3828" s="7" t="str">
        <f t="shared" si="879"/>
        <v/>
      </c>
    </row>
    <row r="3829" spans="1:14" hidden="1">
      <c r="A3829" s="22">
        <v>750</v>
      </c>
      <c r="B3829" s="1424"/>
      <c r="C3829" s="111"/>
      <c r="D3829" s="1425"/>
      <c r="E3829" s="218"/>
      <c r="F3829" s="218"/>
      <c r="G3829" s="218"/>
      <c r="H3829" s="218"/>
      <c r="I3829" s="218"/>
      <c r="J3829" s="218"/>
      <c r="K3829" s="218"/>
      <c r="L3829" s="389"/>
      <c r="M3829" s="7" t="str">
        <f t="shared" si="879"/>
        <v/>
      </c>
    </row>
    <row r="3830" spans="1:14" ht="19.5" thickBot="1">
      <c r="A3830" s="23">
        <v>755</v>
      </c>
      <c r="B3830" s="1451"/>
      <c r="C3830" s="393" t="s">
        <v>727</v>
      </c>
      <c r="D3830" s="1420">
        <f>+B3830</f>
        <v>0</v>
      </c>
      <c r="E3830" s="395">
        <f t="shared" ref="E3830:L3830" si="894">SUM(E3712,E3715,E3721,E3729,E3730,E3748,E3752,E3758,E3761,E3762,E3763,E3764,E3768,E3777,E3783,E3784,E3785,E3786,E3793,E3797,E3798,E3799,E3800,E3803,E3804,E3812,E3815,E3816,E3821)+E3826</f>
        <v>225928</v>
      </c>
      <c r="F3830" s="396">
        <f t="shared" si="894"/>
        <v>225928</v>
      </c>
      <c r="G3830" s="397">
        <f t="shared" si="894"/>
        <v>0</v>
      </c>
      <c r="H3830" s="398">
        <f t="shared" si="894"/>
        <v>0</v>
      </c>
      <c r="I3830" s="396">
        <f t="shared" si="894"/>
        <v>101198</v>
      </c>
      <c r="J3830" s="397">
        <f t="shared" si="894"/>
        <v>0</v>
      </c>
      <c r="K3830" s="398">
        <f t="shared" si="894"/>
        <v>0</v>
      </c>
      <c r="L3830" s="395">
        <f t="shared" si="894"/>
        <v>101198</v>
      </c>
      <c r="M3830" s="1820">
        <f t="shared" si="879"/>
        <v>1</v>
      </c>
      <c r="N3830" s="65"/>
    </row>
    <row r="3831" spans="1:14" ht="19.5" thickTop="1">
      <c r="A3831" s="23">
        <v>760</v>
      </c>
      <c r="B3831" s="79" t="s">
        <v>120</v>
      </c>
      <c r="C3831" s="1"/>
      <c r="L3831" s="6"/>
      <c r="M3831" s="1820">
        <f>(IF($E3830&lt;&gt;0,$M$2,IF($L3830&lt;&gt;0,$M$2,"")))</f>
        <v>1</v>
      </c>
      <c r="N3831" s="65"/>
    </row>
    <row r="3832" spans="1:14" ht="18.75">
      <c r="A3832" s="22">
        <v>765</v>
      </c>
      <c r="B3832" s="1355"/>
      <c r="C3832" s="1355"/>
      <c r="D3832" s="1356"/>
      <c r="E3832" s="1355"/>
      <c r="F3832" s="1355"/>
      <c r="G3832" s="1355"/>
      <c r="H3832" s="1355"/>
      <c r="I3832" s="1355"/>
      <c r="J3832" s="1355"/>
      <c r="K3832" s="1355"/>
      <c r="L3832" s="1357"/>
      <c r="M3832" s="1820">
        <f>(IF($E3830&lt;&gt;0,$M$2,IF($L3830&lt;&gt;0,$M$2,"")))</f>
        <v>1</v>
      </c>
      <c r="N3832" s="65"/>
    </row>
    <row r="3833" spans="1:14" ht="18.75" hidden="1">
      <c r="A3833" s="22">
        <v>775</v>
      </c>
      <c r="B3833" s="65"/>
      <c r="C3833" s="65"/>
      <c r="D3833" s="65"/>
      <c r="E3833" s="65"/>
      <c r="F3833" s="65"/>
      <c r="G3833" s="65"/>
      <c r="H3833" s="65"/>
      <c r="I3833" s="65"/>
      <c r="J3833" s="65"/>
      <c r="K3833" s="65"/>
      <c r="L3833" s="77"/>
      <c r="M3833" s="74">
        <f>(IF(E3830&lt;&gt;0,$G$2,IF(L3830&lt;&gt;0,$G$2,"")))</f>
        <v>0</v>
      </c>
      <c r="N3833" s="65"/>
    </row>
    <row r="3834" spans="1:14">
      <c r="A3834" s="23">
        <v>780</v>
      </c>
      <c r="B3834" s="6"/>
      <c r="C3834" s="6"/>
      <c r="D3834" s="517"/>
      <c r="E3834" s="38"/>
      <c r="F3834" s="38"/>
      <c r="G3834" s="38"/>
      <c r="H3834" s="38"/>
      <c r="I3834" s="38"/>
      <c r="J3834" s="38"/>
      <c r="K3834" s="38"/>
      <c r="L3834" s="38"/>
      <c r="M3834" s="7">
        <f>(IF($E3970&lt;&gt;0,$M$2,IF($L3970&lt;&gt;0,$M$2,"")))</f>
        <v>1</v>
      </c>
    </row>
    <row r="3835" spans="1:14">
      <c r="A3835" s="23">
        <v>785</v>
      </c>
      <c r="B3835" s="6"/>
      <c r="C3835" s="1353"/>
      <c r="D3835" s="1354"/>
      <c r="E3835" s="38"/>
      <c r="F3835" s="38"/>
      <c r="G3835" s="38"/>
      <c r="H3835" s="38"/>
      <c r="I3835" s="38"/>
      <c r="J3835" s="38"/>
      <c r="K3835" s="38"/>
      <c r="L3835" s="38"/>
      <c r="M3835" s="7">
        <f>(IF($E3970&lt;&gt;0,$M$2,IF($L3970&lt;&gt;0,$M$2,"")))</f>
        <v>1</v>
      </c>
    </row>
    <row r="3836" spans="1:14">
      <c r="A3836" s="23">
        <v>790</v>
      </c>
      <c r="B3836" s="1938" t="str">
        <f>$B$7</f>
        <v>ОТЧЕТНИ ДАННИ ПО ЕБК ЗА ИЗПЪЛНЕНИЕТО НА БЮДЖЕТА</v>
      </c>
      <c r="C3836" s="1939"/>
      <c r="D3836" s="1939"/>
      <c r="E3836" s="242"/>
      <c r="F3836" s="242"/>
      <c r="G3836" s="237"/>
      <c r="H3836" s="237"/>
      <c r="I3836" s="237"/>
      <c r="J3836" s="237"/>
      <c r="K3836" s="237"/>
      <c r="L3836" s="237"/>
      <c r="M3836" s="7">
        <f>(IF($E3970&lt;&gt;0,$M$2,IF($L3970&lt;&gt;0,$M$2,"")))</f>
        <v>1</v>
      </c>
    </row>
    <row r="3837" spans="1:14">
      <c r="A3837" s="23">
        <v>795</v>
      </c>
      <c r="B3837" s="228"/>
      <c r="C3837" s="391"/>
      <c r="D3837" s="400"/>
      <c r="E3837" s="406" t="s">
        <v>458</v>
      </c>
      <c r="F3837" s="406" t="s">
        <v>820</v>
      </c>
      <c r="G3837" s="237"/>
      <c r="H3837" s="1350" t="s">
        <v>1235</v>
      </c>
      <c r="I3837" s="1351"/>
      <c r="J3837" s="1352"/>
      <c r="K3837" s="237"/>
      <c r="L3837" s="237"/>
      <c r="M3837" s="7">
        <f>(IF($E3970&lt;&gt;0,$M$2,IF($L3970&lt;&gt;0,$M$2,"")))</f>
        <v>1</v>
      </c>
    </row>
    <row r="3838" spans="1:14" ht="18.75">
      <c r="A3838" s="22">
        <v>805</v>
      </c>
      <c r="B3838" s="1940" t="str">
        <f>$B$9</f>
        <v>Община Правец</v>
      </c>
      <c r="C3838" s="1941"/>
      <c r="D3838" s="1942"/>
      <c r="E3838" s="115">
        <f>$E$9</f>
        <v>45658</v>
      </c>
      <c r="F3838" s="226">
        <f>$F$9</f>
        <v>45900</v>
      </c>
      <c r="G3838" s="237"/>
      <c r="H3838" s="237"/>
      <c r="I3838" s="237"/>
      <c r="J3838" s="237"/>
      <c r="K3838" s="237"/>
      <c r="L3838" s="237"/>
      <c r="M3838" s="7">
        <f>(IF($E3970&lt;&gt;0,$M$2,IF($L3970&lt;&gt;0,$M$2,"")))</f>
        <v>1</v>
      </c>
    </row>
    <row r="3839" spans="1:14">
      <c r="A3839" s="23">
        <v>810</v>
      </c>
      <c r="B3839" s="227" t="str">
        <f>$B$10</f>
        <v>(наименование на разпоредителя с бюджет)</v>
      </c>
      <c r="C3839" s="228"/>
      <c r="D3839" s="229"/>
      <c r="E3839" s="237"/>
      <c r="F3839" s="237"/>
      <c r="G3839" s="237"/>
      <c r="H3839" s="237"/>
      <c r="I3839" s="237"/>
      <c r="J3839" s="237"/>
      <c r="K3839" s="237"/>
      <c r="L3839" s="237"/>
      <c r="M3839" s="7">
        <f>(IF($E3970&lt;&gt;0,$M$2,IF($L3970&lt;&gt;0,$M$2,"")))</f>
        <v>1</v>
      </c>
    </row>
    <row r="3840" spans="1:14">
      <c r="A3840" s="23">
        <v>815</v>
      </c>
      <c r="B3840" s="227"/>
      <c r="C3840" s="228"/>
      <c r="D3840" s="229"/>
      <c r="E3840" s="237"/>
      <c r="F3840" s="237"/>
      <c r="G3840" s="237"/>
      <c r="H3840" s="237"/>
      <c r="I3840" s="237"/>
      <c r="J3840" s="237"/>
      <c r="K3840" s="237"/>
      <c r="L3840" s="237"/>
      <c r="M3840" s="7">
        <f>(IF($E3970&lt;&gt;0,$M$2,IF($L3970&lt;&gt;0,$M$2,"")))</f>
        <v>1</v>
      </c>
    </row>
    <row r="3841" spans="1:14" ht="19.5">
      <c r="A3841" s="28">
        <v>525</v>
      </c>
      <c r="B3841" s="1943" t="str">
        <f>$B$12</f>
        <v>Правец</v>
      </c>
      <c r="C3841" s="1944"/>
      <c r="D3841" s="1945"/>
      <c r="E3841" s="410" t="s">
        <v>875</v>
      </c>
      <c r="F3841" s="1348" t="str">
        <f>$F$12</f>
        <v>7317</v>
      </c>
      <c r="G3841" s="237"/>
      <c r="H3841" s="237"/>
      <c r="I3841" s="237"/>
      <c r="J3841" s="237"/>
      <c r="K3841" s="237"/>
      <c r="L3841" s="237"/>
      <c r="M3841" s="7">
        <f>(IF($E3970&lt;&gt;0,$M$2,IF($L3970&lt;&gt;0,$M$2,"")))</f>
        <v>1</v>
      </c>
    </row>
    <row r="3842" spans="1:14">
      <c r="A3842" s="22">
        <v>820</v>
      </c>
      <c r="B3842" s="233" t="str">
        <f>$B$13</f>
        <v>(наименование на първостепенния разпоредител с бюджет)</v>
      </c>
      <c r="C3842" s="228"/>
      <c r="D3842" s="229"/>
      <c r="E3842" s="1349"/>
      <c r="F3842" s="242"/>
      <c r="G3842" s="237"/>
      <c r="H3842" s="237"/>
      <c r="I3842" s="237"/>
      <c r="J3842" s="237"/>
      <c r="K3842" s="237"/>
      <c r="L3842" s="237"/>
      <c r="M3842" s="7">
        <f>(IF($E3970&lt;&gt;0,$M$2,IF($L3970&lt;&gt;0,$M$2,"")))</f>
        <v>1</v>
      </c>
    </row>
    <row r="3843" spans="1:14" ht="19.5">
      <c r="A3843" s="23">
        <v>821</v>
      </c>
      <c r="B3843" s="236"/>
      <c r="C3843" s="237"/>
      <c r="D3843" s="124" t="s">
        <v>876</v>
      </c>
      <c r="E3843" s="238">
        <f>$E$15</f>
        <v>0</v>
      </c>
      <c r="F3843" s="414" t="str">
        <f>$F$15</f>
        <v>БЮДЖЕТ</v>
      </c>
      <c r="G3843" s="218"/>
      <c r="H3843" s="218"/>
      <c r="I3843" s="218"/>
      <c r="J3843" s="218"/>
      <c r="K3843" s="218"/>
      <c r="L3843" s="218"/>
      <c r="M3843" s="7">
        <f>(IF($E3970&lt;&gt;0,$M$2,IF($L3970&lt;&gt;0,$M$2,"")))</f>
        <v>1</v>
      </c>
    </row>
    <row r="3844" spans="1:14" ht="16.5" thickBot="1">
      <c r="A3844" s="23">
        <v>822</v>
      </c>
      <c r="B3844" s="228"/>
      <c r="C3844" s="391"/>
      <c r="D3844" s="400"/>
      <c r="E3844" s="237"/>
      <c r="F3844" s="409"/>
      <c r="G3844" s="409"/>
      <c r="H3844" s="409"/>
      <c r="I3844" s="409"/>
      <c r="J3844" s="409"/>
      <c r="K3844" s="409"/>
      <c r="L3844" s="1365" t="s">
        <v>459</v>
      </c>
      <c r="M3844" s="7">
        <f>(IF($E3970&lt;&gt;0,$M$2,IF($L3970&lt;&gt;0,$M$2,"")))</f>
        <v>1</v>
      </c>
    </row>
    <row r="3845" spans="1:14" ht="24.95" customHeight="1">
      <c r="A3845" s="23">
        <v>823</v>
      </c>
      <c r="B3845" s="247"/>
      <c r="C3845" s="248"/>
      <c r="D3845" s="249" t="s">
        <v>699</v>
      </c>
      <c r="E3845" s="1946" t="str">
        <f>CONCATENATE("Уточнен план ",$C$3)</f>
        <v>Уточнен план 2025</v>
      </c>
      <c r="F3845" s="1947"/>
      <c r="G3845" s="1947"/>
      <c r="H3845" s="1948"/>
      <c r="I3845" s="1927" t="str">
        <f>CONCATENATE("Отчет ",$C$3)</f>
        <v>Отчет 2025</v>
      </c>
      <c r="J3845" s="1928"/>
      <c r="K3845" s="1928"/>
      <c r="L3845" s="1929"/>
      <c r="M3845" s="7">
        <f>(IF($E3970&lt;&gt;0,$M$2,IF($L3970&lt;&gt;0,$M$2,"")))</f>
        <v>1</v>
      </c>
    </row>
    <row r="3846" spans="1:14" ht="54.95" customHeight="1" thickBot="1">
      <c r="A3846" s="23">
        <v>825</v>
      </c>
      <c r="B3846" s="250" t="s">
        <v>62</v>
      </c>
      <c r="C3846" s="251" t="s">
        <v>460</v>
      </c>
      <c r="D3846" s="252" t="s">
        <v>700</v>
      </c>
      <c r="E3846" s="1391" t="str">
        <f>$E$20</f>
        <v>Уточнен план                Общо</v>
      </c>
      <c r="F3846" s="1395" t="str">
        <f>$F$20</f>
        <v>държавни дейности</v>
      </c>
      <c r="G3846" s="1396" t="str">
        <f>$G$20</f>
        <v>местни дейности</v>
      </c>
      <c r="H3846" s="1397" t="str">
        <f>$H$20</f>
        <v>дофинансиране</v>
      </c>
      <c r="I3846" s="253" t="str">
        <f>$I$20</f>
        <v>държавни дейности -ОТЧЕТ</v>
      </c>
      <c r="J3846" s="254" t="str">
        <f>$J$20</f>
        <v>местни дейности - ОТЧЕТ</v>
      </c>
      <c r="K3846" s="255" t="str">
        <f>$K$20</f>
        <v>дофинансиране - ОТЧЕТ</v>
      </c>
      <c r="L3846" s="1675" t="str">
        <f>$L$20</f>
        <v>ОТЧЕТ                                    ОБЩО</v>
      </c>
      <c r="M3846" s="7">
        <f>(IF($E3970&lt;&gt;0,$M$2,IF($L3970&lt;&gt;0,$M$2,"")))</f>
        <v>1</v>
      </c>
    </row>
    <row r="3847" spans="1:14" ht="18.75">
      <c r="A3847" s="23"/>
      <c r="B3847" s="258"/>
      <c r="C3847" s="259"/>
      <c r="D3847" s="260" t="s">
        <v>729</v>
      </c>
      <c r="E3847" s="1442" t="str">
        <f>$E$21</f>
        <v>(1)</v>
      </c>
      <c r="F3847" s="143" t="str">
        <f>$F$21</f>
        <v>(2)</v>
      </c>
      <c r="G3847" s="144" t="str">
        <f>$G$21</f>
        <v>(3)</v>
      </c>
      <c r="H3847" s="145" t="str">
        <f>$H$21</f>
        <v>(4)</v>
      </c>
      <c r="I3847" s="261" t="str">
        <f>$I$21</f>
        <v>(5)</v>
      </c>
      <c r="J3847" s="262" t="str">
        <f>$J$21</f>
        <v>(6)</v>
      </c>
      <c r="K3847" s="263" t="str">
        <f>$K$21</f>
        <v>(7)</v>
      </c>
      <c r="L3847" s="264" t="str">
        <f>$L$21</f>
        <v>(8)</v>
      </c>
      <c r="M3847" s="7">
        <f>(IF($E3970&lt;&gt;0,$M$2,IF($L3970&lt;&gt;0,$M$2,"")))</f>
        <v>1</v>
      </c>
    </row>
    <row r="3848" spans="1:14">
      <c r="A3848" s="23"/>
      <c r="B3848" s="1439"/>
      <c r="C3848" s="1540" t="e">
        <f>VLOOKUP(D3848,OP_LIST2,2,FALSE)</f>
        <v>#N/A</v>
      </c>
      <c r="D3848" s="1445"/>
      <c r="E3848" s="389"/>
      <c r="F3848" s="1429"/>
      <c r="G3848" s="1430"/>
      <c r="H3848" s="1431"/>
      <c r="I3848" s="1429"/>
      <c r="J3848" s="1430"/>
      <c r="K3848" s="1431"/>
      <c r="L3848" s="1428"/>
      <c r="M3848" s="7">
        <f>(IF($E3970&lt;&gt;0,$M$2,IF($L3970&lt;&gt;0,$M$2,"")))</f>
        <v>1</v>
      </c>
    </row>
    <row r="3849" spans="1:14">
      <c r="A3849" s="23"/>
      <c r="B3849" s="1713" t="s">
        <v>2056</v>
      </c>
      <c r="C3849" s="1446">
        <f>VLOOKUP(D3850,EBK_DEIN2,2,FALSE)</f>
        <v>5562</v>
      </c>
      <c r="D3849" s="1445" t="s">
        <v>778</v>
      </c>
      <c r="E3849" s="389"/>
      <c r="F3849" s="1432"/>
      <c r="G3849" s="1433"/>
      <c r="H3849" s="1434"/>
      <c r="I3849" s="1432"/>
      <c r="J3849" s="1433"/>
      <c r="K3849" s="1434"/>
      <c r="L3849" s="1428"/>
      <c r="M3849" s="7">
        <f>(IF($E3970&lt;&gt;0,$M$2,IF($L3970&lt;&gt;0,$M$2,"")))</f>
        <v>1</v>
      </c>
    </row>
    <row r="3850" spans="1:14">
      <c r="A3850" s="23"/>
      <c r="B3850" s="1438"/>
      <c r="C3850" s="1531">
        <f>+C3849</f>
        <v>5562</v>
      </c>
      <c r="D3850" s="1440" t="s">
        <v>2045</v>
      </c>
      <c r="E3850" s="389"/>
      <c r="F3850" s="1432"/>
      <c r="G3850" s="1433"/>
      <c r="H3850" s="1434"/>
      <c r="I3850" s="1432"/>
      <c r="J3850" s="1433"/>
      <c r="K3850" s="1434"/>
      <c r="L3850" s="1428"/>
      <c r="M3850" s="7">
        <f>(IF($E3970&lt;&gt;0,$M$2,IF($L3970&lt;&gt;0,$M$2,"")))</f>
        <v>1</v>
      </c>
    </row>
    <row r="3851" spans="1:14">
      <c r="A3851" s="23"/>
      <c r="B3851" s="1443"/>
      <c r="C3851" s="1441"/>
      <c r="D3851" s="1444" t="s">
        <v>701</v>
      </c>
      <c r="E3851" s="389"/>
      <c r="F3851" s="1435"/>
      <c r="G3851" s="1436"/>
      <c r="H3851" s="1437"/>
      <c r="I3851" s="1435"/>
      <c r="J3851" s="1436"/>
      <c r="K3851" s="1437"/>
      <c r="L3851" s="1428"/>
      <c r="M3851" s="7">
        <f>(IF($E3970&lt;&gt;0,$M$2,IF($L3970&lt;&gt;0,$M$2,"")))</f>
        <v>1</v>
      </c>
    </row>
    <row r="3852" spans="1:14">
      <c r="A3852" s="23"/>
      <c r="B3852" s="272">
        <v>100</v>
      </c>
      <c r="C3852" s="1930" t="s">
        <v>730</v>
      </c>
      <c r="D3852" s="1931"/>
      <c r="E3852" s="273">
        <f t="shared" ref="E3852:L3852" si="895">SUM(E3853:E3854)</f>
        <v>23776</v>
      </c>
      <c r="F3852" s="274">
        <f t="shared" si="895"/>
        <v>23776</v>
      </c>
      <c r="G3852" s="275">
        <f t="shared" si="895"/>
        <v>0</v>
      </c>
      <c r="H3852" s="276">
        <f>SUM(H3853:H3854)</f>
        <v>0</v>
      </c>
      <c r="I3852" s="274">
        <f t="shared" si="895"/>
        <v>12620</v>
      </c>
      <c r="J3852" s="275">
        <f t="shared" si="895"/>
        <v>0</v>
      </c>
      <c r="K3852" s="276">
        <f t="shared" si="895"/>
        <v>0</v>
      </c>
      <c r="L3852" s="273">
        <f t="shared" si="895"/>
        <v>12620</v>
      </c>
      <c r="M3852" s="12">
        <f>(IF($E3852&lt;&gt;0,$M$2,IF($L3852&lt;&gt;0,$M$2,"")))</f>
        <v>1</v>
      </c>
      <c r="N3852" s="13"/>
    </row>
    <row r="3853" spans="1:14">
      <c r="A3853" s="23"/>
      <c r="B3853" s="278"/>
      <c r="C3853" s="279">
        <v>101</v>
      </c>
      <c r="D3853" s="280" t="s">
        <v>731</v>
      </c>
      <c r="E3853" s="281">
        <f>F3853+G3853+H3853</f>
        <v>18126</v>
      </c>
      <c r="F3853" s="152">
        <v>18126</v>
      </c>
      <c r="G3853" s="153">
        <v>0</v>
      </c>
      <c r="H3853" s="1406">
        <v>0</v>
      </c>
      <c r="I3853" s="152">
        <v>9170</v>
      </c>
      <c r="J3853" s="153">
        <v>0</v>
      </c>
      <c r="K3853" s="1406">
        <v>0</v>
      </c>
      <c r="L3853" s="281">
        <f>I3853+J3853+K3853</f>
        <v>9170</v>
      </c>
      <c r="M3853" s="12">
        <f t="shared" ref="M3853:M3916" si="896">(IF($E3853&lt;&gt;0,$M$2,IF($L3853&lt;&gt;0,$M$2,"")))</f>
        <v>1</v>
      </c>
      <c r="N3853" s="13"/>
    </row>
    <row r="3854" spans="1:14">
      <c r="A3854" s="10"/>
      <c r="B3854" s="278"/>
      <c r="C3854" s="285">
        <v>102</v>
      </c>
      <c r="D3854" s="286" t="s">
        <v>732</v>
      </c>
      <c r="E3854" s="287">
        <f>F3854+G3854+H3854</f>
        <v>5650</v>
      </c>
      <c r="F3854" s="173">
        <v>5650</v>
      </c>
      <c r="G3854" s="174">
        <v>0</v>
      </c>
      <c r="H3854" s="1409">
        <v>0</v>
      </c>
      <c r="I3854" s="173">
        <v>3450</v>
      </c>
      <c r="J3854" s="174">
        <v>0</v>
      </c>
      <c r="K3854" s="1409">
        <v>0</v>
      </c>
      <c r="L3854" s="287">
        <f>I3854+J3854+K3854</f>
        <v>3450</v>
      </c>
      <c r="M3854" s="12">
        <f t="shared" si="896"/>
        <v>1</v>
      </c>
      <c r="N3854" s="13"/>
    </row>
    <row r="3855" spans="1:14">
      <c r="A3855" s="10"/>
      <c r="B3855" s="272">
        <v>200</v>
      </c>
      <c r="C3855" s="1932" t="s">
        <v>733</v>
      </c>
      <c r="D3855" s="1933"/>
      <c r="E3855" s="273">
        <f t="shared" ref="E3855:L3855" si="897">SUM(E3856:E3860)</f>
        <v>532275</v>
      </c>
      <c r="F3855" s="274">
        <f t="shared" si="897"/>
        <v>532275</v>
      </c>
      <c r="G3855" s="275">
        <f t="shared" si="897"/>
        <v>0</v>
      </c>
      <c r="H3855" s="276">
        <f>SUM(H3856:H3860)</f>
        <v>0</v>
      </c>
      <c r="I3855" s="274">
        <f t="shared" si="897"/>
        <v>534521</v>
      </c>
      <c r="J3855" s="275">
        <f t="shared" si="897"/>
        <v>0</v>
      </c>
      <c r="K3855" s="276">
        <f t="shared" si="897"/>
        <v>0</v>
      </c>
      <c r="L3855" s="273">
        <f t="shared" si="897"/>
        <v>534521</v>
      </c>
      <c r="M3855" s="12">
        <f t="shared" si="896"/>
        <v>1</v>
      </c>
      <c r="N3855" s="13"/>
    </row>
    <row r="3856" spans="1:14">
      <c r="A3856" s="10"/>
      <c r="B3856" s="291"/>
      <c r="C3856" s="279">
        <v>201</v>
      </c>
      <c r="D3856" s="280" t="s">
        <v>734</v>
      </c>
      <c r="E3856" s="281">
        <f>F3856+G3856+H3856</f>
        <v>532096</v>
      </c>
      <c r="F3856" s="152">
        <v>532096</v>
      </c>
      <c r="G3856" s="153">
        <v>0</v>
      </c>
      <c r="H3856" s="1406">
        <v>0</v>
      </c>
      <c r="I3856" s="152">
        <v>534342</v>
      </c>
      <c r="J3856" s="153">
        <v>0</v>
      </c>
      <c r="K3856" s="1406">
        <v>0</v>
      </c>
      <c r="L3856" s="281">
        <f>I3856+J3856+K3856</f>
        <v>534342</v>
      </c>
      <c r="M3856" s="12">
        <f t="shared" si="896"/>
        <v>1</v>
      </c>
      <c r="N3856" s="13"/>
    </row>
    <row r="3857" spans="1:14" hidden="1">
      <c r="A3857" s="10"/>
      <c r="B3857" s="292"/>
      <c r="C3857" s="293">
        <v>202</v>
      </c>
      <c r="D3857" s="294" t="s">
        <v>735</v>
      </c>
      <c r="E3857" s="295">
        <f>F3857+G3857+H3857</f>
        <v>0</v>
      </c>
      <c r="F3857" s="158"/>
      <c r="G3857" s="159"/>
      <c r="H3857" s="1408"/>
      <c r="I3857" s="158"/>
      <c r="J3857" s="159"/>
      <c r="K3857" s="1408"/>
      <c r="L3857" s="295">
        <f>I3857+J3857+K3857</f>
        <v>0</v>
      </c>
      <c r="M3857" s="12" t="str">
        <f t="shared" si="896"/>
        <v/>
      </c>
      <c r="N3857" s="13"/>
    </row>
    <row r="3858" spans="1:14" ht="31.5" hidden="1">
      <c r="A3858" s="10"/>
      <c r="B3858" s="299"/>
      <c r="C3858" s="293">
        <v>205</v>
      </c>
      <c r="D3858" s="294" t="s">
        <v>586</v>
      </c>
      <c r="E3858" s="295">
        <f>F3858+G3858+H3858</f>
        <v>0</v>
      </c>
      <c r="F3858" s="158"/>
      <c r="G3858" s="159"/>
      <c r="H3858" s="1408"/>
      <c r="I3858" s="158"/>
      <c r="J3858" s="159"/>
      <c r="K3858" s="1408"/>
      <c r="L3858" s="295">
        <f>I3858+J3858+K3858</f>
        <v>0</v>
      </c>
      <c r="M3858" s="12" t="str">
        <f t="shared" si="896"/>
        <v/>
      </c>
      <c r="N3858" s="13"/>
    </row>
    <row r="3859" spans="1:14" hidden="1">
      <c r="A3859" s="10"/>
      <c r="B3859" s="299"/>
      <c r="C3859" s="293">
        <v>208</v>
      </c>
      <c r="D3859" s="300" t="s">
        <v>587</v>
      </c>
      <c r="E3859" s="295">
        <f>F3859+G3859+H3859</f>
        <v>0</v>
      </c>
      <c r="F3859" s="158"/>
      <c r="G3859" s="159"/>
      <c r="H3859" s="1408"/>
      <c r="I3859" s="158"/>
      <c r="J3859" s="159"/>
      <c r="K3859" s="1408"/>
      <c r="L3859" s="295">
        <f>I3859+J3859+K3859</f>
        <v>0</v>
      </c>
      <c r="M3859" s="12" t="str">
        <f t="shared" si="896"/>
        <v/>
      </c>
      <c r="N3859" s="13"/>
    </row>
    <row r="3860" spans="1:14">
      <c r="A3860" s="10"/>
      <c r="B3860" s="291"/>
      <c r="C3860" s="285">
        <v>209</v>
      </c>
      <c r="D3860" s="301" t="s">
        <v>588</v>
      </c>
      <c r="E3860" s="287">
        <f>F3860+G3860+H3860</f>
        <v>179</v>
      </c>
      <c r="F3860" s="173">
        <v>179</v>
      </c>
      <c r="G3860" s="174"/>
      <c r="H3860" s="1409"/>
      <c r="I3860" s="173">
        <v>179</v>
      </c>
      <c r="J3860" s="174">
        <v>0</v>
      </c>
      <c r="K3860" s="1409">
        <v>0</v>
      </c>
      <c r="L3860" s="287">
        <f>I3860+J3860+K3860</f>
        <v>179</v>
      </c>
      <c r="M3860" s="12">
        <f t="shared" si="896"/>
        <v>1</v>
      </c>
      <c r="N3860" s="13"/>
    </row>
    <row r="3861" spans="1:14">
      <c r="A3861" s="10"/>
      <c r="B3861" s="272">
        <v>500</v>
      </c>
      <c r="C3861" s="1934" t="s">
        <v>188</v>
      </c>
      <c r="D3861" s="1935"/>
      <c r="E3861" s="273">
        <f t="shared" ref="E3861:L3861" si="898">SUM(E3862:E3868)</f>
        <v>108624</v>
      </c>
      <c r="F3861" s="274">
        <f t="shared" si="898"/>
        <v>108624</v>
      </c>
      <c r="G3861" s="275">
        <f t="shared" si="898"/>
        <v>0</v>
      </c>
      <c r="H3861" s="276">
        <f>SUM(H3862:H3868)</f>
        <v>0</v>
      </c>
      <c r="I3861" s="274">
        <f t="shared" si="898"/>
        <v>106339</v>
      </c>
      <c r="J3861" s="275">
        <f t="shared" si="898"/>
        <v>0</v>
      </c>
      <c r="K3861" s="276">
        <f t="shared" si="898"/>
        <v>0</v>
      </c>
      <c r="L3861" s="273">
        <f t="shared" si="898"/>
        <v>106339</v>
      </c>
      <c r="M3861" s="12">
        <f t="shared" si="896"/>
        <v>1</v>
      </c>
      <c r="N3861" s="13"/>
    </row>
    <row r="3862" spans="1:14" ht="18" customHeight="1">
      <c r="A3862" s="10"/>
      <c r="B3862" s="291"/>
      <c r="C3862" s="302">
        <v>551</v>
      </c>
      <c r="D3862" s="303" t="s">
        <v>189</v>
      </c>
      <c r="E3862" s="281">
        <f t="shared" ref="E3862:E3869" si="899">F3862+G3862+H3862</f>
        <v>68694</v>
      </c>
      <c r="F3862" s="152">
        <v>68694</v>
      </c>
      <c r="G3862" s="153">
        <v>0</v>
      </c>
      <c r="H3862" s="1406">
        <v>0</v>
      </c>
      <c r="I3862" s="152">
        <v>67833</v>
      </c>
      <c r="J3862" s="153">
        <v>0</v>
      </c>
      <c r="K3862" s="1406">
        <v>0</v>
      </c>
      <c r="L3862" s="281">
        <f t="shared" ref="L3862:L3869" si="900">I3862+J3862+K3862</f>
        <v>67833</v>
      </c>
      <c r="M3862" s="12">
        <f t="shared" si="896"/>
        <v>1</v>
      </c>
      <c r="N3862" s="13"/>
    </row>
    <row r="3863" spans="1:14" hidden="1">
      <c r="A3863" s="10"/>
      <c r="B3863" s="291"/>
      <c r="C3863" s="304">
        <v>552</v>
      </c>
      <c r="D3863" s="305" t="s">
        <v>894</v>
      </c>
      <c r="E3863" s="295">
        <f t="shared" si="899"/>
        <v>0</v>
      </c>
      <c r="F3863" s="158"/>
      <c r="G3863" s="159"/>
      <c r="H3863" s="1408"/>
      <c r="I3863" s="158"/>
      <c r="J3863" s="159"/>
      <c r="K3863" s="1408"/>
      <c r="L3863" s="295">
        <f t="shared" si="900"/>
        <v>0</v>
      </c>
      <c r="M3863" s="12" t="str">
        <f t="shared" si="896"/>
        <v/>
      </c>
      <c r="N3863" s="13"/>
    </row>
    <row r="3864" spans="1:14" hidden="1">
      <c r="A3864" s="10"/>
      <c r="B3864" s="306"/>
      <c r="C3864" s="304">
        <v>558</v>
      </c>
      <c r="D3864" s="307" t="s">
        <v>856</v>
      </c>
      <c r="E3864" s="295">
        <f>F3864+G3864+H3864</f>
        <v>0</v>
      </c>
      <c r="F3864" s="484">
        <v>0</v>
      </c>
      <c r="G3864" s="485">
        <v>0</v>
      </c>
      <c r="H3864" s="160">
        <v>0</v>
      </c>
      <c r="I3864" s="484">
        <v>0</v>
      </c>
      <c r="J3864" s="485">
        <v>0</v>
      </c>
      <c r="K3864" s="160">
        <v>0</v>
      </c>
      <c r="L3864" s="295">
        <f>I3864+J3864+K3864</f>
        <v>0</v>
      </c>
      <c r="M3864" s="12" t="str">
        <f t="shared" si="896"/>
        <v/>
      </c>
      <c r="N3864" s="13"/>
    </row>
    <row r="3865" spans="1:14">
      <c r="A3865" s="10"/>
      <c r="B3865" s="306"/>
      <c r="C3865" s="304">
        <v>560</v>
      </c>
      <c r="D3865" s="307" t="s">
        <v>190</v>
      </c>
      <c r="E3865" s="295">
        <f t="shared" si="899"/>
        <v>27294</v>
      </c>
      <c r="F3865" s="158">
        <v>27294</v>
      </c>
      <c r="G3865" s="159">
        <v>0</v>
      </c>
      <c r="H3865" s="1408">
        <v>0</v>
      </c>
      <c r="I3865" s="158">
        <v>27076</v>
      </c>
      <c r="J3865" s="159">
        <v>0</v>
      </c>
      <c r="K3865" s="1408">
        <v>0</v>
      </c>
      <c r="L3865" s="295">
        <f t="shared" si="900"/>
        <v>27076</v>
      </c>
      <c r="M3865" s="12">
        <f t="shared" si="896"/>
        <v>1</v>
      </c>
      <c r="N3865" s="13"/>
    </row>
    <row r="3866" spans="1:14">
      <c r="A3866" s="10"/>
      <c r="B3866" s="306"/>
      <c r="C3866" s="304">
        <v>580</v>
      </c>
      <c r="D3866" s="305" t="s">
        <v>191</v>
      </c>
      <c r="E3866" s="295">
        <f t="shared" si="899"/>
        <v>12636</v>
      </c>
      <c r="F3866" s="158">
        <v>12636</v>
      </c>
      <c r="G3866" s="159">
        <v>0</v>
      </c>
      <c r="H3866" s="1408">
        <v>0</v>
      </c>
      <c r="I3866" s="158">
        <v>11430</v>
      </c>
      <c r="J3866" s="159">
        <v>0</v>
      </c>
      <c r="K3866" s="1408">
        <v>0</v>
      </c>
      <c r="L3866" s="295">
        <f t="shared" si="900"/>
        <v>11430</v>
      </c>
      <c r="M3866" s="12">
        <f t="shared" si="896"/>
        <v>1</v>
      </c>
      <c r="N3866" s="13"/>
    </row>
    <row r="3867" spans="1:14" hidden="1">
      <c r="A3867" s="10"/>
      <c r="B3867" s="291"/>
      <c r="C3867" s="304">
        <v>588</v>
      </c>
      <c r="D3867" s="305" t="s">
        <v>858</v>
      </c>
      <c r="E3867" s="295">
        <f>F3867+G3867+H3867</f>
        <v>0</v>
      </c>
      <c r="F3867" s="484">
        <v>0</v>
      </c>
      <c r="G3867" s="485">
        <v>0</v>
      </c>
      <c r="H3867" s="160">
        <v>0</v>
      </c>
      <c r="I3867" s="484">
        <v>0</v>
      </c>
      <c r="J3867" s="485">
        <v>0</v>
      </c>
      <c r="K3867" s="160">
        <v>0</v>
      </c>
      <c r="L3867" s="295">
        <f>I3867+J3867+K3867</f>
        <v>0</v>
      </c>
      <c r="M3867" s="12" t="str">
        <f t="shared" si="896"/>
        <v/>
      </c>
      <c r="N3867" s="13"/>
    </row>
    <row r="3868" spans="1:14" ht="31.5" hidden="1">
      <c r="A3868" s="10"/>
      <c r="B3868" s="291"/>
      <c r="C3868" s="308">
        <v>590</v>
      </c>
      <c r="D3868" s="309" t="s">
        <v>192</v>
      </c>
      <c r="E3868" s="287">
        <f t="shared" si="899"/>
        <v>0</v>
      </c>
      <c r="F3868" s="173"/>
      <c r="G3868" s="174"/>
      <c r="H3868" s="1409"/>
      <c r="I3868" s="173"/>
      <c r="J3868" s="174"/>
      <c r="K3868" s="1409"/>
      <c r="L3868" s="287">
        <f t="shared" si="900"/>
        <v>0</v>
      </c>
      <c r="M3868" s="12" t="str">
        <f t="shared" si="896"/>
        <v/>
      </c>
      <c r="N3868" s="13"/>
    </row>
    <row r="3869" spans="1:14" hidden="1">
      <c r="A3869" s="22">
        <v>5</v>
      </c>
      <c r="B3869" s="272">
        <v>800</v>
      </c>
      <c r="C3869" s="1936" t="s">
        <v>193</v>
      </c>
      <c r="D3869" s="1937"/>
      <c r="E3869" s="310">
        <f t="shared" si="899"/>
        <v>0</v>
      </c>
      <c r="F3869" s="1410"/>
      <c r="G3869" s="1411"/>
      <c r="H3869" s="1412"/>
      <c r="I3869" s="1410"/>
      <c r="J3869" s="1411"/>
      <c r="K3869" s="1412"/>
      <c r="L3869" s="310">
        <f t="shared" si="900"/>
        <v>0</v>
      </c>
      <c r="M3869" s="12" t="str">
        <f t="shared" si="896"/>
        <v/>
      </c>
      <c r="N3869" s="13"/>
    </row>
    <row r="3870" spans="1:14" hidden="1">
      <c r="A3870" s="23">
        <v>10</v>
      </c>
      <c r="B3870" s="272">
        <v>1000</v>
      </c>
      <c r="C3870" s="1932" t="s">
        <v>194</v>
      </c>
      <c r="D3870" s="1933"/>
      <c r="E3870" s="310">
        <f t="shared" ref="E3870:L3870" si="901">SUM(E3871:E3887)</f>
        <v>0</v>
      </c>
      <c r="F3870" s="274">
        <f t="shared" si="901"/>
        <v>0</v>
      </c>
      <c r="G3870" s="275">
        <f t="shared" si="901"/>
        <v>0</v>
      </c>
      <c r="H3870" s="276">
        <f>SUM(H3871:H3887)</f>
        <v>0</v>
      </c>
      <c r="I3870" s="274">
        <f t="shared" si="901"/>
        <v>0</v>
      </c>
      <c r="J3870" s="275">
        <f t="shared" si="901"/>
        <v>0</v>
      </c>
      <c r="K3870" s="276">
        <f t="shared" si="901"/>
        <v>0</v>
      </c>
      <c r="L3870" s="310">
        <f t="shared" si="901"/>
        <v>0</v>
      </c>
      <c r="M3870" s="12" t="str">
        <f t="shared" si="896"/>
        <v/>
      </c>
      <c r="N3870" s="13"/>
    </row>
    <row r="3871" spans="1:14" hidden="1">
      <c r="A3871" s="23">
        <v>15</v>
      </c>
      <c r="B3871" s="292"/>
      <c r="C3871" s="279">
        <v>1011</v>
      </c>
      <c r="D3871" s="311" t="s">
        <v>195</v>
      </c>
      <c r="E3871" s="281">
        <f t="shared" ref="E3871:E3887" si="902">F3871+G3871+H3871</f>
        <v>0</v>
      </c>
      <c r="F3871" s="152"/>
      <c r="G3871" s="153"/>
      <c r="H3871" s="1406"/>
      <c r="I3871" s="152"/>
      <c r="J3871" s="153"/>
      <c r="K3871" s="1406"/>
      <c r="L3871" s="281">
        <f t="shared" ref="L3871:L3887" si="903">I3871+J3871+K3871</f>
        <v>0</v>
      </c>
      <c r="M3871" s="12" t="str">
        <f t="shared" si="896"/>
        <v/>
      </c>
      <c r="N3871" s="13"/>
    </row>
    <row r="3872" spans="1:14" hidden="1">
      <c r="A3872" s="22">
        <v>35</v>
      </c>
      <c r="B3872" s="292"/>
      <c r="C3872" s="293">
        <v>1012</v>
      </c>
      <c r="D3872" s="294" t="s">
        <v>196</v>
      </c>
      <c r="E3872" s="295">
        <f t="shared" si="902"/>
        <v>0</v>
      </c>
      <c r="F3872" s="158"/>
      <c r="G3872" s="159"/>
      <c r="H3872" s="1408"/>
      <c r="I3872" s="158"/>
      <c r="J3872" s="159"/>
      <c r="K3872" s="1408"/>
      <c r="L3872" s="295">
        <f t="shared" si="903"/>
        <v>0</v>
      </c>
      <c r="M3872" s="12" t="str">
        <f t="shared" si="896"/>
        <v/>
      </c>
      <c r="N3872" s="13"/>
    </row>
    <row r="3873" spans="1:14" hidden="1">
      <c r="A3873" s="23">
        <v>40</v>
      </c>
      <c r="B3873" s="292"/>
      <c r="C3873" s="293">
        <v>1013</v>
      </c>
      <c r="D3873" s="294" t="s">
        <v>197</v>
      </c>
      <c r="E3873" s="295">
        <f t="shared" si="902"/>
        <v>0</v>
      </c>
      <c r="F3873" s="158"/>
      <c r="G3873" s="159"/>
      <c r="H3873" s="1408"/>
      <c r="I3873" s="158"/>
      <c r="J3873" s="159"/>
      <c r="K3873" s="1408"/>
      <c r="L3873" s="295">
        <f t="shared" si="903"/>
        <v>0</v>
      </c>
      <c r="M3873" s="12" t="str">
        <f t="shared" si="896"/>
        <v/>
      </c>
      <c r="N3873" s="13"/>
    </row>
    <row r="3874" spans="1:14" hidden="1">
      <c r="A3874" s="23">
        <v>45</v>
      </c>
      <c r="B3874" s="292"/>
      <c r="C3874" s="293">
        <v>1014</v>
      </c>
      <c r="D3874" s="294" t="s">
        <v>198</v>
      </c>
      <c r="E3874" s="295">
        <f t="shared" si="902"/>
        <v>0</v>
      </c>
      <c r="F3874" s="158"/>
      <c r="G3874" s="159"/>
      <c r="H3874" s="1408"/>
      <c r="I3874" s="158"/>
      <c r="J3874" s="159"/>
      <c r="K3874" s="1408"/>
      <c r="L3874" s="295">
        <f t="shared" si="903"/>
        <v>0</v>
      </c>
      <c r="M3874" s="12" t="str">
        <f t="shared" si="896"/>
        <v/>
      </c>
      <c r="N3874" s="13"/>
    </row>
    <row r="3875" spans="1:14" hidden="1">
      <c r="A3875" s="23">
        <v>50</v>
      </c>
      <c r="B3875" s="292"/>
      <c r="C3875" s="293">
        <v>1015</v>
      </c>
      <c r="D3875" s="294" t="s">
        <v>199</v>
      </c>
      <c r="E3875" s="295">
        <f t="shared" si="902"/>
        <v>0</v>
      </c>
      <c r="F3875" s="158"/>
      <c r="G3875" s="159"/>
      <c r="H3875" s="1408"/>
      <c r="I3875" s="158"/>
      <c r="J3875" s="159"/>
      <c r="K3875" s="1408"/>
      <c r="L3875" s="295">
        <f t="shared" si="903"/>
        <v>0</v>
      </c>
      <c r="M3875" s="12" t="str">
        <f t="shared" si="896"/>
        <v/>
      </c>
      <c r="N3875" s="13"/>
    </row>
    <row r="3876" spans="1:14" hidden="1">
      <c r="A3876" s="23">
        <v>55</v>
      </c>
      <c r="B3876" s="292"/>
      <c r="C3876" s="312">
        <v>1016</v>
      </c>
      <c r="D3876" s="313" t="s">
        <v>200</v>
      </c>
      <c r="E3876" s="314">
        <f t="shared" si="902"/>
        <v>0</v>
      </c>
      <c r="F3876" s="164"/>
      <c r="G3876" s="165"/>
      <c r="H3876" s="1407"/>
      <c r="I3876" s="164"/>
      <c r="J3876" s="165"/>
      <c r="K3876" s="1407"/>
      <c r="L3876" s="314">
        <f t="shared" si="903"/>
        <v>0</v>
      </c>
      <c r="M3876" s="12" t="str">
        <f t="shared" si="896"/>
        <v/>
      </c>
      <c r="N3876" s="13"/>
    </row>
    <row r="3877" spans="1:14" hidden="1">
      <c r="A3877" s="23">
        <v>60</v>
      </c>
      <c r="B3877" s="278"/>
      <c r="C3877" s="318">
        <v>1020</v>
      </c>
      <c r="D3877" s="319" t="s">
        <v>201</v>
      </c>
      <c r="E3877" s="320">
        <f t="shared" si="902"/>
        <v>0</v>
      </c>
      <c r="F3877" s="450"/>
      <c r="G3877" s="451"/>
      <c r="H3877" s="1416"/>
      <c r="I3877" s="450"/>
      <c r="J3877" s="451"/>
      <c r="K3877" s="1416"/>
      <c r="L3877" s="320">
        <f t="shared" si="903"/>
        <v>0</v>
      </c>
      <c r="M3877" s="12" t="str">
        <f t="shared" si="896"/>
        <v/>
      </c>
      <c r="N3877" s="13"/>
    </row>
    <row r="3878" spans="1:14" hidden="1">
      <c r="A3878" s="22">
        <v>65</v>
      </c>
      <c r="B3878" s="292"/>
      <c r="C3878" s="324">
        <v>1030</v>
      </c>
      <c r="D3878" s="325" t="s">
        <v>202</v>
      </c>
      <c r="E3878" s="326">
        <f t="shared" si="902"/>
        <v>0</v>
      </c>
      <c r="F3878" s="445"/>
      <c r="G3878" s="446"/>
      <c r="H3878" s="1413"/>
      <c r="I3878" s="445"/>
      <c r="J3878" s="446"/>
      <c r="K3878" s="1413"/>
      <c r="L3878" s="326">
        <f t="shared" si="903"/>
        <v>0</v>
      </c>
      <c r="M3878" s="12" t="str">
        <f t="shared" si="896"/>
        <v/>
      </c>
      <c r="N3878" s="13"/>
    </row>
    <row r="3879" spans="1:14" hidden="1">
      <c r="A3879" s="23">
        <v>70</v>
      </c>
      <c r="B3879" s="292"/>
      <c r="C3879" s="318">
        <v>1051</v>
      </c>
      <c r="D3879" s="331" t="s">
        <v>203</v>
      </c>
      <c r="E3879" s="320">
        <f t="shared" si="902"/>
        <v>0</v>
      </c>
      <c r="F3879" s="450"/>
      <c r="G3879" s="451"/>
      <c r="H3879" s="1416"/>
      <c r="I3879" s="450"/>
      <c r="J3879" s="451"/>
      <c r="K3879" s="1416"/>
      <c r="L3879" s="320">
        <f t="shared" si="903"/>
        <v>0</v>
      </c>
      <c r="M3879" s="12" t="str">
        <f t="shared" si="896"/>
        <v/>
      </c>
      <c r="N3879" s="13"/>
    </row>
    <row r="3880" spans="1:14" hidden="1">
      <c r="A3880" s="23">
        <v>75</v>
      </c>
      <c r="B3880" s="292"/>
      <c r="C3880" s="293">
        <v>1052</v>
      </c>
      <c r="D3880" s="294" t="s">
        <v>204</v>
      </c>
      <c r="E3880" s="295">
        <f t="shared" si="902"/>
        <v>0</v>
      </c>
      <c r="F3880" s="158"/>
      <c r="G3880" s="159"/>
      <c r="H3880" s="1408"/>
      <c r="I3880" s="158"/>
      <c r="J3880" s="159"/>
      <c r="K3880" s="1408"/>
      <c r="L3880" s="295">
        <f t="shared" si="903"/>
        <v>0</v>
      </c>
      <c r="M3880" s="12" t="str">
        <f t="shared" si="896"/>
        <v/>
      </c>
      <c r="N3880" s="13"/>
    </row>
    <row r="3881" spans="1:14" hidden="1">
      <c r="A3881" s="23">
        <v>80</v>
      </c>
      <c r="B3881" s="292"/>
      <c r="C3881" s="324">
        <v>1053</v>
      </c>
      <c r="D3881" s="325" t="s">
        <v>859</v>
      </c>
      <c r="E3881" s="326">
        <f t="shared" si="902"/>
        <v>0</v>
      </c>
      <c r="F3881" s="445"/>
      <c r="G3881" s="446"/>
      <c r="H3881" s="1413"/>
      <c r="I3881" s="445"/>
      <c r="J3881" s="446"/>
      <c r="K3881" s="1413"/>
      <c r="L3881" s="326">
        <f t="shared" si="903"/>
        <v>0</v>
      </c>
      <c r="M3881" s="12" t="str">
        <f t="shared" si="896"/>
        <v/>
      </c>
      <c r="N3881" s="13"/>
    </row>
    <row r="3882" spans="1:14" hidden="1">
      <c r="A3882" s="23">
        <v>80</v>
      </c>
      <c r="B3882" s="292"/>
      <c r="C3882" s="318">
        <v>1062</v>
      </c>
      <c r="D3882" s="319" t="s">
        <v>205</v>
      </c>
      <c r="E3882" s="320">
        <f t="shared" si="902"/>
        <v>0</v>
      </c>
      <c r="F3882" s="450"/>
      <c r="G3882" s="451"/>
      <c r="H3882" s="1416"/>
      <c r="I3882" s="450"/>
      <c r="J3882" s="451"/>
      <c r="K3882" s="1416"/>
      <c r="L3882" s="320">
        <f t="shared" si="903"/>
        <v>0</v>
      </c>
      <c r="M3882" s="12" t="str">
        <f t="shared" si="896"/>
        <v/>
      </c>
      <c r="N3882" s="13"/>
    </row>
    <row r="3883" spans="1:14" hidden="1">
      <c r="A3883" s="23">
        <v>85</v>
      </c>
      <c r="B3883" s="292"/>
      <c r="C3883" s="324">
        <v>1063</v>
      </c>
      <c r="D3883" s="332" t="s">
        <v>787</v>
      </c>
      <c r="E3883" s="326">
        <f t="shared" si="902"/>
        <v>0</v>
      </c>
      <c r="F3883" s="445"/>
      <c r="G3883" s="446"/>
      <c r="H3883" s="1413"/>
      <c r="I3883" s="445"/>
      <c r="J3883" s="446"/>
      <c r="K3883" s="1413"/>
      <c r="L3883" s="326">
        <f t="shared" si="903"/>
        <v>0</v>
      </c>
      <c r="M3883" s="12" t="str">
        <f t="shared" si="896"/>
        <v/>
      </c>
      <c r="N3883" s="13"/>
    </row>
    <row r="3884" spans="1:14" hidden="1">
      <c r="A3884" s="23">
        <v>90</v>
      </c>
      <c r="B3884" s="292"/>
      <c r="C3884" s="333">
        <v>1069</v>
      </c>
      <c r="D3884" s="334" t="s">
        <v>206</v>
      </c>
      <c r="E3884" s="335">
        <f t="shared" si="902"/>
        <v>0</v>
      </c>
      <c r="F3884" s="589"/>
      <c r="G3884" s="590"/>
      <c r="H3884" s="1415"/>
      <c r="I3884" s="589"/>
      <c r="J3884" s="590"/>
      <c r="K3884" s="1415"/>
      <c r="L3884" s="335">
        <f t="shared" si="903"/>
        <v>0</v>
      </c>
      <c r="M3884" s="12" t="str">
        <f t="shared" si="896"/>
        <v/>
      </c>
      <c r="N3884" s="13"/>
    </row>
    <row r="3885" spans="1:14" hidden="1">
      <c r="A3885" s="23">
        <v>90</v>
      </c>
      <c r="B3885" s="278"/>
      <c r="C3885" s="318">
        <v>1091</v>
      </c>
      <c r="D3885" s="331" t="s">
        <v>895</v>
      </c>
      <c r="E3885" s="320">
        <f t="shared" si="902"/>
        <v>0</v>
      </c>
      <c r="F3885" s="450"/>
      <c r="G3885" s="451"/>
      <c r="H3885" s="1416"/>
      <c r="I3885" s="450"/>
      <c r="J3885" s="451"/>
      <c r="K3885" s="1416"/>
      <c r="L3885" s="320">
        <f t="shared" si="903"/>
        <v>0</v>
      </c>
      <c r="M3885" s="12" t="str">
        <f t="shared" si="896"/>
        <v/>
      </c>
      <c r="N3885" s="13"/>
    </row>
    <row r="3886" spans="1:14" hidden="1">
      <c r="A3886" s="22">
        <v>115</v>
      </c>
      <c r="B3886" s="292"/>
      <c r="C3886" s="293">
        <v>1092</v>
      </c>
      <c r="D3886" s="294" t="s">
        <v>299</v>
      </c>
      <c r="E3886" s="295">
        <f t="shared" si="902"/>
        <v>0</v>
      </c>
      <c r="F3886" s="158"/>
      <c r="G3886" s="159"/>
      <c r="H3886" s="1408"/>
      <c r="I3886" s="158"/>
      <c r="J3886" s="159"/>
      <c r="K3886" s="1408"/>
      <c r="L3886" s="295">
        <f t="shared" si="903"/>
        <v>0</v>
      </c>
      <c r="M3886" s="12" t="str">
        <f t="shared" si="896"/>
        <v/>
      </c>
      <c r="N3886" s="13"/>
    </row>
    <row r="3887" spans="1:14" hidden="1">
      <c r="A3887" s="22">
        <v>125</v>
      </c>
      <c r="B3887" s="292"/>
      <c r="C3887" s="285">
        <v>1098</v>
      </c>
      <c r="D3887" s="339" t="s">
        <v>207</v>
      </c>
      <c r="E3887" s="287">
        <f t="shared" si="902"/>
        <v>0</v>
      </c>
      <c r="F3887" s="173"/>
      <c r="G3887" s="174"/>
      <c r="H3887" s="1409"/>
      <c r="I3887" s="173"/>
      <c r="J3887" s="174"/>
      <c r="K3887" s="1409"/>
      <c r="L3887" s="287">
        <f t="shared" si="903"/>
        <v>0</v>
      </c>
      <c r="M3887" s="12" t="str">
        <f t="shared" si="896"/>
        <v/>
      </c>
      <c r="N3887" s="13"/>
    </row>
    <row r="3888" spans="1:14" hidden="1">
      <c r="A3888" s="23">
        <v>130</v>
      </c>
      <c r="B3888" s="272">
        <v>1900</v>
      </c>
      <c r="C3888" s="1917" t="s">
        <v>266</v>
      </c>
      <c r="D3888" s="1918"/>
      <c r="E3888" s="310">
        <f t="shared" ref="E3888:L3888" si="904">SUM(E3889:E3891)</f>
        <v>0</v>
      </c>
      <c r="F3888" s="274">
        <f t="shared" si="904"/>
        <v>0</v>
      </c>
      <c r="G3888" s="275">
        <f t="shared" si="904"/>
        <v>0</v>
      </c>
      <c r="H3888" s="276">
        <f>SUM(H3889:H3891)</f>
        <v>0</v>
      </c>
      <c r="I3888" s="274">
        <f t="shared" si="904"/>
        <v>0</v>
      </c>
      <c r="J3888" s="275">
        <f t="shared" si="904"/>
        <v>0</v>
      </c>
      <c r="K3888" s="276">
        <f t="shared" si="904"/>
        <v>0</v>
      </c>
      <c r="L3888" s="310">
        <f t="shared" si="904"/>
        <v>0</v>
      </c>
      <c r="M3888" s="12" t="str">
        <f t="shared" si="896"/>
        <v/>
      </c>
      <c r="N3888" s="13"/>
    </row>
    <row r="3889" spans="1:14" hidden="1">
      <c r="A3889" s="23">
        <v>135</v>
      </c>
      <c r="B3889" s="292"/>
      <c r="C3889" s="279">
        <v>1901</v>
      </c>
      <c r="D3889" s="340" t="s">
        <v>896</v>
      </c>
      <c r="E3889" s="281">
        <f>F3889+G3889+H3889</f>
        <v>0</v>
      </c>
      <c r="F3889" s="152"/>
      <c r="G3889" s="153"/>
      <c r="H3889" s="1406"/>
      <c r="I3889" s="152"/>
      <c r="J3889" s="153"/>
      <c r="K3889" s="1406"/>
      <c r="L3889" s="281">
        <f>I3889+J3889+K3889</f>
        <v>0</v>
      </c>
      <c r="M3889" s="12" t="str">
        <f t="shared" si="896"/>
        <v/>
      </c>
      <c r="N3889" s="13"/>
    </row>
    <row r="3890" spans="1:14" hidden="1">
      <c r="A3890" s="23">
        <v>140</v>
      </c>
      <c r="B3890" s="341"/>
      <c r="C3890" s="293">
        <v>1981</v>
      </c>
      <c r="D3890" s="342" t="s">
        <v>897</v>
      </c>
      <c r="E3890" s="295">
        <f>F3890+G3890+H3890</f>
        <v>0</v>
      </c>
      <c r="F3890" s="158"/>
      <c r="G3890" s="159"/>
      <c r="H3890" s="1408"/>
      <c r="I3890" s="158"/>
      <c r="J3890" s="159"/>
      <c r="K3890" s="1408"/>
      <c r="L3890" s="295">
        <f>I3890+J3890+K3890</f>
        <v>0</v>
      </c>
      <c r="M3890" s="12" t="str">
        <f t="shared" si="896"/>
        <v/>
      </c>
      <c r="N3890" s="13"/>
    </row>
    <row r="3891" spans="1:14" hidden="1">
      <c r="A3891" s="23">
        <v>145</v>
      </c>
      <c r="B3891" s="292"/>
      <c r="C3891" s="285">
        <v>1991</v>
      </c>
      <c r="D3891" s="343" t="s">
        <v>898</v>
      </c>
      <c r="E3891" s="287">
        <f>F3891+G3891+H3891</f>
        <v>0</v>
      </c>
      <c r="F3891" s="173"/>
      <c r="G3891" s="174"/>
      <c r="H3891" s="1409"/>
      <c r="I3891" s="173"/>
      <c r="J3891" s="174"/>
      <c r="K3891" s="1409"/>
      <c r="L3891" s="287">
        <f>I3891+J3891+K3891</f>
        <v>0</v>
      </c>
      <c r="M3891" s="12" t="str">
        <f t="shared" si="896"/>
        <v/>
      </c>
      <c r="N3891" s="13"/>
    </row>
    <row r="3892" spans="1:14" hidden="1">
      <c r="A3892" s="23">
        <v>150</v>
      </c>
      <c r="B3892" s="272">
        <v>2100</v>
      </c>
      <c r="C3892" s="1917" t="s">
        <v>708</v>
      </c>
      <c r="D3892" s="1918"/>
      <c r="E3892" s="310">
        <f t="shared" ref="E3892:L3892" si="905">SUM(E3893:E3897)</f>
        <v>0</v>
      </c>
      <c r="F3892" s="274">
        <f t="shared" si="905"/>
        <v>0</v>
      </c>
      <c r="G3892" s="275">
        <f t="shared" si="905"/>
        <v>0</v>
      </c>
      <c r="H3892" s="276">
        <f>SUM(H3893:H3897)</f>
        <v>0</v>
      </c>
      <c r="I3892" s="274">
        <f t="shared" si="905"/>
        <v>0</v>
      </c>
      <c r="J3892" s="275">
        <f t="shared" si="905"/>
        <v>0</v>
      </c>
      <c r="K3892" s="276">
        <f t="shared" si="905"/>
        <v>0</v>
      </c>
      <c r="L3892" s="310">
        <f t="shared" si="905"/>
        <v>0</v>
      </c>
      <c r="M3892" s="12" t="str">
        <f t="shared" si="896"/>
        <v/>
      </c>
      <c r="N3892" s="13"/>
    </row>
    <row r="3893" spans="1:14" hidden="1">
      <c r="A3893" s="23">
        <v>155</v>
      </c>
      <c r="B3893" s="292"/>
      <c r="C3893" s="279">
        <v>2110</v>
      </c>
      <c r="D3893" s="344" t="s">
        <v>208</v>
      </c>
      <c r="E3893" s="281">
        <f>F3893+G3893+H3893</f>
        <v>0</v>
      </c>
      <c r="F3893" s="152"/>
      <c r="G3893" s="153"/>
      <c r="H3893" s="1406"/>
      <c r="I3893" s="152"/>
      <c r="J3893" s="153"/>
      <c r="K3893" s="1406"/>
      <c r="L3893" s="281">
        <f>I3893+J3893+K3893</f>
        <v>0</v>
      </c>
      <c r="M3893" s="12" t="str">
        <f t="shared" si="896"/>
        <v/>
      </c>
      <c r="N3893" s="13"/>
    </row>
    <row r="3894" spans="1:14" hidden="1">
      <c r="A3894" s="23">
        <v>160</v>
      </c>
      <c r="B3894" s="341"/>
      <c r="C3894" s="293">
        <v>2120</v>
      </c>
      <c r="D3894" s="300" t="s">
        <v>209</v>
      </c>
      <c r="E3894" s="295">
        <f>F3894+G3894+H3894</f>
        <v>0</v>
      </c>
      <c r="F3894" s="158"/>
      <c r="G3894" s="159"/>
      <c r="H3894" s="1408"/>
      <c r="I3894" s="158"/>
      <c r="J3894" s="159"/>
      <c r="K3894" s="1408"/>
      <c r="L3894" s="295">
        <f>I3894+J3894+K3894</f>
        <v>0</v>
      </c>
      <c r="M3894" s="12" t="str">
        <f t="shared" si="896"/>
        <v/>
      </c>
      <c r="N3894" s="13"/>
    </row>
    <row r="3895" spans="1:14" hidden="1">
      <c r="A3895" s="23">
        <v>165</v>
      </c>
      <c r="B3895" s="341"/>
      <c r="C3895" s="293">
        <v>2125</v>
      </c>
      <c r="D3895" s="300" t="s">
        <v>210</v>
      </c>
      <c r="E3895" s="295">
        <f>F3895+G3895+H3895</f>
        <v>0</v>
      </c>
      <c r="F3895" s="484">
        <v>0</v>
      </c>
      <c r="G3895" s="485">
        <v>0</v>
      </c>
      <c r="H3895" s="160">
        <v>0</v>
      </c>
      <c r="I3895" s="484">
        <v>0</v>
      </c>
      <c r="J3895" s="485">
        <v>0</v>
      </c>
      <c r="K3895" s="160">
        <v>0</v>
      </c>
      <c r="L3895" s="295">
        <f>I3895+J3895+K3895</f>
        <v>0</v>
      </c>
      <c r="M3895" s="12" t="str">
        <f t="shared" si="896"/>
        <v/>
      </c>
      <c r="N3895" s="13"/>
    </row>
    <row r="3896" spans="1:14" hidden="1">
      <c r="A3896" s="23">
        <v>175</v>
      </c>
      <c r="B3896" s="291"/>
      <c r="C3896" s="293">
        <v>2140</v>
      </c>
      <c r="D3896" s="300" t="s">
        <v>211</v>
      </c>
      <c r="E3896" s="295">
        <f>F3896+G3896+H3896</f>
        <v>0</v>
      </c>
      <c r="F3896" s="484">
        <v>0</v>
      </c>
      <c r="G3896" s="485">
        <v>0</v>
      </c>
      <c r="H3896" s="160">
        <v>0</v>
      </c>
      <c r="I3896" s="484">
        <v>0</v>
      </c>
      <c r="J3896" s="485">
        <v>0</v>
      </c>
      <c r="K3896" s="160">
        <v>0</v>
      </c>
      <c r="L3896" s="295">
        <f>I3896+J3896+K3896</f>
        <v>0</v>
      </c>
      <c r="M3896" s="12" t="str">
        <f t="shared" si="896"/>
        <v/>
      </c>
      <c r="N3896" s="13"/>
    </row>
    <row r="3897" spans="1:14" hidden="1">
      <c r="A3897" s="23">
        <v>180</v>
      </c>
      <c r="B3897" s="292"/>
      <c r="C3897" s="285">
        <v>2190</v>
      </c>
      <c r="D3897" s="345" t="s">
        <v>212</v>
      </c>
      <c r="E3897" s="287">
        <f>F3897+G3897+H3897</f>
        <v>0</v>
      </c>
      <c r="F3897" s="173"/>
      <c r="G3897" s="174"/>
      <c r="H3897" s="1409"/>
      <c r="I3897" s="173"/>
      <c r="J3897" s="174"/>
      <c r="K3897" s="1409"/>
      <c r="L3897" s="287">
        <f>I3897+J3897+K3897</f>
        <v>0</v>
      </c>
      <c r="M3897" s="12" t="str">
        <f t="shared" si="896"/>
        <v/>
      </c>
      <c r="N3897" s="13"/>
    </row>
    <row r="3898" spans="1:14" hidden="1">
      <c r="A3898" s="23">
        <v>185</v>
      </c>
      <c r="B3898" s="272">
        <v>2200</v>
      </c>
      <c r="C3898" s="1917" t="s">
        <v>213</v>
      </c>
      <c r="D3898" s="1918"/>
      <c r="E3898" s="310">
        <f t="shared" ref="E3898:L3898" si="906">SUM(E3899:E3900)</f>
        <v>0</v>
      </c>
      <c r="F3898" s="274">
        <f t="shared" si="906"/>
        <v>0</v>
      </c>
      <c r="G3898" s="275">
        <f t="shared" si="906"/>
        <v>0</v>
      </c>
      <c r="H3898" s="276">
        <f>SUM(H3899:H3900)</f>
        <v>0</v>
      </c>
      <c r="I3898" s="274">
        <f t="shared" si="906"/>
        <v>0</v>
      </c>
      <c r="J3898" s="275">
        <f t="shared" si="906"/>
        <v>0</v>
      </c>
      <c r="K3898" s="276">
        <f t="shared" si="906"/>
        <v>0</v>
      </c>
      <c r="L3898" s="310">
        <f t="shared" si="906"/>
        <v>0</v>
      </c>
      <c r="M3898" s="12" t="str">
        <f t="shared" si="896"/>
        <v/>
      </c>
      <c r="N3898" s="13"/>
    </row>
    <row r="3899" spans="1:14" hidden="1">
      <c r="A3899" s="23">
        <v>190</v>
      </c>
      <c r="B3899" s="292"/>
      <c r="C3899" s="279">
        <v>2221</v>
      </c>
      <c r="D3899" s="280" t="s">
        <v>300</v>
      </c>
      <c r="E3899" s="281">
        <f>F3899+G3899+H3899</f>
        <v>0</v>
      </c>
      <c r="F3899" s="152"/>
      <c r="G3899" s="153"/>
      <c r="H3899" s="1406"/>
      <c r="I3899" s="152"/>
      <c r="J3899" s="153"/>
      <c r="K3899" s="1406"/>
      <c r="L3899" s="281">
        <f>I3899+J3899+K3899</f>
        <v>0</v>
      </c>
      <c r="M3899" s="12" t="str">
        <f t="shared" si="896"/>
        <v/>
      </c>
      <c r="N3899" s="13"/>
    </row>
    <row r="3900" spans="1:14" hidden="1">
      <c r="A3900" s="23">
        <v>200</v>
      </c>
      <c r="B3900" s="292"/>
      <c r="C3900" s="285">
        <v>2224</v>
      </c>
      <c r="D3900" s="286" t="s">
        <v>214</v>
      </c>
      <c r="E3900" s="287">
        <f>F3900+G3900+H3900</f>
        <v>0</v>
      </c>
      <c r="F3900" s="173"/>
      <c r="G3900" s="174"/>
      <c r="H3900" s="1409"/>
      <c r="I3900" s="173"/>
      <c r="J3900" s="174"/>
      <c r="K3900" s="1409"/>
      <c r="L3900" s="287">
        <f>I3900+J3900+K3900</f>
        <v>0</v>
      </c>
      <c r="M3900" s="12" t="str">
        <f t="shared" si="896"/>
        <v/>
      </c>
      <c r="N3900" s="13"/>
    </row>
    <row r="3901" spans="1:14" hidden="1">
      <c r="A3901" s="23">
        <v>200</v>
      </c>
      <c r="B3901" s="272">
        <v>2500</v>
      </c>
      <c r="C3901" s="1917" t="s">
        <v>215</v>
      </c>
      <c r="D3901" s="1918"/>
      <c r="E3901" s="310">
        <f>F3901+G3901+H3901</f>
        <v>0</v>
      </c>
      <c r="F3901" s="1410"/>
      <c r="G3901" s="1411"/>
      <c r="H3901" s="1412"/>
      <c r="I3901" s="1410"/>
      <c r="J3901" s="1411"/>
      <c r="K3901" s="1412"/>
      <c r="L3901" s="310">
        <f>I3901+J3901+K3901</f>
        <v>0</v>
      </c>
      <c r="M3901" s="12" t="str">
        <f t="shared" si="896"/>
        <v/>
      </c>
      <c r="N3901" s="13"/>
    </row>
    <row r="3902" spans="1:14" hidden="1">
      <c r="A3902" s="23">
        <v>205</v>
      </c>
      <c r="B3902" s="272">
        <v>2600</v>
      </c>
      <c r="C3902" s="1923" t="s">
        <v>216</v>
      </c>
      <c r="D3902" s="1924"/>
      <c r="E3902" s="310">
        <f>F3902+G3902+H3902</f>
        <v>0</v>
      </c>
      <c r="F3902" s="1410"/>
      <c r="G3902" s="1411"/>
      <c r="H3902" s="1412"/>
      <c r="I3902" s="1410"/>
      <c r="J3902" s="1411"/>
      <c r="K3902" s="1412"/>
      <c r="L3902" s="310">
        <f>I3902+J3902+K3902</f>
        <v>0</v>
      </c>
      <c r="M3902" s="12" t="str">
        <f t="shared" si="896"/>
        <v/>
      </c>
      <c r="N3902" s="13"/>
    </row>
    <row r="3903" spans="1:14" hidden="1">
      <c r="A3903" s="23">
        <v>210</v>
      </c>
      <c r="B3903" s="272">
        <v>2700</v>
      </c>
      <c r="C3903" s="1923" t="s">
        <v>217</v>
      </c>
      <c r="D3903" s="1924"/>
      <c r="E3903" s="310">
        <f>F3903+G3903+H3903</f>
        <v>0</v>
      </c>
      <c r="F3903" s="1410"/>
      <c r="G3903" s="1411"/>
      <c r="H3903" s="1412"/>
      <c r="I3903" s="1410"/>
      <c r="J3903" s="1411"/>
      <c r="K3903" s="1412"/>
      <c r="L3903" s="310">
        <f>I3903+J3903+K3903</f>
        <v>0</v>
      </c>
      <c r="M3903" s="12" t="str">
        <f t="shared" si="896"/>
        <v/>
      </c>
      <c r="N3903" s="13"/>
    </row>
    <row r="3904" spans="1:14" ht="36" hidden="1" customHeight="1">
      <c r="A3904" s="23">
        <v>215</v>
      </c>
      <c r="B3904" s="272">
        <v>2800</v>
      </c>
      <c r="C3904" s="1923" t="s">
        <v>1644</v>
      </c>
      <c r="D3904" s="1924"/>
      <c r="E3904" s="310">
        <f t="shared" ref="E3904:L3904" si="907">SUM(E3905:E3907)</f>
        <v>0</v>
      </c>
      <c r="F3904" s="274">
        <f t="shared" si="907"/>
        <v>0</v>
      </c>
      <c r="G3904" s="275">
        <f t="shared" si="907"/>
        <v>0</v>
      </c>
      <c r="H3904" s="276">
        <f>SUM(H3905:H3907)</f>
        <v>0</v>
      </c>
      <c r="I3904" s="274">
        <f t="shared" si="907"/>
        <v>0</v>
      </c>
      <c r="J3904" s="275">
        <f t="shared" si="907"/>
        <v>0</v>
      </c>
      <c r="K3904" s="276">
        <f t="shared" si="907"/>
        <v>0</v>
      </c>
      <c r="L3904" s="310">
        <f t="shared" si="907"/>
        <v>0</v>
      </c>
      <c r="M3904" s="12" t="str">
        <f t="shared" si="896"/>
        <v/>
      </c>
      <c r="N3904" s="13"/>
    </row>
    <row r="3905" spans="1:14" hidden="1">
      <c r="A3905" s="22">
        <v>220</v>
      </c>
      <c r="B3905" s="292"/>
      <c r="C3905" s="279">
        <v>2810</v>
      </c>
      <c r="D3905" s="340" t="s">
        <v>2169</v>
      </c>
      <c r="E3905" s="281">
        <f>F3905+G3905+H3905</f>
        <v>0</v>
      </c>
      <c r="F3905" s="152"/>
      <c r="G3905" s="153"/>
      <c r="H3905" s="1406"/>
      <c r="I3905" s="152"/>
      <c r="J3905" s="153"/>
      <c r="K3905" s="1406"/>
      <c r="L3905" s="281">
        <f>I3905+J3905+K3905</f>
        <v>0</v>
      </c>
      <c r="M3905" s="12" t="str">
        <f t="shared" si="896"/>
        <v/>
      </c>
      <c r="N3905" s="13"/>
    </row>
    <row r="3906" spans="1:14" hidden="1">
      <c r="A3906" s="23">
        <v>225</v>
      </c>
      <c r="B3906" s="341"/>
      <c r="C3906" s="293">
        <v>2820</v>
      </c>
      <c r="D3906" s="342" t="s">
        <v>2170</v>
      </c>
      <c r="E3906" s="295">
        <f>F3906+G3906+H3906</f>
        <v>0</v>
      </c>
      <c r="F3906" s="158"/>
      <c r="G3906" s="159"/>
      <c r="H3906" s="1408"/>
      <c r="I3906" s="158"/>
      <c r="J3906" s="159"/>
      <c r="K3906" s="1408"/>
      <c r="L3906" s="295">
        <f>I3906+J3906+K3906</f>
        <v>0</v>
      </c>
      <c r="M3906" s="12" t="str">
        <f t="shared" si="896"/>
        <v/>
      </c>
      <c r="N3906" s="13"/>
    </row>
    <row r="3907" spans="1:14" ht="31.5" hidden="1">
      <c r="A3907" s="23">
        <v>230</v>
      </c>
      <c r="B3907" s="292"/>
      <c r="C3907" s="285">
        <v>2890</v>
      </c>
      <c r="D3907" s="343" t="s">
        <v>2171</v>
      </c>
      <c r="E3907" s="287">
        <f>F3907+G3907+H3907</f>
        <v>0</v>
      </c>
      <c r="F3907" s="173"/>
      <c r="G3907" s="174"/>
      <c r="H3907" s="1409"/>
      <c r="I3907" s="173"/>
      <c r="J3907" s="174"/>
      <c r="K3907" s="1409"/>
      <c r="L3907" s="287">
        <f>I3907+J3907+K3907</f>
        <v>0</v>
      </c>
      <c r="M3907" s="12" t="str">
        <f t="shared" si="896"/>
        <v/>
      </c>
      <c r="N3907" s="13"/>
    </row>
    <row r="3908" spans="1:14" hidden="1">
      <c r="A3908" s="23">
        <v>245</v>
      </c>
      <c r="B3908" s="272">
        <v>2900</v>
      </c>
      <c r="C3908" s="1917" t="s">
        <v>218</v>
      </c>
      <c r="D3908" s="1918"/>
      <c r="E3908" s="310">
        <f>SUM(E3909:E3916)</f>
        <v>0</v>
      </c>
      <c r="F3908" s="274">
        <f>SUM(F3909:F3916)</f>
        <v>0</v>
      </c>
      <c r="G3908" s="274">
        <f t="shared" ref="G3908:L3908" si="908">SUM(G3909:G3916)</f>
        <v>0</v>
      </c>
      <c r="H3908" s="274">
        <f t="shared" si="908"/>
        <v>0</v>
      </c>
      <c r="I3908" s="274">
        <f t="shared" si="908"/>
        <v>0</v>
      </c>
      <c r="J3908" s="274">
        <f t="shared" si="908"/>
        <v>0</v>
      </c>
      <c r="K3908" s="274">
        <f t="shared" si="908"/>
        <v>0</v>
      </c>
      <c r="L3908" s="274">
        <f t="shared" si="908"/>
        <v>0</v>
      </c>
      <c r="M3908" s="12" t="str">
        <f t="shared" si="896"/>
        <v/>
      </c>
      <c r="N3908" s="13"/>
    </row>
    <row r="3909" spans="1:14" hidden="1">
      <c r="A3909" s="22">
        <v>220</v>
      </c>
      <c r="B3909" s="346"/>
      <c r="C3909" s="279">
        <v>2910</v>
      </c>
      <c r="D3909" s="347" t="s">
        <v>1988</v>
      </c>
      <c r="E3909" s="281">
        <f>F3909+G3909+H3909</f>
        <v>0</v>
      </c>
      <c r="F3909" s="152"/>
      <c r="G3909" s="153"/>
      <c r="H3909" s="1406"/>
      <c r="I3909" s="152"/>
      <c r="J3909" s="153"/>
      <c r="K3909" s="1406"/>
      <c r="L3909" s="281">
        <f>I3909+J3909+K3909</f>
        <v>0</v>
      </c>
      <c r="M3909" s="12" t="str">
        <f t="shared" si="896"/>
        <v/>
      </c>
      <c r="N3909" s="13"/>
    </row>
    <row r="3910" spans="1:14" hidden="1">
      <c r="A3910" s="23">
        <v>225</v>
      </c>
      <c r="B3910" s="346"/>
      <c r="C3910" s="279">
        <v>2920</v>
      </c>
      <c r="D3910" s="347" t="s">
        <v>219</v>
      </c>
      <c r="E3910" s="281">
        <f t="shared" ref="E3910:E3916" si="909">F3910+G3910+H3910</f>
        <v>0</v>
      </c>
      <c r="F3910" s="152"/>
      <c r="G3910" s="153"/>
      <c r="H3910" s="1406"/>
      <c r="I3910" s="152"/>
      <c r="J3910" s="153"/>
      <c r="K3910" s="1406"/>
      <c r="L3910" s="281">
        <f t="shared" ref="L3910:L3916" si="910">I3910+J3910+K3910</f>
        <v>0</v>
      </c>
      <c r="M3910" s="12" t="str">
        <f t="shared" si="896"/>
        <v/>
      </c>
      <c r="N3910" s="13"/>
    </row>
    <row r="3911" spans="1:14" ht="31.5" hidden="1">
      <c r="A3911" s="23">
        <v>230</v>
      </c>
      <c r="B3911" s="346"/>
      <c r="C3911" s="324">
        <v>2969</v>
      </c>
      <c r="D3911" s="348" t="s">
        <v>220</v>
      </c>
      <c r="E3911" s="326">
        <f t="shared" si="909"/>
        <v>0</v>
      </c>
      <c r="F3911" s="445"/>
      <c r="G3911" s="446"/>
      <c r="H3911" s="1413"/>
      <c r="I3911" s="445"/>
      <c r="J3911" s="446"/>
      <c r="K3911" s="1413"/>
      <c r="L3911" s="326">
        <f t="shared" si="910"/>
        <v>0</v>
      </c>
      <c r="M3911" s="12" t="str">
        <f t="shared" si="896"/>
        <v/>
      </c>
      <c r="N3911" s="13"/>
    </row>
    <row r="3912" spans="1:14" ht="31.5" hidden="1">
      <c r="A3912" s="23">
        <v>235</v>
      </c>
      <c r="B3912" s="346"/>
      <c r="C3912" s="349">
        <v>2970</v>
      </c>
      <c r="D3912" s="350" t="s">
        <v>221</v>
      </c>
      <c r="E3912" s="351">
        <f t="shared" si="909"/>
        <v>0</v>
      </c>
      <c r="F3912" s="624"/>
      <c r="G3912" s="625"/>
      <c r="H3912" s="1414"/>
      <c r="I3912" s="624"/>
      <c r="J3912" s="625"/>
      <c r="K3912" s="1414"/>
      <c r="L3912" s="351">
        <f t="shared" si="910"/>
        <v>0</v>
      </c>
      <c r="M3912" s="12" t="str">
        <f t="shared" si="896"/>
        <v/>
      </c>
      <c r="N3912" s="13"/>
    </row>
    <row r="3913" spans="1:14" hidden="1">
      <c r="A3913" s="23">
        <v>240</v>
      </c>
      <c r="B3913" s="346"/>
      <c r="C3913" s="333">
        <v>2989</v>
      </c>
      <c r="D3913" s="355" t="s">
        <v>222</v>
      </c>
      <c r="E3913" s="335">
        <f t="shared" si="909"/>
        <v>0</v>
      </c>
      <c r="F3913" s="589"/>
      <c r="G3913" s="590"/>
      <c r="H3913" s="1415"/>
      <c r="I3913" s="589"/>
      <c r="J3913" s="590"/>
      <c r="K3913" s="1415"/>
      <c r="L3913" s="335">
        <f t="shared" si="910"/>
        <v>0</v>
      </c>
      <c r="M3913" s="12" t="str">
        <f t="shared" si="896"/>
        <v/>
      </c>
      <c r="N3913" s="13"/>
    </row>
    <row r="3914" spans="1:14" hidden="1">
      <c r="A3914" s="23">
        <v>245</v>
      </c>
      <c r="B3914" s="292"/>
      <c r="C3914" s="318">
        <v>2990</v>
      </c>
      <c r="D3914" s="356" t="s">
        <v>2007</v>
      </c>
      <c r="E3914" s="320">
        <f>F3914+G3914+H3914</f>
        <v>0</v>
      </c>
      <c r="F3914" s="450"/>
      <c r="G3914" s="451"/>
      <c r="H3914" s="1416"/>
      <c r="I3914" s="450"/>
      <c r="J3914" s="451"/>
      <c r="K3914" s="1416"/>
      <c r="L3914" s="320">
        <f>I3914+J3914+K3914</f>
        <v>0</v>
      </c>
      <c r="M3914" s="12" t="str">
        <f t="shared" si="896"/>
        <v/>
      </c>
      <c r="N3914" s="13"/>
    </row>
    <row r="3915" spans="1:14" hidden="1">
      <c r="A3915" s="22">
        <v>250</v>
      </c>
      <c r="B3915" s="292"/>
      <c r="C3915" s="318">
        <v>2991</v>
      </c>
      <c r="D3915" s="356" t="s">
        <v>223</v>
      </c>
      <c r="E3915" s="320">
        <f t="shared" si="909"/>
        <v>0</v>
      </c>
      <c r="F3915" s="450"/>
      <c r="G3915" s="451"/>
      <c r="H3915" s="1416"/>
      <c r="I3915" s="450"/>
      <c r="J3915" s="451"/>
      <c r="K3915" s="1416"/>
      <c r="L3915" s="320">
        <f t="shared" si="910"/>
        <v>0</v>
      </c>
      <c r="M3915" s="12" t="str">
        <f t="shared" si="896"/>
        <v/>
      </c>
      <c r="N3915" s="13"/>
    </row>
    <row r="3916" spans="1:14" hidden="1">
      <c r="A3916" s="23">
        <v>255</v>
      </c>
      <c r="B3916" s="292"/>
      <c r="C3916" s="285">
        <v>2992</v>
      </c>
      <c r="D3916" s="357" t="s">
        <v>224</v>
      </c>
      <c r="E3916" s="287">
        <f t="shared" si="909"/>
        <v>0</v>
      </c>
      <c r="F3916" s="173"/>
      <c r="G3916" s="174"/>
      <c r="H3916" s="1409"/>
      <c r="I3916" s="173"/>
      <c r="J3916" s="174"/>
      <c r="K3916" s="1409"/>
      <c r="L3916" s="287">
        <f t="shared" si="910"/>
        <v>0</v>
      </c>
      <c r="M3916" s="12" t="str">
        <f t="shared" si="896"/>
        <v/>
      </c>
      <c r="N3916" s="13"/>
    </row>
    <row r="3917" spans="1:14" hidden="1">
      <c r="A3917" s="23">
        <v>265</v>
      </c>
      <c r="B3917" s="272">
        <v>3300</v>
      </c>
      <c r="C3917" s="358" t="s">
        <v>2038</v>
      </c>
      <c r="D3917" s="1835"/>
      <c r="E3917" s="310">
        <f t="shared" ref="E3917:L3917" si="911">SUM(E3918:E3922)</f>
        <v>0</v>
      </c>
      <c r="F3917" s="274">
        <f t="shared" si="911"/>
        <v>0</v>
      </c>
      <c r="G3917" s="275">
        <f t="shared" si="911"/>
        <v>0</v>
      </c>
      <c r="H3917" s="276">
        <f t="shared" si="911"/>
        <v>0</v>
      </c>
      <c r="I3917" s="274">
        <f t="shared" si="911"/>
        <v>0</v>
      </c>
      <c r="J3917" s="275">
        <f t="shared" si="911"/>
        <v>0</v>
      </c>
      <c r="K3917" s="276">
        <f t="shared" si="911"/>
        <v>0</v>
      </c>
      <c r="L3917" s="310">
        <f t="shared" si="911"/>
        <v>0</v>
      </c>
      <c r="M3917" s="12" t="str">
        <f t="shared" ref="M3917:M3970" si="912">(IF($E3917&lt;&gt;0,$M$2,IF($L3917&lt;&gt;0,$M$2,"")))</f>
        <v/>
      </c>
      <c r="N3917" s="13"/>
    </row>
    <row r="3918" spans="1:14" hidden="1">
      <c r="A3918" s="22">
        <v>270</v>
      </c>
      <c r="B3918" s="291"/>
      <c r="C3918" s="279">
        <v>3301</v>
      </c>
      <c r="D3918" s="359" t="s">
        <v>225</v>
      </c>
      <c r="E3918" s="281">
        <f t="shared" ref="E3918:E3925" si="913">F3918+G3918+H3918</f>
        <v>0</v>
      </c>
      <c r="F3918" s="482">
        <v>0</v>
      </c>
      <c r="G3918" s="483">
        <v>0</v>
      </c>
      <c r="H3918" s="154">
        <v>0</v>
      </c>
      <c r="I3918" s="482">
        <v>0</v>
      </c>
      <c r="J3918" s="483">
        <v>0</v>
      </c>
      <c r="K3918" s="154">
        <v>0</v>
      </c>
      <c r="L3918" s="281">
        <f t="shared" ref="L3918:L3925" si="914">I3918+J3918+K3918</f>
        <v>0</v>
      </c>
      <c r="M3918" s="12" t="str">
        <f t="shared" si="912"/>
        <v/>
      </c>
      <c r="N3918" s="13"/>
    </row>
    <row r="3919" spans="1:14" hidden="1">
      <c r="A3919" s="22">
        <v>290</v>
      </c>
      <c r="B3919" s="291"/>
      <c r="C3919" s="293">
        <v>3302</v>
      </c>
      <c r="D3919" s="360" t="s">
        <v>702</v>
      </c>
      <c r="E3919" s="295">
        <f t="shared" si="913"/>
        <v>0</v>
      </c>
      <c r="F3919" s="484">
        <v>0</v>
      </c>
      <c r="G3919" s="485">
        <v>0</v>
      </c>
      <c r="H3919" s="160">
        <v>0</v>
      </c>
      <c r="I3919" s="484">
        <v>0</v>
      </c>
      <c r="J3919" s="485">
        <v>0</v>
      </c>
      <c r="K3919" s="160">
        <v>0</v>
      </c>
      <c r="L3919" s="295">
        <f t="shared" si="914"/>
        <v>0</v>
      </c>
      <c r="M3919" s="12" t="str">
        <f t="shared" si="912"/>
        <v/>
      </c>
      <c r="N3919" s="13"/>
    </row>
    <row r="3920" spans="1:14" hidden="1">
      <c r="A3920" s="39">
        <v>320</v>
      </c>
      <c r="B3920" s="291"/>
      <c r="C3920" s="293">
        <v>3304</v>
      </c>
      <c r="D3920" s="360" t="s">
        <v>226</v>
      </c>
      <c r="E3920" s="295">
        <f t="shared" si="913"/>
        <v>0</v>
      </c>
      <c r="F3920" s="484">
        <v>0</v>
      </c>
      <c r="G3920" s="485">
        <v>0</v>
      </c>
      <c r="H3920" s="160">
        <v>0</v>
      </c>
      <c r="I3920" s="484">
        <v>0</v>
      </c>
      <c r="J3920" s="485">
        <v>0</v>
      </c>
      <c r="K3920" s="160">
        <v>0</v>
      </c>
      <c r="L3920" s="295">
        <f t="shared" si="914"/>
        <v>0</v>
      </c>
      <c r="M3920" s="12" t="str">
        <f t="shared" si="912"/>
        <v/>
      </c>
      <c r="N3920" s="13"/>
    </row>
    <row r="3921" spans="1:14" ht="47.25" hidden="1">
      <c r="A3921" s="22">
        <v>330</v>
      </c>
      <c r="B3921" s="291"/>
      <c r="C3921" s="285">
        <v>3306</v>
      </c>
      <c r="D3921" s="361" t="s">
        <v>2172</v>
      </c>
      <c r="E3921" s="295">
        <f t="shared" si="913"/>
        <v>0</v>
      </c>
      <c r="F3921" s="484">
        <v>0</v>
      </c>
      <c r="G3921" s="485">
        <v>0</v>
      </c>
      <c r="H3921" s="160">
        <v>0</v>
      </c>
      <c r="I3921" s="484">
        <v>0</v>
      </c>
      <c r="J3921" s="485">
        <v>0</v>
      </c>
      <c r="K3921" s="160">
        <v>0</v>
      </c>
      <c r="L3921" s="295">
        <f t="shared" si="914"/>
        <v>0</v>
      </c>
      <c r="M3921" s="12" t="str">
        <f t="shared" si="912"/>
        <v/>
      </c>
      <c r="N3921" s="13"/>
    </row>
    <row r="3922" spans="1:14" hidden="1">
      <c r="A3922" s="23">
        <v>225</v>
      </c>
      <c r="B3922" s="291"/>
      <c r="C3922" s="285">
        <v>3307</v>
      </c>
      <c r="D3922" s="361" t="s">
        <v>2049</v>
      </c>
      <c r="E3922" s="287">
        <f t="shared" si="913"/>
        <v>0</v>
      </c>
      <c r="F3922" s="486">
        <v>0</v>
      </c>
      <c r="G3922" s="487">
        <v>0</v>
      </c>
      <c r="H3922" s="175">
        <v>0</v>
      </c>
      <c r="I3922" s="486">
        <v>0</v>
      </c>
      <c r="J3922" s="487">
        <v>0</v>
      </c>
      <c r="K3922" s="175">
        <v>0</v>
      </c>
      <c r="L3922" s="287">
        <f t="shared" si="914"/>
        <v>0</v>
      </c>
      <c r="M3922" s="12" t="str">
        <f t="shared" si="912"/>
        <v/>
      </c>
      <c r="N3922" s="13"/>
    </row>
    <row r="3923" spans="1:14" hidden="1">
      <c r="A3923" s="23">
        <v>230</v>
      </c>
      <c r="B3923" s="272">
        <v>3900</v>
      </c>
      <c r="C3923" s="1917" t="s">
        <v>227</v>
      </c>
      <c r="D3923" s="1918"/>
      <c r="E3923" s="310">
        <f t="shared" si="913"/>
        <v>0</v>
      </c>
      <c r="F3923" s="1458">
        <v>0</v>
      </c>
      <c r="G3923" s="1459">
        <v>0</v>
      </c>
      <c r="H3923" s="1460">
        <v>0</v>
      </c>
      <c r="I3923" s="1458">
        <v>0</v>
      </c>
      <c r="J3923" s="1459">
        <v>0</v>
      </c>
      <c r="K3923" s="1460">
        <v>0</v>
      </c>
      <c r="L3923" s="310">
        <f t="shared" si="914"/>
        <v>0</v>
      </c>
      <c r="M3923" s="12" t="str">
        <f t="shared" si="912"/>
        <v/>
      </c>
      <c r="N3923" s="13"/>
    </row>
    <row r="3924" spans="1:14" hidden="1">
      <c r="A3924" s="23">
        <v>245</v>
      </c>
      <c r="B3924" s="272">
        <v>4000</v>
      </c>
      <c r="C3924" s="1917" t="s">
        <v>228</v>
      </c>
      <c r="D3924" s="1918"/>
      <c r="E3924" s="310">
        <f t="shared" si="913"/>
        <v>0</v>
      </c>
      <c r="F3924" s="1410"/>
      <c r="G3924" s="1411"/>
      <c r="H3924" s="1412"/>
      <c r="I3924" s="1410"/>
      <c r="J3924" s="1411"/>
      <c r="K3924" s="1412"/>
      <c r="L3924" s="310">
        <f t="shared" si="914"/>
        <v>0</v>
      </c>
      <c r="M3924" s="12" t="str">
        <f t="shared" si="912"/>
        <v/>
      </c>
      <c r="N3924" s="13"/>
    </row>
    <row r="3925" spans="1:14" hidden="1">
      <c r="A3925" s="22">
        <v>350</v>
      </c>
      <c r="B3925" s="272">
        <v>4100</v>
      </c>
      <c r="C3925" s="1917" t="s">
        <v>229</v>
      </c>
      <c r="D3925" s="1918"/>
      <c r="E3925" s="310">
        <f t="shared" si="913"/>
        <v>0</v>
      </c>
      <c r="F3925" s="1459">
        <v>0</v>
      </c>
      <c r="G3925" s="1459">
        <v>0</v>
      </c>
      <c r="H3925" s="1460">
        <v>0</v>
      </c>
      <c r="I3925" s="1711">
        <v>0</v>
      </c>
      <c r="J3925" s="1459">
        <v>0</v>
      </c>
      <c r="K3925" s="1459">
        <v>0</v>
      </c>
      <c r="L3925" s="310">
        <f t="shared" si="914"/>
        <v>0</v>
      </c>
      <c r="M3925" s="12" t="str">
        <f t="shared" si="912"/>
        <v/>
      </c>
      <c r="N3925" s="13"/>
    </row>
    <row r="3926" spans="1:14" hidden="1">
      <c r="A3926" s="23">
        <v>355</v>
      </c>
      <c r="B3926" s="272">
        <v>4200</v>
      </c>
      <c r="C3926" s="1917" t="s">
        <v>230</v>
      </c>
      <c r="D3926" s="1918"/>
      <c r="E3926" s="310">
        <f t="shared" ref="E3926:L3926" si="915">SUM(E3927:E3932)</f>
        <v>0</v>
      </c>
      <c r="F3926" s="274">
        <f t="shared" si="915"/>
        <v>0</v>
      </c>
      <c r="G3926" s="275">
        <f t="shared" si="915"/>
        <v>0</v>
      </c>
      <c r="H3926" s="276">
        <f>SUM(H3927:H3932)</f>
        <v>0</v>
      </c>
      <c r="I3926" s="274">
        <f t="shared" si="915"/>
        <v>0</v>
      </c>
      <c r="J3926" s="275">
        <f t="shared" si="915"/>
        <v>0</v>
      </c>
      <c r="K3926" s="276">
        <f t="shared" si="915"/>
        <v>0</v>
      </c>
      <c r="L3926" s="310">
        <f t="shared" si="915"/>
        <v>0</v>
      </c>
      <c r="M3926" s="12" t="str">
        <f t="shared" si="912"/>
        <v/>
      </c>
      <c r="N3926" s="13"/>
    </row>
    <row r="3927" spans="1:14" hidden="1">
      <c r="A3927" s="23">
        <v>355</v>
      </c>
      <c r="B3927" s="362"/>
      <c r="C3927" s="279">
        <v>4201</v>
      </c>
      <c r="D3927" s="280" t="s">
        <v>231</v>
      </c>
      <c r="E3927" s="281">
        <f t="shared" ref="E3927:E3932" si="916">F3927+G3927+H3927</f>
        <v>0</v>
      </c>
      <c r="F3927" s="152"/>
      <c r="G3927" s="153"/>
      <c r="H3927" s="1406"/>
      <c r="I3927" s="152"/>
      <c r="J3927" s="153"/>
      <c r="K3927" s="1406"/>
      <c r="L3927" s="281">
        <f t="shared" ref="L3927:L3932" si="917">I3927+J3927+K3927</f>
        <v>0</v>
      </c>
      <c r="M3927" s="12" t="str">
        <f t="shared" si="912"/>
        <v/>
      </c>
      <c r="N3927" s="13"/>
    </row>
    <row r="3928" spans="1:14" hidden="1">
      <c r="A3928" s="23">
        <v>375</v>
      </c>
      <c r="B3928" s="362"/>
      <c r="C3928" s="293">
        <v>4202</v>
      </c>
      <c r="D3928" s="363" t="s">
        <v>232</v>
      </c>
      <c r="E3928" s="295">
        <f t="shared" si="916"/>
        <v>0</v>
      </c>
      <c r="F3928" s="158"/>
      <c r="G3928" s="159"/>
      <c r="H3928" s="1408"/>
      <c r="I3928" s="158"/>
      <c r="J3928" s="159"/>
      <c r="K3928" s="1408"/>
      <c r="L3928" s="295">
        <f t="shared" si="917"/>
        <v>0</v>
      </c>
      <c r="M3928" s="12" t="str">
        <f t="shared" si="912"/>
        <v/>
      </c>
      <c r="N3928" s="13"/>
    </row>
    <row r="3929" spans="1:14" hidden="1">
      <c r="A3929" s="23">
        <v>380</v>
      </c>
      <c r="B3929" s="362"/>
      <c r="C3929" s="293">
        <v>4214</v>
      </c>
      <c r="D3929" s="363" t="s">
        <v>233</v>
      </c>
      <c r="E3929" s="295">
        <f t="shared" si="916"/>
        <v>0</v>
      </c>
      <c r="F3929" s="158"/>
      <c r="G3929" s="159"/>
      <c r="H3929" s="1408"/>
      <c r="I3929" s="158"/>
      <c r="J3929" s="159"/>
      <c r="K3929" s="1408"/>
      <c r="L3929" s="295">
        <f t="shared" si="917"/>
        <v>0</v>
      </c>
      <c r="M3929" s="12" t="str">
        <f t="shared" si="912"/>
        <v/>
      </c>
      <c r="N3929" s="13"/>
    </row>
    <row r="3930" spans="1:14" hidden="1">
      <c r="A3930" s="23">
        <v>385</v>
      </c>
      <c r="B3930" s="362"/>
      <c r="C3930" s="293">
        <v>4217</v>
      </c>
      <c r="D3930" s="363" t="s">
        <v>234</v>
      </c>
      <c r="E3930" s="295">
        <f t="shared" si="916"/>
        <v>0</v>
      </c>
      <c r="F3930" s="158"/>
      <c r="G3930" s="159"/>
      <c r="H3930" s="1408"/>
      <c r="I3930" s="158"/>
      <c r="J3930" s="159"/>
      <c r="K3930" s="1408"/>
      <c r="L3930" s="295">
        <f t="shared" si="917"/>
        <v>0</v>
      </c>
      <c r="M3930" s="12" t="str">
        <f t="shared" si="912"/>
        <v/>
      </c>
      <c r="N3930" s="13"/>
    </row>
    <row r="3931" spans="1:14" hidden="1">
      <c r="A3931" s="23">
        <v>390</v>
      </c>
      <c r="B3931" s="362"/>
      <c r="C3931" s="293">
        <v>4218</v>
      </c>
      <c r="D3931" s="294" t="s">
        <v>235</v>
      </c>
      <c r="E3931" s="295">
        <f t="shared" si="916"/>
        <v>0</v>
      </c>
      <c r="F3931" s="158"/>
      <c r="G3931" s="159"/>
      <c r="H3931" s="1408"/>
      <c r="I3931" s="158"/>
      <c r="J3931" s="159"/>
      <c r="K3931" s="1408"/>
      <c r="L3931" s="295">
        <f t="shared" si="917"/>
        <v>0</v>
      </c>
      <c r="M3931" s="12" t="str">
        <f t="shared" si="912"/>
        <v/>
      </c>
      <c r="N3931" s="13"/>
    </row>
    <row r="3932" spans="1:14" hidden="1">
      <c r="A3932" s="23">
        <v>390</v>
      </c>
      <c r="B3932" s="362"/>
      <c r="C3932" s="285">
        <v>4219</v>
      </c>
      <c r="D3932" s="343" t="s">
        <v>236</v>
      </c>
      <c r="E3932" s="287">
        <f t="shared" si="916"/>
        <v>0</v>
      </c>
      <c r="F3932" s="173"/>
      <c r="G3932" s="174"/>
      <c r="H3932" s="1409"/>
      <c r="I3932" s="173"/>
      <c r="J3932" s="174"/>
      <c r="K3932" s="1409"/>
      <c r="L3932" s="287">
        <f t="shared" si="917"/>
        <v>0</v>
      </c>
      <c r="M3932" s="12" t="str">
        <f t="shared" si="912"/>
        <v/>
      </c>
      <c r="N3932" s="13"/>
    </row>
    <row r="3933" spans="1:14" hidden="1">
      <c r="A3933" s="23">
        <v>395</v>
      </c>
      <c r="B3933" s="272">
        <v>4300</v>
      </c>
      <c r="C3933" s="1917" t="s">
        <v>1645</v>
      </c>
      <c r="D3933" s="1918"/>
      <c r="E3933" s="310">
        <f t="shared" ref="E3933:L3933" si="918">SUM(E3934:E3936)</f>
        <v>0</v>
      </c>
      <c r="F3933" s="274">
        <f t="shared" si="918"/>
        <v>0</v>
      </c>
      <c r="G3933" s="275">
        <f t="shared" si="918"/>
        <v>0</v>
      </c>
      <c r="H3933" s="276">
        <f>SUM(H3934:H3936)</f>
        <v>0</v>
      </c>
      <c r="I3933" s="274">
        <f t="shared" si="918"/>
        <v>0</v>
      </c>
      <c r="J3933" s="275">
        <f t="shared" si="918"/>
        <v>0</v>
      </c>
      <c r="K3933" s="276">
        <f t="shared" si="918"/>
        <v>0</v>
      </c>
      <c r="L3933" s="310">
        <f t="shared" si="918"/>
        <v>0</v>
      </c>
      <c r="M3933" s="12" t="str">
        <f t="shared" si="912"/>
        <v/>
      </c>
      <c r="N3933" s="13"/>
    </row>
    <row r="3934" spans="1:14" hidden="1">
      <c r="A3934" s="18">
        <v>397</v>
      </c>
      <c r="B3934" s="362"/>
      <c r="C3934" s="279">
        <v>4301</v>
      </c>
      <c r="D3934" s="311" t="s">
        <v>237</v>
      </c>
      <c r="E3934" s="281">
        <f t="shared" ref="E3934:E3939" si="919">F3934+G3934+H3934</f>
        <v>0</v>
      </c>
      <c r="F3934" s="152"/>
      <c r="G3934" s="153"/>
      <c r="H3934" s="1406"/>
      <c r="I3934" s="152"/>
      <c r="J3934" s="153"/>
      <c r="K3934" s="1406"/>
      <c r="L3934" s="281">
        <f t="shared" ref="L3934:L3939" si="920">I3934+J3934+K3934</f>
        <v>0</v>
      </c>
      <c r="M3934" s="12" t="str">
        <f t="shared" si="912"/>
        <v/>
      </c>
      <c r="N3934" s="13"/>
    </row>
    <row r="3935" spans="1:14" hidden="1">
      <c r="A3935" s="14">
        <v>398</v>
      </c>
      <c r="B3935" s="362"/>
      <c r="C3935" s="293">
        <v>4302</v>
      </c>
      <c r="D3935" s="363" t="s">
        <v>238</v>
      </c>
      <c r="E3935" s="295">
        <f t="shared" si="919"/>
        <v>0</v>
      </c>
      <c r="F3935" s="158"/>
      <c r="G3935" s="159"/>
      <c r="H3935" s="1408"/>
      <c r="I3935" s="158"/>
      <c r="J3935" s="159"/>
      <c r="K3935" s="1408"/>
      <c r="L3935" s="295">
        <f t="shared" si="920"/>
        <v>0</v>
      </c>
      <c r="M3935" s="12" t="str">
        <f t="shared" si="912"/>
        <v/>
      </c>
      <c r="N3935" s="13"/>
    </row>
    <row r="3936" spans="1:14" hidden="1">
      <c r="A3936" s="14">
        <v>399</v>
      </c>
      <c r="B3936" s="362"/>
      <c r="C3936" s="285">
        <v>4309</v>
      </c>
      <c r="D3936" s="301" t="s">
        <v>239</v>
      </c>
      <c r="E3936" s="287">
        <f t="shared" si="919"/>
        <v>0</v>
      </c>
      <c r="F3936" s="173"/>
      <c r="G3936" s="174"/>
      <c r="H3936" s="1409"/>
      <c r="I3936" s="173"/>
      <c r="J3936" s="174"/>
      <c r="K3936" s="1409"/>
      <c r="L3936" s="287">
        <f t="shared" si="920"/>
        <v>0</v>
      </c>
      <c r="M3936" s="12" t="str">
        <f t="shared" si="912"/>
        <v/>
      </c>
      <c r="N3936" s="13"/>
    </row>
    <row r="3937" spans="1:14" hidden="1">
      <c r="A3937" s="14">
        <v>400</v>
      </c>
      <c r="B3937" s="272">
        <v>4400</v>
      </c>
      <c r="C3937" s="1917" t="s">
        <v>1642</v>
      </c>
      <c r="D3937" s="1918"/>
      <c r="E3937" s="310">
        <f t="shared" si="919"/>
        <v>0</v>
      </c>
      <c r="F3937" s="1410"/>
      <c r="G3937" s="1411"/>
      <c r="H3937" s="1412"/>
      <c r="I3937" s="1410"/>
      <c r="J3937" s="1411"/>
      <c r="K3937" s="1412"/>
      <c r="L3937" s="310">
        <f t="shared" si="920"/>
        <v>0</v>
      </c>
      <c r="M3937" s="12" t="str">
        <f t="shared" si="912"/>
        <v/>
      </c>
      <c r="N3937" s="13"/>
    </row>
    <row r="3938" spans="1:14" hidden="1">
      <c r="A3938" s="14">
        <v>401</v>
      </c>
      <c r="B3938" s="272">
        <v>4500</v>
      </c>
      <c r="C3938" s="1917" t="s">
        <v>1643</v>
      </c>
      <c r="D3938" s="1918"/>
      <c r="E3938" s="310">
        <f t="shared" si="919"/>
        <v>0</v>
      </c>
      <c r="F3938" s="1410"/>
      <c r="G3938" s="1411"/>
      <c r="H3938" s="1412"/>
      <c r="I3938" s="1410"/>
      <c r="J3938" s="1411"/>
      <c r="K3938" s="1412"/>
      <c r="L3938" s="310">
        <f t="shared" si="920"/>
        <v>0</v>
      </c>
      <c r="M3938" s="12" t="str">
        <f t="shared" si="912"/>
        <v/>
      </c>
      <c r="N3938" s="13"/>
    </row>
    <row r="3939" spans="1:14" hidden="1">
      <c r="A3939" s="40">
        <v>404</v>
      </c>
      <c r="B3939" s="272">
        <v>4600</v>
      </c>
      <c r="C3939" s="1923" t="s">
        <v>240</v>
      </c>
      <c r="D3939" s="1924"/>
      <c r="E3939" s="310">
        <f t="shared" si="919"/>
        <v>0</v>
      </c>
      <c r="F3939" s="1410"/>
      <c r="G3939" s="1411"/>
      <c r="H3939" s="1412"/>
      <c r="I3939" s="1410"/>
      <c r="J3939" s="1411"/>
      <c r="K3939" s="1412"/>
      <c r="L3939" s="310">
        <f t="shared" si="920"/>
        <v>0</v>
      </c>
      <c r="M3939" s="12" t="str">
        <f t="shared" si="912"/>
        <v/>
      </c>
      <c r="N3939" s="13"/>
    </row>
    <row r="3940" spans="1:14" hidden="1">
      <c r="A3940" s="40">
        <v>404</v>
      </c>
      <c r="B3940" s="272">
        <v>4900</v>
      </c>
      <c r="C3940" s="1917" t="s">
        <v>267</v>
      </c>
      <c r="D3940" s="1918"/>
      <c r="E3940" s="310">
        <f t="shared" ref="E3940:L3940" si="921">+E3941+E3942</f>
        <v>0</v>
      </c>
      <c r="F3940" s="274">
        <f t="shared" si="921"/>
        <v>0</v>
      </c>
      <c r="G3940" s="275">
        <f t="shared" si="921"/>
        <v>0</v>
      </c>
      <c r="H3940" s="276">
        <f>+H3941+H3942</f>
        <v>0</v>
      </c>
      <c r="I3940" s="274">
        <f t="shared" si="921"/>
        <v>0</v>
      </c>
      <c r="J3940" s="275">
        <f t="shared" si="921"/>
        <v>0</v>
      </c>
      <c r="K3940" s="276">
        <f t="shared" si="921"/>
        <v>0</v>
      </c>
      <c r="L3940" s="310">
        <f t="shared" si="921"/>
        <v>0</v>
      </c>
      <c r="M3940" s="12" t="str">
        <f t="shared" si="912"/>
        <v/>
      </c>
      <c r="N3940" s="13"/>
    </row>
    <row r="3941" spans="1:14" hidden="1">
      <c r="A3941" s="22">
        <v>440</v>
      </c>
      <c r="B3941" s="362"/>
      <c r="C3941" s="279">
        <v>4901</v>
      </c>
      <c r="D3941" s="364" t="s">
        <v>268</v>
      </c>
      <c r="E3941" s="281">
        <f>F3941+G3941+H3941</f>
        <v>0</v>
      </c>
      <c r="F3941" s="152"/>
      <c r="G3941" s="153"/>
      <c r="H3941" s="1406"/>
      <c r="I3941" s="152"/>
      <c r="J3941" s="153"/>
      <c r="K3941" s="1406"/>
      <c r="L3941" s="281">
        <f>I3941+J3941+K3941</f>
        <v>0</v>
      </c>
      <c r="M3941" s="12" t="str">
        <f t="shared" si="912"/>
        <v/>
      </c>
      <c r="N3941" s="13"/>
    </row>
    <row r="3942" spans="1:14" hidden="1">
      <c r="A3942" s="22">
        <v>450</v>
      </c>
      <c r="B3942" s="362"/>
      <c r="C3942" s="285">
        <v>4902</v>
      </c>
      <c r="D3942" s="301" t="s">
        <v>269</v>
      </c>
      <c r="E3942" s="287">
        <f>F3942+G3942+H3942</f>
        <v>0</v>
      </c>
      <c r="F3942" s="173"/>
      <c r="G3942" s="174"/>
      <c r="H3942" s="1409"/>
      <c r="I3942" s="173"/>
      <c r="J3942" s="174"/>
      <c r="K3942" s="1409"/>
      <c r="L3942" s="287">
        <f>I3942+J3942+K3942</f>
        <v>0</v>
      </c>
      <c r="M3942" s="12" t="str">
        <f t="shared" si="912"/>
        <v/>
      </c>
      <c r="N3942" s="13"/>
    </row>
    <row r="3943" spans="1:14" hidden="1">
      <c r="A3943" s="22">
        <v>495</v>
      </c>
      <c r="B3943" s="365">
        <v>5100</v>
      </c>
      <c r="C3943" s="1925" t="s">
        <v>241</v>
      </c>
      <c r="D3943" s="1926"/>
      <c r="E3943" s="310">
        <f>F3943+G3943+H3943</f>
        <v>0</v>
      </c>
      <c r="F3943" s="1410"/>
      <c r="G3943" s="1411"/>
      <c r="H3943" s="1412"/>
      <c r="I3943" s="1410"/>
      <c r="J3943" s="1411"/>
      <c r="K3943" s="1412"/>
      <c r="L3943" s="310">
        <f>I3943+J3943+K3943</f>
        <v>0</v>
      </c>
      <c r="M3943" s="12" t="str">
        <f t="shared" si="912"/>
        <v/>
      </c>
      <c r="N3943" s="13"/>
    </row>
    <row r="3944" spans="1:14" hidden="1">
      <c r="A3944" s="23">
        <v>500</v>
      </c>
      <c r="B3944" s="365">
        <v>5200</v>
      </c>
      <c r="C3944" s="1925" t="s">
        <v>242</v>
      </c>
      <c r="D3944" s="1926"/>
      <c r="E3944" s="310">
        <f t="shared" ref="E3944:L3944" si="922">SUM(E3945:E3951)</f>
        <v>0</v>
      </c>
      <c r="F3944" s="274">
        <f t="shared" si="922"/>
        <v>0</v>
      </c>
      <c r="G3944" s="275">
        <f t="shared" si="922"/>
        <v>0</v>
      </c>
      <c r="H3944" s="276">
        <f>SUM(H3945:H3951)</f>
        <v>0</v>
      </c>
      <c r="I3944" s="274">
        <f t="shared" si="922"/>
        <v>0</v>
      </c>
      <c r="J3944" s="275">
        <f t="shared" si="922"/>
        <v>0</v>
      </c>
      <c r="K3944" s="276">
        <f t="shared" si="922"/>
        <v>0</v>
      </c>
      <c r="L3944" s="310">
        <f t="shared" si="922"/>
        <v>0</v>
      </c>
      <c r="M3944" s="12" t="str">
        <f t="shared" si="912"/>
        <v/>
      </c>
      <c r="N3944" s="13"/>
    </row>
    <row r="3945" spans="1:14" hidden="1">
      <c r="A3945" s="23">
        <v>505</v>
      </c>
      <c r="B3945" s="366"/>
      <c r="C3945" s="367">
        <v>5201</v>
      </c>
      <c r="D3945" s="368" t="s">
        <v>243</v>
      </c>
      <c r="E3945" s="281">
        <f t="shared" ref="E3945:E3951" si="923">F3945+G3945+H3945</f>
        <v>0</v>
      </c>
      <c r="F3945" s="152"/>
      <c r="G3945" s="153"/>
      <c r="H3945" s="1406"/>
      <c r="I3945" s="152"/>
      <c r="J3945" s="153"/>
      <c r="K3945" s="1406"/>
      <c r="L3945" s="281">
        <f t="shared" ref="L3945:L3951" si="924">I3945+J3945+K3945</f>
        <v>0</v>
      </c>
      <c r="M3945" s="12" t="str">
        <f t="shared" si="912"/>
        <v/>
      </c>
      <c r="N3945" s="13"/>
    </row>
    <row r="3946" spans="1:14" hidden="1">
      <c r="A3946" s="23">
        <v>510</v>
      </c>
      <c r="B3946" s="366"/>
      <c r="C3946" s="369">
        <v>5202</v>
      </c>
      <c r="D3946" s="370" t="s">
        <v>244</v>
      </c>
      <c r="E3946" s="295">
        <f t="shared" si="923"/>
        <v>0</v>
      </c>
      <c r="F3946" s="158"/>
      <c r="G3946" s="159"/>
      <c r="H3946" s="1408"/>
      <c r="I3946" s="158"/>
      <c r="J3946" s="159"/>
      <c r="K3946" s="1408"/>
      <c r="L3946" s="295">
        <f t="shared" si="924"/>
        <v>0</v>
      </c>
      <c r="M3946" s="12" t="str">
        <f t="shared" si="912"/>
        <v/>
      </c>
      <c r="N3946" s="13"/>
    </row>
    <row r="3947" spans="1:14" hidden="1">
      <c r="A3947" s="23">
        <v>515</v>
      </c>
      <c r="B3947" s="366"/>
      <c r="C3947" s="369">
        <v>5203</v>
      </c>
      <c r="D3947" s="370" t="s">
        <v>609</v>
      </c>
      <c r="E3947" s="295">
        <f t="shared" si="923"/>
        <v>0</v>
      </c>
      <c r="F3947" s="158"/>
      <c r="G3947" s="159"/>
      <c r="H3947" s="1408"/>
      <c r="I3947" s="158"/>
      <c r="J3947" s="159"/>
      <c r="K3947" s="1408"/>
      <c r="L3947" s="295">
        <f t="shared" si="924"/>
        <v>0</v>
      </c>
      <c r="M3947" s="12" t="str">
        <f t="shared" si="912"/>
        <v/>
      </c>
      <c r="N3947" s="13"/>
    </row>
    <row r="3948" spans="1:14" hidden="1">
      <c r="A3948" s="23">
        <v>520</v>
      </c>
      <c r="B3948" s="366"/>
      <c r="C3948" s="369">
        <v>5204</v>
      </c>
      <c r="D3948" s="370" t="s">
        <v>610</v>
      </c>
      <c r="E3948" s="295">
        <f t="shared" si="923"/>
        <v>0</v>
      </c>
      <c r="F3948" s="158"/>
      <c r="G3948" s="159"/>
      <c r="H3948" s="1408"/>
      <c r="I3948" s="158"/>
      <c r="J3948" s="159"/>
      <c r="K3948" s="1408"/>
      <c r="L3948" s="295">
        <f t="shared" si="924"/>
        <v>0</v>
      </c>
      <c r="M3948" s="12" t="str">
        <f t="shared" si="912"/>
        <v/>
      </c>
      <c r="N3948" s="13"/>
    </row>
    <row r="3949" spans="1:14" hidden="1">
      <c r="A3949" s="23">
        <v>525</v>
      </c>
      <c r="B3949" s="366"/>
      <c r="C3949" s="369">
        <v>5205</v>
      </c>
      <c r="D3949" s="370" t="s">
        <v>611</v>
      </c>
      <c r="E3949" s="295">
        <f t="shared" si="923"/>
        <v>0</v>
      </c>
      <c r="F3949" s="158"/>
      <c r="G3949" s="159"/>
      <c r="H3949" s="1408"/>
      <c r="I3949" s="158"/>
      <c r="J3949" s="159"/>
      <c r="K3949" s="1408"/>
      <c r="L3949" s="295">
        <f t="shared" si="924"/>
        <v>0</v>
      </c>
      <c r="M3949" s="12" t="str">
        <f t="shared" si="912"/>
        <v/>
      </c>
      <c r="N3949" s="13"/>
    </row>
    <row r="3950" spans="1:14" hidden="1">
      <c r="A3950" s="22">
        <v>635</v>
      </c>
      <c r="B3950" s="366"/>
      <c r="C3950" s="369">
        <v>5206</v>
      </c>
      <c r="D3950" s="370" t="s">
        <v>612</v>
      </c>
      <c r="E3950" s="295">
        <f t="shared" si="923"/>
        <v>0</v>
      </c>
      <c r="F3950" s="158"/>
      <c r="G3950" s="159"/>
      <c r="H3950" s="1408"/>
      <c r="I3950" s="158"/>
      <c r="J3950" s="159"/>
      <c r="K3950" s="1408"/>
      <c r="L3950" s="295">
        <f t="shared" si="924"/>
        <v>0</v>
      </c>
      <c r="M3950" s="12" t="str">
        <f t="shared" si="912"/>
        <v/>
      </c>
      <c r="N3950" s="13"/>
    </row>
    <row r="3951" spans="1:14" hidden="1">
      <c r="A3951" s="23">
        <v>640</v>
      </c>
      <c r="B3951" s="366"/>
      <c r="C3951" s="371">
        <v>5219</v>
      </c>
      <c r="D3951" s="372" t="s">
        <v>613</v>
      </c>
      <c r="E3951" s="287">
        <f t="shared" si="923"/>
        <v>0</v>
      </c>
      <c r="F3951" s="173"/>
      <c r="G3951" s="174"/>
      <c r="H3951" s="1409"/>
      <c r="I3951" s="173"/>
      <c r="J3951" s="174"/>
      <c r="K3951" s="1409"/>
      <c r="L3951" s="287">
        <f t="shared" si="924"/>
        <v>0</v>
      </c>
      <c r="M3951" s="12" t="str">
        <f t="shared" si="912"/>
        <v/>
      </c>
      <c r="N3951" s="13"/>
    </row>
    <row r="3952" spans="1:14" hidden="1">
      <c r="A3952" s="23">
        <v>645</v>
      </c>
      <c r="B3952" s="365">
        <v>5300</v>
      </c>
      <c r="C3952" s="1925" t="s">
        <v>614</v>
      </c>
      <c r="D3952" s="1926"/>
      <c r="E3952" s="310">
        <f t="shared" ref="E3952:L3952" si="925">SUM(E3953:E3954)</f>
        <v>0</v>
      </c>
      <c r="F3952" s="274">
        <f t="shared" si="925"/>
        <v>0</v>
      </c>
      <c r="G3952" s="275">
        <f t="shared" si="925"/>
        <v>0</v>
      </c>
      <c r="H3952" s="276">
        <f>SUM(H3953:H3954)</f>
        <v>0</v>
      </c>
      <c r="I3952" s="274">
        <f t="shared" si="925"/>
        <v>0</v>
      </c>
      <c r="J3952" s="275">
        <f t="shared" si="925"/>
        <v>0</v>
      </c>
      <c r="K3952" s="276">
        <f t="shared" si="925"/>
        <v>0</v>
      </c>
      <c r="L3952" s="310">
        <f t="shared" si="925"/>
        <v>0</v>
      </c>
      <c r="M3952" s="12" t="str">
        <f t="shared" si="912"/>
        <v/>
      </c>
      <c r="N3952" s="13"/>
    </row>
    <row r="3953" spans="1:14" hidden="1">
      <c r="A3953" s="23">
        <v>650</v>
      </c>
      <c r="B3953" s="366"/>
      <c r="C3953" s="367">
        <v>5301</v>
      </c>
      <c r="D3953" s="368" t="s">
        <v>301</v>
      </c>
      <c r="E3953" s="281">
        <f>F3953+G3953+H3953</f>
        <v>0</v>
      </c>
      <c r="F3953" s="152"/>
      <c r="G3953" s="153"/>
      <c r="H3953" s="1406"/>
      <c r="I3953" s="152"/>
      <c r="J3953" s="153"/>
      <c r="K3953" s="1406"/>
      <c r="L3953" s="281">
        <f>I3953+J3953+K3953</f>
        <v>0</v>
      </c>
      <c r="M3953" s="12" t="str">
        <f t="shared" si="912"/>
        <v/>
      </c>
      <c r="N3953" s="13"/>
    </row>
    <row r="3954" spans="1:14" hidden="1">
      <c r="A3954" s="22">
        <v>655</v>
      </c>
      <c r="B3954" s="366"/>
      <c r="C3954" s="371">
        <v>5309</v>
      </c>
      <c r="D3954" s="372" t="s">
        <v>615</v>
      </c>
      <c r="E3954" s="287">
        <f>F3954+G3954+H3954</f>
        <v>0</v>
      </c>
      <c r="F3954" s="173"/>
      <c r="G3954" s="174"/>
      <c r="H3954" s="1409"/>
      <c r="I3954" s="173"/>
      <c r="J3954" s="174"/>
      <c r="K3954" s="1409"/>
      <c r="L3954" s="287">
        <f>I3954+J3954+K3954</f>
        <v>0</v>
      </c>
      <c r="M3954" s="12" t="str">
        <f t="shared" si="912"/>
        <v/>
      </c>
      <c r="N3954" s="13"/>
    </row>
    <row r="3955" spans="1:14" hidden="1">
      <c r="A3955" s="22">
        <v>665</v>
      </c>
      <c r="B3955" s="365">
        <v>5400</v>
      </c>
      <c r="C3955" s="1925" t="s">
        <v>672</v>
      </c>
      <c r="D3955" s="1926"/>
      <c r="E3955" s="310">
        <f>F3955+G3955+H3955</f>
        <v>0</v>
      </c>
      <c r="F3955" s="1410"/>
      <c r="G3955" s="1411"/>
      <c r="H3955" s="1412"/>
      <c r="I3955" s="1410"/>
      <c r="J3955" s="1411"/>
      <c r="K3955" s="1412"/>
      <c r="L3955" s="310">
        <f>I3955+J3955+K3955</f>
        <v>0</v>
      </c>
      <c r="M3955" s="12" t="str">
        <f t="shared" si="912"/>
        <v/>
      </c>
      <c r="N3955" s="13"/>
    </row>
    <row r="3956" spans="1:14" hidden="1">
      <c r="A3956" s="22">
        <v>675</v>
      </c>
      <c r="B3956" s="272">
        <v>5500</v>
      </c>
      <c r="C3956" s="1917" t="s">
        <v>673</v>
      </c>
      <c r="D3956" s="1918"/>
      <c r="E3956" s="310">
        <f t="shared" ref="E3956:L3956" si="926">SUM(E3957:E3960)</f>
        <v>0</v>
      </c>
      <c r="F3956" s="274">
        <f t="shared" si="926"/>
        <v>0</v>
      </c>
      <c r="G3956" s="275">
        <f t="shared" si="926"/>
        <v>0</v>
      </c>
      <c r="H3956" s="276">
        <f>SUM(H3957:H3960)</f>
        <v>0</v>
      </c>
      <c r="I3956" s="274">
        <f t="shared" si="926"/>
        <v>0</v>
      </c>
      <c r="J3956" s="275">
        <f t="shared" si="926"/>
        <v>0</v>
      </c>
      <c r="K3956" s="276">
        <f t="shared" si="926"/>
        <v>0</v>
      </c>
      <c r="L3956" s="310">
        <f t="shared" si="926"/>
        <v>0</v>
      </c>
      <c r="M3956" s="12" t="str">
        <f t="shared" si="912"/>
        <v/>
      </c>
      <c r="N3956" s="13"/>
    </row>
    <row r="3957" spans="1:14" hidden="1">
      <c r="A3957" s="22">
        <v>685</v>
      </c>
      <c r="B3957" s="362"/>
      <c r="C3957" s="279">
        <v>5501</v>
      </c>
      <c r="D3957" s="311" t="s">
        <v>674</v>
      </c>
      <c r="E3957" s="281">
        <f>F3957+G3957+H3957</f>
        <v>0</v>
      </c>
      <c r="F3957" s="152"/>
      <c r="G3957" s="153"/>
      <c r="H3957" s="1406"/>
      <c r="I3957" s="152"/>
      <c r="J3957" s="153"/>
      <c r="K3957" s="1406"/>
      <c r="L3957" s="281">
        <f>I3957+J3957+K3957</f>
        <v>0</v>
      </c>
      <c r="M3957" s="12" t="str">
        <f t="shared" si="912"/>
        <v/>
      </c>
      <c r="N3957" s="13"/>
    </row>
    <row r="3958" spans="1:14" hidden="1">
      <c r="A3958" s="23">
        <v>690</v>
      </c>
      <c r="B3958" s="362"/>
      <c r="C3958" s="293">
        <v>5502</v>
      </c>
      <c r="D3958" s="294" t="s">
        <v>675</v>
      </c>
      <c r="E3958" s="295">
        <f>F3958+G3958+H3958</f>
        <v>0</v>
      </c>
      <c r="F3958" s="158"/>
      <c r="G3958" s="159"/>
      <c r="H3958" s="1408"/>
      <c r="I3958" s="158"/>
      <c r="J3958" s="159"/>
      <c r="K3958" s="1408"/>
      <c r="L3958" s="295">
        <f>I3958+J3958+K3958</f>
        <v>0</v>
      </c>
      <c r="M3958" s="12" t="str">
        <f t="shared" si="912"/>
        <v/>
      </c>
      <c r="N3958" s="13"/>
    </row>
    <row r="3959" spans="1:14" hidden="1">
      <c r="A3959" s="23">
        <v>695</v>
      </c>
      <c r="B3959" s="362"/>
      <c r="C3959" s="293">
        <v>5503</v>
      </c>
      <c r="D3959" s="363" t="s">
        <v>676</v>
      </c>
      <c r="E3959" s="295">
        <f>F3959+G3959+H3959</f>
        <v>0</v>
      </c>
      <c r="F3959" s="158"/>
      <c r="G3959" s="159"/>
      <c r="H3959" s="1408"/>
      <c r="I3959" s="158"/>
      <c r="J3959" s="159"/>
      <c r="K3959" s="1408"/>
      <c r="L3959" s="295">
        <f>I3959+J3959+K3959</f>
        <v>0</v>
      </c>
      <c r="M3959" s="12" t="str">
        <f t="shared" si="912"/>
        <v/>
      </c>
      <c r="N3959" s="13"/>
    </row>
    <row r="3960" spans="1:14" hidden="1">
      <c r="A3960" s="22">
        <v>700</v>
      </c>
      <c r="B3960" s="362"/>
      <c r="C3960" s="285">
        <v>5504</v>
      </c>
      <c r="D3960" s="339" t="s">
        <v>677</v>
      </c>
      <c r="E3960" s="287">
        <f>F3960+G3960+H3960</f>
        <v>0</v>
      </c>
      <c r="F3960" s="173"/>
      <c r="G3960" s="174"/>
      <c r="H3960" s="1409"/>
      <c r="I3960" s="173"/>
      <c r="J3960" s="174"/>
      <c r="K3960" s="1409"/>
      <c r="L3960" s="287">
        <f>I3960+J3960+K3960</f>
        <v>0</v>
      </c>
      <c r="M3960" s="12" t="str">
        <f t="shared" si="912"/>
        <v/>
      </c>
      <c r="N3960" s="13"/>
    </row>
    <row r="3961" spans="1:14" hidden="1">
      <c r="A3961" s="22">
        <v>710</v>
      </c>
      <c r="B3961" s="365">
        <v>5700</v>
      </c>
      <c r="C3961" s="1919" t="s">
        <v>899</v>
      </c>
      <c r="D3961" s="1920"/>
      <c r="E3961" s="310">
        <f>SUM(E3962:E3964)</f>
        <v>0</v>
      </c>
      <c r="F3961" s="1458">
        <v>0</v>
      </c>
      <c r="G3961" s="1458">
        <v>0</v>
      </c>
      <c r="H3961" s="1458">
        <v>0</v>
      </c>
      <c r="I3961" s="1458">
        <v>0</v>
      </c>
      <c r="J3961" s="1458">
        <v>0</v>
      </c>
      <c r="K3961" s="1458">
        <v>0</v>
      </c>
      <c r="L3961" s="310">
        <f>SUM(L3962:L3964)</f>
        <v>0</v>
      </c>
      <c r="M3961" s="12" t="str">
        <f t="shared" si="912"/>
        <v/>
      </c>
      <c r="N3961" s="13"/>
    </row>
    <row r="3962" spans="1:14" hidden="1">
      <c r="A3962" s="23">
        <v>715</v>
      </c>
      <c r="B3962" s="366"/>
      <c r="C3962" s="367">
        <v>5701</v>
      </c>
      <c r="D3962" s="368" t="s">
        <v>678</v>
      </c>
      <c r="E3962" s="281">
        <f>F3962+G3962+H3962</f>
        <v>0</v>
      </c>
      <c r="F3962" s="1459">
        <v>0</v>
      </c>
      <c r="G3962" s="1459">
        <v>0</v>
      </c>
      <c r="H3962" s="1460">
        <v>0</v>
      </c>
      <c r="I3962" s="1711">
        <v>0</v>
      </c>
      <c r="J3962" s="1459">
        <v>0</v>
      </c>
      <c r="K3962" s="1459">
        <v>0</v>
      </c>
      <c r="L3962" s="281">
        <f>I3962+J3962+K3962</f>
        <v>0</v>
      </c>
      <c r="M3962" s="12" t="str">
        <f t="shared" si="912"/>
        <v/>
      </c>
      <c r="N3962" s="13"/>
    </row>
    <row r="3963" spans="1:14" hidden="1">
      <c r="A3963" s="23">
        <v>720</v>
      </c>
      <c r="B3963" s="366"/>
      <c r="C3963" s="373">
        <v>5702</v>
      </c>
      <c r="D3963" s="374" t="s">
        <v>679</v>
      </c>
      <c r="E3963" s="314">
        <f>F3963+G3963+H3963</f>
        <v>0</v>
      </c>
      <c r="F3963" s="1459">
        <v>0</v>
      </c>
      <c r="G3963" s="1459">
        <v>0</v>
      </c>
      <c r="H3963" s="1460">
        <v>0</v>
      </c>
      <c r="I3963" s="1711">
        <v>0</v>
      </c>
      <c r="J3963" s="1459">
        <v>0</v>
      </c>
      <c r="K3963" s="1459">
        <v>0</v>
      </c>
      <c r="L3963" s="314">
        <f>I3963+J3963+K3963</f>
        <v>0</v>
      </c>
      <c r="M3963" s="12" t="str">
        <f t="shared" si="912"/>
        <v/>
      </c>
      <c r="N3963" s="13"/>
    </row>
    <row r="3964" spans="1:14" hidden="1">
      <c r="A3964" s="23">
        <v>725</v>
      </c>
      <c r="B3964" s="292"/>
      <c r="C3964" s="375">
        <v>4071</v>
      </c>
      <c r="D3964" s="376" t="s">
        <v>680</v>
      </c>
      <c r="E3964" s="377">
        <f>F3964+G3964+H3964</f>
        <v>0</v>
      </c>
      <c r="F3964" s="1459">
        <v>0</v>
      </c>
      <c r="G3964" s="1459">
        <v>0</v>
      </c>
      <c r="H3964" s="1460">
        <v>0</v>
      </c>
      <c r="I3964" s="1711">
        <v>0</v>
      </c>
      <c r="J3964" s="1459">
        <v>0</v>
      </c>
      <c r="K3964" s="1459">
        <v>0</v>
      </c>
      <c r="L3964" s="377">
        <f>I3964+J3964+K3964</f>
        <v>0</v>
      </c>
      <c r="M3964" s="12" t="str">
        <f t="shared" si="912"/>
        <v/>
      </c>
      <c r="N3964" s="13"/>
    </row>
    <row r="3965" spans="1:14" hidden="1">
      <c r="A3965" s="23">
        <v>730</v>
      </c>
      <c r="B3965" s="571"/>
      <c r="C3965" s="1921" t="s">
        <v>681</v>
      </c>
      <c r="D3965" s="1922"/>
      <c r="E3965" s="1426"/>
      <c r="F3965" s="1426"/>
      <c r="G3965" s="1426"/>
      <c r="H3965" s="1426"/>
      <c r="I3965" s="1426"/>
      <c r="J3965" s="1426"/>
      <c r="K3965" s="1426"/>
      <c r="L3965" s="1427"/>
      <c r="M3965" s="12" t="str">
        <f t="shared" si="912"/>
        <v/>
      </c>
      <c r="N3965" s="13"/>
    </row>
    <row r="3966" spans="1:14" hidden="1">
      <c r="A3966" s="23">
        <v>735</v>
      </c>
      <c r="B3966" s="381">
        <v>98</v>
      </c>
      <c r="C3966" s="1921" t="s">
        <v>681</v>
      </c>
      <c r="D3966" s="1922"/>
      <c r="E3966" s="382">
        <f>F3966+G3966+H3966</f>
        <v>0</v>
      </c>
      <c r="F3966" s="1417"/>
      <c r="G3966" s="1418"/>
      <c r="H3966" s="1419"/>
      <c r="I3966" s="1448">
        <v>0</v>
      </c>
      <c r="J3966" s="1449">
        <v>0</v>
      </c>
      <c r="K3966" s="1450">
        <v>0</v>
      </c>
      <c r="L3966" s="382">
        <f>I3966+J3966+K3966</f>
        <v>0</v>
      </c>
      <c r="M3966" s="12" t="str">
        <f t="shared" si="912"/>
        <v/>
      </c>
      <c r="N3966" s="13"/>
    </row>
    <row r="3967" spans="1:14" hidden="1">
      <c r="A3967" s="23">
        <v>740</v>
      </c>
      <c r="B3967" s="1421"/>
      <c r="C3967" s="1422"/>
      <c r="D3967" s="1423"/>
      <c r="E3967" s="269"/>
      <c r="F3967" s="269"/>
      <c r="G3967" s="269"/>
      <c r="H3967" s="269"/>
      <c r="I3967" s="269"/>
      <c r="J3967" s="269"/>
      <c r="K3967" s="269"/>
      <c r="L3967" s="270"/>
      <c r="M3967" s="12" t="str">
        <f t="shared" si="912"/>
        <v/>
      </c>
      <c r="N3967" s="73" t="str">
        <f>LEFT(C3849,1)</f>
        <v>5</v>
      </c>
    </row>
    <row r="3968" spans="1:14" hidden="1">
      <c r="A3968" s="23">
        <v>745</v>
      </c>
      <c r="B3968" s="1424"/>
      <c r="C3968" s="111"/>
      <c r="D3968" s="1425"/>
      <c r="E3968" s="218"/>
      <c r="F3968" s="218"/>
      <c r="G3968" s="218"/>
      <c r="H3968" s="218"/>
      <c r="I3968" s="218"/>
      <c r="J3968" s="218"/>
      <c r="K3968" s="218"/>
      <c r="L3968" s="389"/>
      <c r="M3968" s="7" t="str">
        <f t="shared" si="912"/>
        <v/>
      </c>
    </row>
    <row r="3969" spans="1:14" hidden="1">
      <c r="A3969" s="22">
        <v>750</v>
      </c>
      <c r="B3969" s="1424"/>
      <c r="C3969" s="111"/>
      <c r="D3969" s="1425"/>
      <c r="E3969" s="218"/>
      <c r="F3969" s="218"/>
      <c r="G3969" s="218"/>
      <c r="H3969" s="218"/>
      <c r="I3969" s="218"/>
      <c r="J3969" s="218"/>
      <c r="K3969" s="218"/>
      <c r="L3969" s="389"/>
      <c r="M3969" s="7" t="str">
        <f t="shared" si="912"/>
        <v/>
      </c>
    </row>
    <row r="3970" spans="1:14" ht="19.5" thickBot="1">
      <c r="A3970" s="23">
        <v>755</v>
      </c>
      <c r="B3970" s="1451"/>
      <c r="C3970" s="393" t="s">
        <v>727</v>
      </c>
      <c r="D3970" s="1420">
        <f>+B3970</f>
        <v>0</v>
      </c>
      <c r="E3970" s="395">
        <f t="shared" ref="E3970:L3970" si="927">SUM(E3852,E3855,E3861,E3869,E3870,E3888,E3892,E3898,E3901,E3902,E3903,E3904,E3908,E3917,E3923,E3924,E3925,E3926,E3933,E3937,E3938,E3939,E3940,E3943,E3944,E3952,E3955,E3956,E3961)+E3966</f>
        <v>664675</v>
      </c>
      <c r="F3970" s="396">
        <f t="shared" si="927"/>
        <v>664675</v>
      </c>
      <c r="G3970" s="397">
        <f t="shared" si="927"/>
        <v>0</v>
      </c>
      <c r="H3970" s="398">
        <f t="shared" si="927"/>
        <v>0</v>
      </c>
      <c r="I3970" s="396">
        <f t="shared" si="927"/>
        <v>653480</v>
      </c>
      <c r="J3970" s="397">
        <f t="shared" si="927"/>
        <v>0</v>
      </c>
      <c r="K3970" s="398">
        <f t="shared" si="927"/>
        <v>0</v>
      </c>
      <c r="L3970" s="395">
        <f t="shared" si="927"/>
        <v>653480</v>
      </c>
      <c r="M3970" s="1820">
        <f t="shared" si="912"/>
        <v>1</v>
      </c>
      <c r="N3970" s="65"/>
    </row>
    <row r="3971" spans="1:14" ht="19.5" thickTop="1">
      <c r="A3971" s="23">
        <v>760</v>
      </c>
      <c r="B3971" s="79" t="s">
        <v>120</v>
      </c>
      <c r="C3971" s="1"/>
      <c r="L3971" s="6"/>
      <c r="M3971" s="1820">
        <f>(IF($E3970&lt;&gt;0,$M$2,IF($L3970&lt;&gt;0,$M$2,"")))</f>
        <v>1</v>
      </c>
      <c r="N3971" s="65"/>
    </row>
    <row r="3972" spans="1:14" ht="18.75">
      <c r="A3972" s="22">
        <v>765</v>
      </c>
      <c r="B3972" s="1355"/>
      <c r="C3972" s="1355"/>
      <c r="D3972" s="1356"/>
      <c r="E3972" s="1355"/>
      <c r="F3972" s="1355"/>
      <c r="G3972" s="1355"/>
      <c r="H3972" s="1355"/>
      <c r="I3972" s="1355"/>
      <c r="J3972" s="1355"/>
      <c r="K3972" s="1355"/>
      <c r="L3972" s="1357"/>
      <c r="M3972" s="1820">
        <f>(IF($E3970&lt;&gt;0,$M$2,IF($L3970&lt;&gt;0,$M$2,"")))</f>
        <v>1</v>
      </c>
      <c r="N3972" s="65"/>
    </row>
    <row r="3973" spans="1:14" ht="18.75" hidden="1">
      <c r="A3973" s="22">
        <v>775</v>
      </c>
      <c r="B3973" s="65"/>
      <c r="C3973" s="65"/>
      <c r="D3973" s="65"/>
      <c r="E3973" s="65"/>
      <c r="F3973" s="65"/>
      <c r="G3973" s="65"/>
      <c r="H3973" s="65"/>
      <c r="I3973" s="65"/>
      <c r="J3973" s="65"/>
      <c r="K3973" s="65"/>
      <c r="L3973" s="77"/>
      <c r="M3973" s="74">
        <f>(IF(E3970&lt;&gt;0,$G$2,IF(L3970&lt;&gt;0,$G$2,"")))</f>
        <v>0</v>
      </c>
      <c r="N3973" s="65"/>
    </row>
    <row r="3974" spans="1:14">
      <c r="A3974" s="23">
        <v>780</v>
      </c>
      <c r="B3974" s="6"/>
      <c r="C3974" s="6"/>
      <c r="D3974" s="517"/>
      <c r="E3974" s="38"/>
      <c r="F3974" s="38"/>
      <c r="G3974" s="38"/>
      <c r="H3974" s="38"/>
      <c r="I3974" s="38"/>
      <c r="J3974" s="38"/>
      <c r="K3974" s="38"/>
      <c r="L3974" s="38"/>
      <c r="M3974" s="7">
        <f>(IF($E4110&lt;&gt;0,$M$2,IF($L4110&lt;&gt;0,$M$2,"")))</f>
        <v>1</v>
      </c>
    </row>
    <row r="3975" spans="1:14">
      <c r="A3975" s="23">
        <v>785</v>
      </c>
      <c r="B3975" s="6"/>
      <c r="C3975" s="1353"/>
      <c r="D3975" s="1354"/>
      <c r="E3975" s="38"/>
      <c r="F3975" s="38"/>
      <c r="G3975" s="38"/>
      <c r="H3975" s="38"/>
      <c r="I3975" s="38"/>
      <c r="J3975" s="38"/>
      <c r="K3975" s="38"/>
      <c r="L3975" s="38"/>
      <c r="M3975" s="7">
        <f>(IF($E4110&lt;&gt;0,$M$2,IF($L4110&lt;&gt;0,$M$2,"")))</f>
        <v>1</v>
      </c>
    </row>
    <row r="3976" spans="1:14">
      <c r="A3976" s="23">
        <v>790</v>
      </c>
      <c r="B3976" s="1938" t="str">
        <f>$B$7</f>
        <v>ОТЧЕТНИ ДАННИ ПО ЕБК ЗА ИЗПЪЛНЕНИЕТО НА БЮДЖЕТА</v>
      </c>
      <c r="C3976" s="1939"/>
      <c r="D3976" s="1939"/>
      <c r="E3976" s="242"/>
      <c r="F3976" s="242"/>
      <c r="G3976" s="237"/>
      <c r="H3976" s="237"/>
      <c r="I3976" s="237"/>
      <c r="J3976" s="237"/>
      <c r="K3976" s="237"/>
      <c r="L3976" s="237"/>
      <c r="M3976" s="7">
        <f>(IF($E4110&lt;&gt;0,$M$2,IF($L4110&lt;&gt;0,$M$2,"")))</f>
        <v>1</v>
      </c>
    </row>
    <row r="3977" spans="1:14">
      <c r="A3977" s="23">
        <v>795</v>
      </c>
      <c r="B3977" s="228"/>
      <c r="C3977" s="391"/>
      <c r="D3977" s="400"/>
      <c r="E3977" s="406" t="s">
        <v>458</v>
      </c>
      <c r="F3977" s="406" t="s">
        <v>820</v>
      </c>
      <c r="G3977" s="237"/>
      <c r="H3977" s="1350" t="s">
        <v>1235</v>
      </c>
      <c r="I3977" s="1351"/>
      <c r="J3977" s="1352"/>
      <c r="K3977" s="237"/>
      <c r="L3977" s="237"/>
      <c r="M3977" s="7">
        <f>(IF($E4110&lt;&gt;0,$M$2,IF($L4110&lt;&gt;0,$M$2,"")))</f>
        <v>1</v>
      </c>
    </row>
    <row r="3978" spans="1:14" ht="18.75">
      <c r="A3978" s="22">
        <v>805</v>
      </c>
      <c r="B3978" s="1940" t="str">
        <f>$B$9</f>
        <v>Община Правец</v>
      </c>
      <c r="C3978" s="1941"/>
      <c r="D3978" s="1942"/>
      <c r="E3978" s="115">
        <f>$E$9</f>
        <v>45658</v>
      </c>
      <c r="F3978" s="226">
        <f>$F$9</f>
        <v>45900</v>
      </c>
      <c r="G3978" s="237"/>
      <c r="H3978" s="237"/>
      <c r="I3978" s="237"/>
      <c r="J3978" s="237"/>
      <c r="K3978" s="237"/>
      <c r="L3978" s="237"/>
      <c r="M3978" s="7">
        <f>(IF($E4110&lt;&gt;0,$M$2,IF($L4110&lt;&gt;0,$M$2,"")))</f>
        <v>1</v>
      </c>
    </row>
    <row r="3979" spans="1:14">
      <c r="A3979" s="23">
        <v>810</v>
      </c>
      <c r="B3979" s="227" t="str">
        <f>$B$10</f>
        <v>(наименование на разпоредителя с бюджет)</v>
      </c>
      <c r="C3979" s="228"/>
      <c r="D3979" s="229"/>
      <c r="E3979" s="237"/>
      <c r="F3979" s="237"/>
      <c r="G3979" s="237"/>
      <c r="H3979" s="237"/>
      <c r="I3979" s="237"/>
      <c r="J3979" s="237"/>
      <c r="K3979" s="237"/>
      <c r="L3979" s="237"/>
      <c r="M3979" s="7">
        <f>(IF($E4110&lt;&gt;0,$M$2,IF($L4110&lt;&gt;0,$M$2,"")))</f>
        <v>1</v>
      </c>
    </row>
    <row r="3980" spans="1:14">
      <c r="A3980" s="23">
        <v>815</v>
      </c>
      <c r="B3980" s="227"/>
      <c r="C3980" s="228"/>
      <c r="D3980" s="229"/>
      <c r="E3980" s="237"/>
      <c r="F3980" s="237"/>
      <c r="G3980" s="237"/>
      <c r="H3980" s="237"/>
      <c r="I3980" s="237"/>
      <c r="J3980" s="237"/>
      <c r="K3980" s="237"/>
      <c r="L3980" s="237"/>
      <c r="M3980" s="7">
        <f>(IF($E4110&lt;&gt;0,$M$2,IF($L4110&lt;&gt;0,$M$2,"")))</f>
        <v>1</v>
      </c>
    </row>
    <row r="3981" spans="1:14" ht="19.5">
      <c r="A3981" s="28">
        <v>525</v>
      </c>
      <c r="B3981" s="1943" t="str">
        <f>$B$12</f>
        <v>Правец</v>
      </c>
      <c r="C3981" s="1944"/>
      <c r="D3981" s="1945"/>
      <c r="E3981" s="410" t="s">
        <v>875</v>
      </c>
      <c r="F3981" s="1348" t="str">
        <f>$F$12</f>
        <v>7317</v>
      </c>
      <c r="G3981" s="237"/>
      <c r="H3981" s="237"/>
      <c r="I3981" s="237"/>
      <c r="J3981" s="237"/>
      <c r="K3981" s="237"/>
      <c r="L3981" s="237"/>
      <c r="M3981" s="7">
        <f>(IF($E4110&lt;&gt;0,$M$2,IF($L4110&lt;&gt;0,$M$2,"")))</f>
        <v>1</v>
      </c>
    </row>
    <row r="3982" spans="1:14">
      <c r="A3982" s="22">
        <v>820</v>
      </c>
      <c r="B3982" s="233" t="str">
        <f>$B$13</f>
        <v>(наименование на първостепенния разпоредител с бюджет)</v>
      </c>
      <c r="C3982" s="228"/>
      <c r="D3982" s="229"/>
      <c r="E3982" s="1349"/>
      <c r="F3982" s="242"/>
      <c r="G3982" s="237"/>
      <c r="H3982" s="237"/>
      <c r="I3982" s="237"/>
      <c r="J3982" s="237"/>
      <c r="K3982" s="237"/>
      <c r="L3982" s="237"/>
      <c r="M3982" s="7">
        <f>(IF($E4110&lt;&gt;0,$M$2,IF($L4110&lt;&gt;0,$M$2,"")))</f>
        <v>1</v>
      </c>
    </row>
    <row r="3983" spans="1:14" ht="19.5">
      <c r="A3983" s="23">
        <v>821</v>
      </c>
      <c r="B3983" s="236"/>
      <c r="C3983" s="237"/>
      <c r="D3983" s="124" t="s">
        <v>876</v>
      </c>
      <c r="E3983" s="238">
        <f>$E$15</f>
        <v>0</v>
      </c>
      <c r="F3983" s="414" t="str">
        <f>$F$15</f>
        <v>БЮДЖЕТ</v>
      </c>
      <c r="G3983" s="218"/>
      <c r="H3983" s="218"/>
      <c r="I3983" s="218"/>
      <c r="J3983" s="218"/>
      <c r="K3983" s="218"/>
      <c r="L3983" s="218"/>
      <c r="M3983" s="7">
        <f>(IF($E4110&lt;&gt;0,$M$2,IF($L4110&lt;&gt;0,$M$2,"")))</f>
        <v>1</v>
      </c>
    </row>
    <row r="3984" spans="1:14" ht="16.5" thickBot="1">
      <c r="A3984" s="23">
        <v>822</v>
      </c>
      <c r="B3984" s="228"/>
      <c r="C3984" s="391"/>
      <c r="D3984" s="400"/>
      <c r="E3984" s="237"/>
      <c r="F3984" s="409"/>
      <c r="G3984" s="409"/>
      <c r="H3984" s="409"/>
      <c r="I3984" s="409"/>
      <c r="J3984" s="409"/>
      <c r="K3984" s="409"/>
      <c r="L3984" s="1365" t="s">
        <v>459</v>
      </c>
      <c r="M3984" s="7">
        <f>(IF($E4110&lt;&gt;0,$M$2,IF($L4110&lt;&gt;0,$M$2,"")))</f>
        <v>1</v>
      </c>
    </row>
    <row r="3985" spans="1:14" ht="24.95" customHeight="1">
      <c r="A3985" s="23">
        <v>823</v>
      </c>
      <c r="B3985" s="247"/>
      <c r="C3985" s="248"/>
      <c r="D3985" s="249" t="s">
        <v>699</v>
      </c>
      <c r="E3985" s="1946" t="str">
        <f>CONCATENATE("Уточнен план ",$C$3)</f>
        <v>Уточнен план 2025</v>
      </c>
      <c r="F3985" s="1947"/>
      <c r="G3985" s="1947"/>
      <c r="H3985" s="1948"/>
      <c r="I3985" s="1927" t="str">
        <f>CONCATENATE("Отчет ",$C$3)</f>
        <v>Отчет 2025</v>
      </c>
      <c r="J3985" s="1928"/>
      <c r="K3985" s="1928"/>
      <c r="L3985" s="1929"/>
      <c r="M3985" s="7">
        <f>(IF($E4110&lt;&gt;0,$M$2,IF($L4110&lt;&gt;0,$M$2,"")))</f>
        <v>1</v>
      </c>
    </row>
    <row r="3986" spans="1:14" ht="54.95" customHeight="1" thickBot="1">
      <c r="A3986" s="23">
        <v>825</v>
      </c>
      <c r="B3986" s="250" t="s">
        <v>62</v>
      </c>
      <c r="C3986" s="251" t="s">
        <v>460</v>
      </c>
      <c r="D3986" s="252" t="s">
        <v>700</v>
      </c>
      <c r="E3986" s="1391" t="str">
        <f>$E$20</f>
        <v>Уточнен план                Общо</v>
      </c>
      <c r="F3986" s="1395" t="str">
        <f>$F$20</f>
        <v>държавни дейности</v>
      </c>
      <c r="G3986" s="1396" t="str">
        <f>$G$20</f>
        <v>местни дейности</v>
      </c>
      <c r="H3986" s="1397" t="str">
        <f>$H$20</f>
        <v>дофинансиране</v>
      </c>
      <c r="I3986" s="253" t="str">
        <f>$I$20</f>
        <v>държавни дейности -ОТЧЕТ</v>
      </c>
      <c r="J3986" s="254" t="str">
        <f>$J$20</f>
        <v>местни дейности - ОТЧЕТ</v>
      </c>
      <c r="K3986" s="255" t="str">
        <f>$K$20</f>
        <v>дофинансиране - ОТЧЕТ</v>
      </c>
      <c r="L3986" s="1675" t="str">
        <f>$L$20</f>
        <v>ОТЧЕТ                                    ОБЩО</v>
      </c>
      <c r="M3986" s="7">
        <f>(IF($E4110&lt;&gt;0,$M$2,IF($L4110&lt;&gt;0,$M$2,"")))</f>
        <v>1</v>
      </c>
    </row>
    <row r="3987" spans="1:14" ht="18.75">
      <c r="A3987" s="23"/>
      <c r="B3987" s="258"/>
      <c r="C3987" s="259"/>
      <c r="D3987" s="260" t="s">
        <v>729</v>
      </c>
      <c r="E3987" s="1442" t="str">
        <f>$E$21</f>
        <v>(1)</v>
      </c>
      <c r="F3987" s="143" t="str">
        <f>$F$21</f>
        <v>(2)</v>
      </c>
      <c r="G3987" s="144" t="str">
        <f>$G$21</f>
        <v>(3)</v>
      </c>
      <c r="H3987" s="145" t="str">
        <f>$H$21</f>
        <v>(4)</v>
      </c>
      <c r="I3987" s="261" t="str">
        <f>$I$21</f>
        <v>(5)</v>
      </c>
      <c r="J3987" s="262" t="str">
        <f>$J$21</f>
        <v>(6)</v>
      </c>
      <c r="K3987" s="263" t="str">
        <f>$K$21</f>
        <v>(7)</v>
      </c>
      <c r="L3987" s="264" t="str">
        <f>$L$21</f>
        <v>(8)</v>
      </c>
      <c r="M3987" s="7">
        <f>(IF($E4110&lt;&gt;0,$M$2,IF($L4110&lt;&gt;0,$M$2,"")))</f>
        <v>1</v>
      </c>
    </row>
    <row r="3988" spans="1:14">
      <c r="A3988" s="23"/>
      <c r="B3988" s="1439"/>
      <c r="C3988" s="1540" t="e">
        <f>VLOOKUP(D3988,OP_LIST2,2,FALSE)</f>
        <v>#N/A</v>
      </c>
      <c r="D3988" s="1445"/>
      <c r="E3988" s="389"/>
      <c r="F3988" s="1429"/>
      <c r="G3988" s="1430"/>
      <c r="H3988" s="1431"/>
      <c r="I3988" s="1429"/>
      <c r="J3988" s="1430"/>
      <c r="K3988" s="1431"/>
      <c r="L3988" s="1428"/>
      <c r="M3988" s="7">
        <f>(IF($E4110&lt;&gt;0,$M$2,IF($L4110&lt;&gt;0,$M$2,"")))</f>
        <v>1</v>
      </c>
    </row>
    <row r="3989" spans="1:14">
      <c r="A3989" s="23"/>
      <c r="B3989" s="1713" t="s">
        <v>2056</v>
      </c>
      <c r="C3989" s="1446">
        <f>VLOOKUP(D3990,EBK_DEIN2,2,FALSE)</f>
        <v>5589</v>
      </c>
      <c r="D3989" s="1445" t="s">
        <v>778</v>
      </c>
      <c r="E3989" s="389"/>
      <c r="F3989" s="1432"/>
      <c r="G3989" s="1433"/>
      <c r="H3989" s="1434"/>
      <c r="I3989" s="1432"/>
      <c r="J3989" s="1433"/>
      <c r="K3989" s="1434"/>
      <c r="L3989" s="1428"/>
      <c r="M3989" s="7">
        <f>(IF($E4110&lt;&gt;0,$M$2,IF($L4110&lt;&gt;0,$M$2,"")))</f>
        <v>1</v>
      </c>
    </row>
    <row r="3990" spans="1:14">
      <c r="A3990" s="23"/>
      <c r="B3990" s="1438"/>
      <c r="C3990" s="1531">
        <f>+C3989</f>
        <v>5589</v>
      </c>
      <c r="D3990" s="1440" t="s">
        <v>573</v>
      </c>
      <c r="E3990" s="389"/>
      <c r="F3990" s="1432"/>
      <c r="G3990" s="1433"/>
      <c r="H3990" s="1434"/>
      <c r="I3990" s="1432"/>
      <c r="J3990" s="1433"/>
      <c r="K3990" s="1434"/>
      <c r="L3990" s="1428"/>
      <c r="M3990" s="7">
        <f>(IF($E4110&lt;&gt;0,$M$2,IF($L4110&lt;&gt;0,$M$2,"")))</f>
        <v>1</v>
      </c>
    </row>
    <row r="3991" spans="1:14">
      <c r="A3991" s="23"/>
      <c r="B3991" s="1443"/>
      <c r="C3991" s="1441"/>
      <c r="D3991" s="1444" t="s">
        <v>701</v>
      </c>
      <c r="E3991" s="389"/>
      <c r="F3991" s="1435"/>
      <c r="G3991" s="1436"/>
      <c r="H3991" s="1437"/>
      <c r="I3991" s="1435"/>
      <c r="J3991" s="1436"/>
      <c r="K3991" s="1437"/>
      <c r="L3991" s="1428"/>
      <c r="M3991" s="7">
        <f>(IF($E4110&lt;&gt;0,$M$2,IF($L4110&lt;&gt;0,$M$2,"")))</f>
        <v>1</v>
      </c>
    </row>
    <row r="3992" spans="1:14" hidden="1">
      <c r="A3992" s="23"/>
      <c r="B3992" s="272">
        <v>100</v>
      </c>
      <c r="C3992" s="1930" t="s">
        <v>730</v>
      </c>
      <c r="D3992" s="1931"/>
      <c r="E3992" s="273">
        <f t="shared" ref="E3992:L3992" si="928">SUM(E3993:E3994)</f>
        <v>0</v>
      </c>
      <c r="F3992" s="274">
        <f t="shared" si="928"/>
        <v>0</v>
      </c>
      <c r="G3992" s="275">
        <f t="shared" si="928"/>
        <v>0</v>
      </c>
      <c r="H3992" s="276">
        <f>SUM(H3993:H3994)</f>
        <v>0</v>
      </c>
      <c r="I3992" s="274">
        <f t="shared" si="928"/>
        <v>0</v>
      </c>
      <c r="J3992" s="275">
        <f t="shared" si="928"/>
        <v>0</v>
      </c>
      <c r="K3992" s="276">
        <f t="shared" si="928"/>
        <v>0</v>
      </c>
      <c r="L3992" s="273">
        <f t="shared" si="928"/>
        <v>0</v>
      </c>
      <c r="M3992" s="12" t="str">
        <f>(IF($E3992&lt;&gt;0,$M$2,IF($L3992&lt;&gt;0,$M$2,"")))</f>
        <v/>
      </c>
      <c r="N3992" s="13"/>
    </row>
    <row r="3993" spans="1:14" hidden="1">
      <c r="A3993" s="23"/>
      <c r="B3993" s="278"/>
      <c r="C3993" s="279">
        <v>101</v>
      </c>
      <c r="D3993" s="280" t="s">
        <v>731</v>
      </c>
      <c r="E3993" s="281">
        <f>F3993+G3993+H3993</f>
        <v>0</v>
      </c>
      <c r="F3993" s="152"/>
      <c r="G3993" s="153"/>
      <c r="H3993" s="1406"/>
      <c r="I3993" s="152"/>
      <c r="J3993" s="153"/>
      <c r="K3993" s="1406"/>
      <c r="L3993" s="281">
        <f>I3993+J3993+K3993</f>
        <v>0</v>
      </c>
      <c r="M3993" s="12" t="str">
        <f t="shared" ref="M3993:M4056" si="929">(IF($E3993&lt;&gt;0,$M$2,IF($L3993&lt;&gt;0,$M$2,"")))</f>
        <v/>
      </c>
      <c r="N3993" s="13"/>
    </row>
    <row r="3994" spans="1:14" hidden="1">
      <c r="A3994" s="10"/>
      <c r="B3994" s="278"/>
      <c r="C3994" s="285">
        <v>102</v>
      </c>
      <c r="D3994" s="286" t="s">
        <v>732</v>
      </c>
      <c r="E3994" s="287">
        <f>F3994+G3994+H3994</f>
        <v>0</v>
      </c>
      <c r="F3994" s="173"/>
      <c r="G3994" s="174"/>
      <c r="H3994" s="1409"/>
      <c r="I3994" s="173"/>
      <c r="J3994" s="174"/>
      <c r="K3994" s="1409"/>
      <c r="L3994" s="287">
        <f>I3994+J3994+K3994</f>
        <v>0</v>
      </c>
      <c r="M3994" s="12" t="str">
        <f t="shared" si="929"/>
        <v/>
      </c>
      <c r="N3994" s="13"/>
    </row>
    <row r="3995" spans="1:14" hidden="1">
      <c r="A3995" s="10"/>
      <c r="B3995" s="272">
        <v>200</v>
      </c>
      <c r="C3995" s="1932" t="s">
        <v>733</v>
      </c>
      <c r="D3995" s="1933"/>
      <c r="E3995" s="273">
        <f t="shared" ref="E3995:L3995" si="930">SUM(E3996:E4000)</f>
        <v>0</v>
      </c>
      <c r="F3995" s="274">
        <f t="shared" si="930"/>
        <v>0</v>
      </c>
      <c r="G3995" s="275">
        <f t="shared" si="930"/>
        <v>0</v>
      </c>
      <c r="H3995" s="276">
        <f>SUM(H3996:H4000)</f>
        <v>0</v>
      </c>
      <c r="I3995" s="274">
        <f t="shared" si="930"/>
        <v>0</v>
      </c>
      <c r="J3995" s="275">
        <f t="shared" si="930"/>
        <v>0</v>
      </c>
      <c r="K3995" s="276">
        <f t="shared" si="930"/>
        <v>0</v>
      </c>
      <c r="L3995" s="273">
        <f t="shared" si="930"/>
        <v>0</v>
      </c>
      <c r="M3995" s="12" t="str">
        <f t="shared" si="929"/>
        <v/>
      </c>
      <c r="N3995" s="13"/>
    </row>
    <row r="3996" spans="1:14" hidden="1">
      <c r="A3996" s="10"/>
      <c r="B3996" s="291"/>
      <c r="C3996" s="279">
        <v>201</v>
      </c>
      <c r="D3996" s="280" t="s">
        <v>734</v>
      </c>
      <c r="E3996" s="281">
        <f>F3996+G3996+H3996</f>
        <v>0</v>
      </c>
      <c r="F3996" s="152"/>
      <c r="G3996" s="153"/>
      <c r="H3996" s="1406"/>
      <c r="I3996" s="152"/>
      <c r="J3996" s="153"/>
      <c r="K3996" s="1406"/>
      <c r="L3996" s="281">
        <f>I3996+J3996+K3996</f>
        <v>0</v>
      </c>
      <c r="M3996" s="12" t="str">
        <f t="shared" si="929"/>
        <v/>
      </c>
      <c r="N3996" s="13"/>
    </row>
    <row r="3997" spans="1:14" hidden="1">
      <c r="A3997" s="10"/>
      <c r="B3997" s="292"/>
      <c r="C3997" s="293">
        <v>202</v>
      </c>
      <c r="D3997" s="294" t="s">
        <v>735</v>
      </c>
      <c r="E3997" s="295">
        <f>F3997+G3997+H3997</f>
        <v>0</v>
      </c>
      <c r="F3997" s="158"/>
      <c r="G3997" s="159"/>
      <c r="H3997" s="1408"/>
      <c r="I3997" s="158"/>
      <c r="J3997" s="159"/>
      <c r="K3997" s="1408"/>
      <c r="L3997" s="295">
        <f>I3997+J3997+K3997</f>
        <v>0</v>
      </c>
      <c r="M3997" s="12" t="str">
        <f t="shared" si="929"/>
        <v/>
      </c>
      <c r="N3997" s="13"/>
    </row>
    <row r="3998" spans="1:14" ht="31.5" hidden="1">
      <c r="A3998" s="10"/>
      <c r="B3998" s="299"/>
      <c r="C3998" s="293">
        <v>205</v>
      </c>
      <c r="D3998" s="294" t="s">
        <v>586</v>
      </c>
      <c r="E3998" s="295">
        <f>F3998+G3998+H3998</f>
        <v>0</v>
      </c>
      <c r="F3998" s="158"/>
      <c r="G3998" s="159"/>
      <c r="H3998" s="1408"/>
      <c r="I3998" s="158"/>
      <c r="J3998" s="159"/>
      <c r="K3998" s="1408"/>
      <c r="L3998" s="295">
        <f>I3998+J3998+K3998</f>
        <v>0</v>
      </c>
      <c r="M3998" s="12" t="str">
        <f t="shared" si="929"/>
        <v/>
      </c>
      <c r="N3998" s="13"/>
    </row>
    <row r="3999" spans="1:14" hidden="1">
      <c r="A3999" s="10"/>
      <c r="B3999" s="299"/>
      <c r="C3999" s="293">
        <v>208</v>
      </c>
      <c r="D3999" s="300" t="s">
        <v>587</v>
      </c>
      <c r="E3999" s="295">
        <f>F3999+G3999+H3999</f>
        <v>0</v>
      </c>
      <c r="F3999" s="158"/>
      <c r="G3999" s="159"/>
      <c r="H3999" s="1408"/>
      <c r="I3999" s="158"/>
      <c r="J3999" s="159"/>
      <c r="K3999" s="1408"/>
      <c r="L3999" s="295">
        <f>I3999+J3999+K3999</f>
        <v>0</v>
      </c>
      <c r="M3999" s="12" t="str">
        <f t="shared" si="929"/>
        <v/>
      </c>
      <c r="N3999" s="13"/>
    </row>
    <row r="4000" spans="1:14" hidden="1">
      <c r="A4000" s="10"/>
      <c r="B4000" s="291"/>
      <c r="C4000" s="285">
        <v>209</v>
      </c>
      <c r="D4000" s="301" t="s">
        <v>588</v>
      </c>
      <c r="E4000" s="287">
        <f>F4000+G4000+H4000</f>
        <v>0</v>
      </c>
      <c r="F4000" s="173"/>
      <c r="G4000" s="174"/>
      <c r="H4000" s="1409"/>
      <c r="I4000" s="173"/>
      <c r="J4000" s="174"/>
      <c r="K4000" s="1409"/>
      <c r="L4000" s="287">
        <f>I4000+J4000+K4000</f>
        <v>0</v>
      </c>
      <c r="M4000" s="12" t="str">
        <f t="shared" si="929"/>
        <v/>
      </c>
      <c r="N4000" s="13"/>
    </row>
    <row r="4001" spans="1:14" hidden="1">
      <c r="A4001" s="10"/>
      <c r="B4001" s="272">
        <v>500</v>
      </c>
      <c r="C4001" s="1934" t="s">
        <v>188</v>
      </c>
      <c r="D4001" s="1935"/>
      <c r="E4001" s="273">
        <f t="shared" ref="E4001:L4001" si="931">SUM(E4002:E4008)</f>
        <v>0</v>
      </c>
      <c r="F4001" s="274">
        <f t="shared" si="931"/>
        <v>0</v>
      </c>
      <c r="G4001" s="275">
        <f t="shared" si="931"/>
        <v>0</v>
      </c>
      <c r="H4001" s="276">
        <f>SUM(H4002:H4008)</f>
        <v>0</v>
      </c>
      <c r="I4001" s="274">
        <f t="shared" si="931"/>
        <v>0</v>
      </c>
      <c r="J4001" s="275">
        <f t="shared" si="931"/>
        <v>0</v>
      </c>
      <c r="K4001" s="276">
        <f t="shared" si="931"/>
        <v>0</v>
      </c>
      <c r="L4001" s="273">
        <f t="shared" si="931"/>
        <v>0</v>
      </c>
      <c r="M4001" s="12" t="str">
        <f t="shared" si="929"/>
        <v/>
      </c>
      <c r="N4001" s="13"/>
    </row>
    <row r="4002" spans="1:14" ht="18" hidden="1" customHeight="1">
      <c r="A4002" s="10"/>
      <c r="B4002" s="291"/>
      <c r="C4002" s="302">
        <v>551</v>
      </c>
      <c r="D4002" s="303" t="s">
        <v>189</v>
      </c>
      <c r="E4002" s="281">
        <f t="shared" ref="E4002:E4009" si="932">F4002+G4002+H4002</f>
        <v>0</v>
      </c>
      <c r="F4002" s="152"/>
      <c r="G4002" s="153"/>
      <c r="H4002" s="1406"/>
      <c r="I4002" s="152"/>
      <c r="J4002" s="153"/>
      <c r="K4002" s="1406"/>
      <c r="L4002" s="281">
        <f t="shared" ref="L4002:L4009" si="933">I4002+J4002+K4002</f>
        <v>0</v>
      </c>
      <c r="M4002" s="12" t="str">
        <f t="shared" si="929"/>
        <v/>
      </c>
      <c r="N4002" s="13"/>
    </row>
    <row r="4003" spans="1:14" hidden="1">
      <c r="A4003" s="10"/>
      <c r="B4003" s="291"/>
      <c r="C4003" s="304">
        <v>552</v>
      </c>
      <c r="D4003" s="305" t="s">
        <v>894</v>
      </c>
      <c r="E4003" s="295">
        <f t="shared" si="932"/>
        <v>0</v>
      </c>
      <c r="F4003" s="158"/>
      <c r="G4003" s="159"/>
      <c r="H4003" s="1408"/>
      <c r="I4003" s="158"/>
      <c r="J4003" s="159"/>
      <c r="K4003" s="1408"/>
      <c r="L4003" s="295">
        <f t="shared" si="933"/>
        <v>0</v>
      </c>
      <c r="M4003" s="12" t="str">
        <f t="shared" si="929"/>
        <v/>
      </c>
      <c r="N4003" s="13"/>
    </row>
    <row r="4004" spans="1:14" hidden="1">
      <c r="A4004" s="10"/>
      <c r="B4004" s="306"/>
      <c r="C4004" s="304">
        <v>558</v>
      </c>
      <c r="D4004" s="307" t="s">
        <v>856</v>
      </c>
      <c r="E4004" s="295">
        <f>F4004+G4004+H4004</f>
        <v>0</v>
      </c>
      <c r="F4004" s="484">
        <v>0</v>
      </c>
      <c r="G4004" s="485">
        <v>0</v>
      </c>
      <c r="H4004" s="160">
        <v>0</v>
      </c>
      <c r="I4004" s="484">
        <v>0</v>
      </c>
      <c r="J4004" s="485">
        <v>0</v>
      </c>
      <c r="K4004" s="160">
        <v>0</v>
      </c>
      <c r="L4004" s="295">
        <f>I4004+J4004+K4004</f>
        <v>0</v>
      </c>
      <c r="M4004" s="12" t="str">
        <f t="shared" si="929"/>
        <v/>
      </c>
      <c r="N4004" s="13"/>
    </row>
    <row r="4005" spans="1:14" hidden="1">
      <c r="A4005" s="10"/>
      <c r="B4005" s="306"/>
      <c r="C4005" s="304">
        <v>560</v>
      </c>
      <c r="D4005" s="307" t="s">
        <v>190</v>
      </c>
      <c r="E4005" s="295">
        <f t="shared" si="932"/>
        <v>0</v>
      </c>
      <c r="F4005" s="158"/>
      <c r="G4005" s="159"/>
      <c r="H4005" s="1408"/>
      <c r="I4005" s="158"/>
      <c r="J4005" s="159"/>
      <c r="K4005" s="1408"/>
      <c r="L4005" s="295">
        <f t="shared" si="933"/>
        <v>0</v>
      </c>
      <c r="M4005" s="12" t="str">
        <f t="shared" si="929"/>
        <v/>
      </c>
      <c r="N4005" s="13"/>
    </row>
    <row r="4006" spans="1:14" hidden="1">
      <c r="A4006" s="10"/>
      <c r="B4006" s="306"/>
      <c r="C4006" s="304">
        <v>580</v>
      </c>
      <c r="D4006" s="305" t="s">
        <v>191</v>
      </c>
      <c r="E4006" s="295">
        <f t="shared" si="932"/>
        <v>0</v>
      </c>
      <c r="F4006" s="158"/>
      <c r="G4006" s="159"/>
      <c r="H4006" s="1408"/>
      <c r="I4006" s="158"/>
      <c r="J4006" s="159"/>
      <c r="K4006" s="1408"/>
      <c r="L4006" s="295">
        <f t="shared" si="933"/>
        <v>0</v>
      </c>
      <c r="M4006" s="12" t="str">
        <f t="shared" si="929"/>
        <v/>
      </c>
      <c r="N4006" s="13"/>
    </row>
    <row r="4007" spans="1:14" hidden="1">
      <c r="A4007" s="10"/>
      <c r="B4007" s="291"/>
      <c r="C4007" s="304">
        <v>588</v>
      </c>
      <c r="D4007" s="305" t="s">
        <v>858</v>
      </c>
      <c r="E4007" s="295">
        <f>F4007+G4007+H4007</f>
        <v>0</v>
      </c>
      <c r="F4007" s="484">
        <v>0</v>
      </c>
      <c r="G4007" s="485">
        <v>0</v>
      </c>
      <c r="H4007" s="160">
        <v>0</v>
      </c>
      <c r="I4007" s="484">
        <v>0</v>
      </c>
      <c r="J4007" s="485">
        <v>0</v>
      </c>
      <c r="K4007" s="160">
        <v>0</v>
      </c>
      <c r="L4007" s="295">
        <f>I4007+J4007+K4007</f>
        <v>0</v>
      </c>
      <c r="M4007" s="12" t="str">
        <f t="shared" si="929"/>
        <v/>
      </c>
      <c r="N4007" s="13"/>
    </row>
    <row r="4008" spans="1:14" ht="31.5" hidden="1">
      <c r="A4008" s="10"/>
      <c r="B4008" s="291"/>
      <c r="C4008" s="308">
        <v>590</v>
      </c>
      <c r="D4008" s="309" t="s">
        <v>192</v>
      </c>
      <c r="E4008" s="287">
        <f t="shared" si="932"/>
        <v>0</v>
      </c>
      <c r="F4008" s="173"/>
      <c r="G4008" s="174"/>
      <c r="H4008" s="1409"/>
      <c r="I4008" s="173"/>
      <c r="J4008" s="174"/>
      <c r="K4008" s="1409"/>
      <c r="L4008" s="287">
        <f t="shared" si="933"/>
        <v>0</v>
      </c>
      <c r="M4008" s="12" t="str">
        <f t="shared" si="929"/>
        <v/>
      </c>
      <c r="N4008" s="13"/>
    </row>
    <row r="4009" spans="1:14" hidden="1">
      <c r="A4009" s="22">
        <v>5</v>
      </c>
      <c r="B4009" s="272">
        <v>800</v>
      </c>
      <c r="C4009" s="1936" t="s">
        <v>193</v>
      </c>
      <c r="D4009" s="1937"/>
      <c r="E4009" s="310">
        <f t="shared" si="932"/>
        <v>0</v>
      </c>
      <c r="F4009" s="1410"/>
      <c r="G4009" s="1411"/>
      <c r="H4009" s="1412"/>
      <c r="I4009" s="1410"/>
      <c r="J4009" s="1411"/>
      <c r="K4009" s="1412"/>
      <c r="L4009" s="310">
        <f t="shared" si="933"/>
        <v>0</v>
      </c>
      <c r="M4009" s="12" t="str">
        <f t="shared" si="929"/>
        <v/>
      </c>
      <c r="N4009" s="13"/>
    </row>
    <row r="4010" spans="1:14" hidden="1">
      <c r="A4010" s="23">
        <v>10</v>
      </c>
      <c r="B4010" s="272">
        <v>1000</v>
      </c>
      <c r="C4010" s="1932" t="s">
        <v>194</v>
      </c>
      <c r="D4010" s="1933"/>
      <c r="E4010" s="310">
        <f t="shared" ref="E4010:L4010" si="934">SUM(E4011:E4027)</f>
        <v>0</v>
      </c>
      <c r="F4010" s="274">
        <f t="shared" si="934"/>
        <v>0</v>
      </c>
      <c r="G4010" s="275">
        <f t="shared" si="934"/>
        <v>0</v>
      </c>
      <c r="H4010" s="276">
        <f>SUM(H4011:H4027)</f>
        <v>0</v>
      </c>
      <c r="I4010" s="274">
        <f t="shared" si="934"/>
        <v>0</v>
      </c>
      <c r="J4010" s="275">
        <f t="shared" si="934"/>
        <v>0</v>
      </c>
      <c r="K4010" s="276">
        <f t="shared" si="934"/>
        <v>0</v>
      </c>
      <c r="L4010" s="310">
        <f t="shared" si="934"/>
        <v>0</v>
      </c>
      <c r="M4010" s="12" t="str">
        <f t="shared" si="929"/>
        <v/>
      </c>
      <c r="N4010" s="13"/>
    </row>
    <row r="4011" spans="1:14" hidden="1">
      <c r="A4011" s="23">
        <v>15</v>
      </c>
      <c r="B4011" s="292"/>
      <c r="C4011" s="279">
        <v>1011</v>
      </c>
      <c r="D4011" s="311" t="s">
        <v>195</v>
      </c>
      <c r="E4011" s="281">
        <f t="shared" ref="E4011:E4027" si="935">F4011+G4011+H4011</f>
        <v>0</v>
      </c>
      <c r="F4011" s="152"/>
      <c r="G4011" s="153"/>
      <c r="H4011" s="1406"/>
      <c r="I4011" s="152"/>
      <c r="J4011" s="153"/>
      <c r="K4011" s="1406"/>
      <c r="L4011" s="281">
        <f t="shared" ref="L4011:L4027" si="936">I4011+J4011+K4011</f>
        <v>0</v>
      </c>
      <c r="M4011" s="12" t="str">
        <f t="shared" si="929"/>
        <v/>
      </c>
      <c r="N4011" s="13"/>
    </row>
    <row r="4012" spans="1:14" hidden="1">
      <c r="A4012" s="22">
        <v>35</v>
      </c>
      <c r="B4012" s="292"/>
      <c r="C4012" s="293">
        <v>1012</v>
      </c>
      <c r="D4012" s="294" t="s">
        <v>196</v>
      </c>
      <c r="E4012" s="295">
        <f t="shared" si="935"/>
        <v>0</v>
      </c>
      <c r="F4012" s="158"/>
      <c r="G4012" s="159"/>
      <c r="H4012" s="1408"/>
      <c r="I4012" s="158"/>
      <c r="J4012" s="159"/>
      <c r="K4012" s="1408"/>
      <c r="L4012" s="295">
        <f t="shared" si="936"/>
        <v>0</v>
      </c>
      <c r="M4012" s="12" t="str">
        <f t="shared" si="929"/>
        <v/>
      </c>
      <c r="N4012" s="13"/>
    </row>
    <row r="4013" spans="1:14" hidden="1">
      <c r="A4013" s="23">
        <v>40</v>
      </c>
      <c r="B4013" s="292"/>
      <c r="C4013" s="293">
        <v>1013</v>
      </c>
      <c r="D4013" s="294" t="s">
        <v>197</v>
      </c>
      <c r="E4013" s="295">
        <f t="shared" si="935"/>
        <v>0</v>
      </c>
      <c r="F4013" s="158"/>
      <c r="G4013" s="159"/>
      <c r="H4013" s="1408"/>
      <c r="I4013" s="158"/>
      <c r="J4013" s="159"/>
      <c r="K4013" s="1408"/>
      <c r="L4013" s="295">
        <f t="shared" si="936"/>
        <v>0</v>
      </c>
      <c r="M4013" s="12" t="str">
        <f t="shared" si="929"/>
        <v/>
      </c>
      <c r="N4013" s="13"/>
    </row>
    <row r="4014" spans="1:14" hidden="1">
      <c r="A4014" s="23">
        <v>45</v>
      </c>
      <c r="B4014" s="292"/>
      <c r="C4014" s="293">
        <v>1014</v>
      </c>
      <c r="D4014" s="294" t="s">
        <v>198</v>
      </c>
      <c r="E4014" s="295">
        <f t="shared" si="935"/>
        <v>0</v>
      </c>
      <c r="F4014" s="158"/>
      <c r="G4014" s="159"/>
      <c r="H4014" s="1408"/>
      <c r="I4014" s="158"/>
      <c r="J4014" s="159"/>
      <c r="K4014" s="1408"/>
      <c r="L4014" s="295">
        <f t="shared" si="936"/>
        <v>0</v>
      </c>
      <c r="M4014" s="12" t="str">
        <f t="shared" si="929"/>
        <v/>
      </c>
      <c r="N4014" s="13"/>
    </row>
    <row r="4015" spans="1:14" hidden="1">
      <c r="A4015" s="23">
        <v>50</v>
      </c>
      <c r="B4015" s="292"/>
      <c r="C4015" s="293">
        <v>1015</v>
      </c>
      <c r="D4015" s="294" t="s">
        <v>199</v>
      </c>
      <c r="E4015" s="295">
        <f t="shared" si="935"/>
        <v>0</v>
      </c>
      <c r="F4015" s="158"/>
      <c r="G4015" s="159"/>
      <c r="H4015" s="1408"/>
      <c r="I4015" s="158"/>
      <c r="J4015" s="159"/>
      <c r="K4015" s="1408"/>
      <c r="L4015" s="295">
        <f t="shared" si="936"/>
        <v>0</v>
      </c>
      <c r="M4015" s="12" t="str">
        <f t="shared" si="929"/>
        <v/>
      </c>
      <c r="N4015" s="13"/>
    </row>
    <row r="4016" spans="1:14" hidden="1">
      <c r="A4016" s="23">
        <v>55</v>
      </c>
      <c r="B4016" s="292"/>
      <c r="C4016" s="312">
        <v>1016</v>
      </c>
      <c r="D4016" s="313" t="s">
        <v>200</v>
      </c>
      <c r="E4016" s="314">
        <f t="shared" si="935"/>
        <v>0</v>
      </c>
      <c r="F4016" s="164"/>
      <c r="G4016" s="165"/>
      <c r="H4016" s="1407"/>
      <c r="I4016" s="164"/>
      <c r="J4016" s="165"/>
      <c r="K4016" s="1407"/>
      <c r="L4016" s="314">
        <f t="shared" si="936"/>
        <v>0</v>
      </c>
      <c r="M4016" s="12" t="str">
        <f t="shared" si="929"/>
        <v/>
      </c>
      <c r="N4016" s="13"/>
    </row>
    <row r="4017" spans="1:14" hidden="1">
      <c r="A4017" s="23">
        <v>60</v>
      </c>
      <c r="B4017" s="278"/>
      <c r="C4017" s="318">
        <v>1020</v>
      </c>
      <c r="D4017" s="319" t="s">
        <v>201</v>
      </c>
      <c r="E4017" s="320">
        <f t="shared" si="935"/>
        <v>0</v>
      </c>
      <c r="F4017" s="450"/>
      <c r="G4017" s="451"/>
      <c r="H4017" s="1416"/>
      <c r="I4017" s="450"/>
      <c r="J4017" s="451"/>
      <c r="K4017" s="1416"/>
      <c r="L4017" s="320">
        <f t="shared" si="936"/>
        <v>0</v>
      </c>
      <c r="M4017" s="12" t="str">
        <f t="shared" si="929"/>
        <v/>
      </c>
      <c r="N4017" s="13"/>
    </row>
    <row r="4018" spans="1:14" hidden="1">
      <c r="A4018" s="22">
        <v>65</v>
      </c>
      <c r="B4018" s="292"/>
      <c r="C4018" s="324">
        <v>1030</v>
      </c>
      <c r="D4018" s="325" t="s">
        <v>202</v>
      </c>
      <c r="E4018" s="326">
        <f t="shared" si="935"/>
        <v>0</v>
      </c>
      <c r="F4018" s="445"/>
      <c r="G4018" s="446"/>
      <c r="H4018" s="1413"/>
      <c r="I4018" s="445"/>
      <c r="J4018" s="446"/>
      <c r="K4018" s="1413"/>
      <c r="L4018" s="326">
        <f t="shared" si="936"/>
        <v>0</v>
      </c>
      <c r="M4018" s="12" t="str">
        <f t="shared" si="929"/>
        <v/>
      </c>
      <c r="N4018" s="13"/>
    </row>
    <row r="4019" spans="1:14" hidden="1">
      <c r="A4019" s="23">
        <v>70</v>
      </c>
      <c r="B4019" s="292"/>
      <c r="C4019" s="318">
        <v>1051</v>
      </c>
      <c r="D4019" s="331" t="s">
        <v>203</v>
      </c>
      <c r="E4019" s="320">
        <f t="shared" si="935"/>
        <v>0</v>
      </c>
      <c r="F4019" s="450"/>
      <c r="G4019" s="451"/>
      <c r="H4019" s="1416"/>
      <c r="I4019" s="450"/>
      <c r="J4019" s="451"/>
      <c r="K4019" s="1416"/>
      <c r="L4019" s="320">
        <f t="shared" si="936"/>
        <v>0</v>
      </c>
      <c r="M4019" s="12" t="str">
        <f t="shared" si="929"/>
        <v/>
      </c>
      <c r="N4019" s="13"/>
    </row>
    <row r="4020" spans="1:14" hidden="1">
      <c r="A4020" s="23">
        <v>75</v>
      </c>
      <c r="B4020" s="292"/>
      <c r="C4020" s="293">
        <v>1052</v>
      </c>
      <c r="D4020" s="294" t="s">
        <v>204</v>
      </c>
      <c r="E4020" s="295">
        <f t="shared" si="935"/>
        <v>0</v>
      </c>
      <c r="F4020" s="158"/>
      <c r="G4020" s="159"/>
      <c r="H4020" s="1408"/>
      <c r="I4020" s="158"/>
      <c r="J4020" s="159"/>
      <c r="K4020" s="1408"/>
      <c r="L4020" s="295">
        <f t="shared" si="936"/>
        <v>0</v>
      </c>
      <c r="M4020" s="12" t="str">
        <f t="shared" si="929"/>
        <v/>
      </c>
      <c r="N4020" s="13"/>
    </row>
    <row r="4021" spans="1:14" hidden="1">
      <c r="A4021" s="23">
        <v>80</v>
      </c>
      <c r="B4021" s="292"/>
      <c r="C4021" s="324">
        <v>1053</v>
      </c>
      <c r="D4021" s="325" t="s">
        <v>859</v>
      </c>
      <c r="E4021" s="326">
        <f t="shared" si="935"/>
        <v>0</v>
      </c>
      <c r="F4021" s="445"/>
      <c r="G4021" s="446"/>
      <c r="H4021" s="1413"/>
      <c r="I4021" s="445"/>
      <c r="J4021" s="446"/>
      <c r="K4021" s="1413"/>
      <c r="L4021" s="326">
        <f t="shared" si="936"/>
        <v>0</v>
      </c>
      <c r="M4021" s="12" t="str">
        <f t="shared" si="929"/>
        <v/>
      </c>
      <c r="N4021" s="13"/>
    </row>
    <row r="4022" spans="1:14" hidden="1">
      <c r="A4022" s="23">
        <v>80</v>
      </c>
      <c r="B4022" s="292"/>
      <c r="C4022" s="318">
        <v>1062</v>
      </c>
      <c r="D4022" s="319" t="s">
        <v>205</v>
      </c>
      <c r="E4022" s="320">
        <f t="shared" si="935"/>
        <v>0</v>
      </c>
      <c r="F4022" s="450"/>
      <c r="G4022" s="451"/>
      <c r="H4022" s="1416"/>
      <c r="I4022" s="450"/>
      <c r="J4022" s="451"/>
      <c r="K4022" s="1416"/>
      <c r="L4022" s="320">
        <f t="shared" si="936"/>
        <v>0</v>
      </c>
      <c r="M4022" s="12" t="str">
        <f t="shared" si="929"/>
        <v/>
      </c>
      <c r="N4022" s="13"/>
    </row>
    <row r="4023" spans="1:14" hidden="1">
      <c r="A4023" s="23">
        <v>85</v>
      </c>
      <c r="B4023" s="292"/>
      <c r="C4023" s="324">
        <v>1063</v>
      </c>
      <c r="D4023" s="332" t="s">
        <v>787</v>
      </c>
      <c r="E4023" s="326">
        <f t="shared" si="935"/>
        <v>0</v>
      </c>
      <c r="F4023" s="445"/>
      <c r="G4023" s="446"/>
      <c r="H4023" s="1413"/>
      <c r="I4023" s="445"/>
      <c r="J4023" s="446"/>
      <c r="K4023" s="1413"/>
      <c r="L4023" s="326">
        <f t="shared" si="936"/>
        <v>0</v>
      </c>
      <c r="M4023" s="12" t="str">
        <f t="shared" si="929"/>
        <v/>
      </c>
      <c r="N4023" s="13"/>
    </row>
    <row r="4024" spans="1:14" hidden="1">
      <c r="A4024" s="23">
        <v>90</v>
      </c>
      <c r="B4024" s="292"/>
      <c r="C4024" s="333">
        <v>1069</v>
      </c>
      <c r="D4024" s="334" t="s">
        <v>206</v>
      </c>
      <c r="E4024" s="335">
        <f t="shared" si="935"/>
        <v>0</v>
      </c>
      <c r="F4024" s="589"/>
      <c r="G4024" s="590"/>
      <c r="H4024" s="1415"/>
      <c r="I4024" s="589"/>
      <c r="J4024" s="590"/>
      <c r="K4024" s="1415"/>
      <c r="L4024" s="335">
        <f t="shared" si="936"/>
        <v>0</v>
      </c>
      <c r="M4024" s="12" t="str">
        <f t="shared" si="929"/>
        <v/>
      </c>
      <c r="N4024" s="13"/>
    </row>
    <row r="4025" spans="1:14" hidden="1">
      <c r="A4025" s="23">
        <v>90</v>
      </c>
      <c r="B4025" s="278"/>
      <c r="C4025" s="318">
        <v>1091</v>
      </c>
      <c r="D4025" s="331" t="s">
        <v>895</v>
      </c>
      <c r="E4025" s="320">
        <f t="shared" si="935"/>
        <v>0</v>
      </c>
      <c r="F4025" s="450"/>
      <c r="G4025" s="451"/>
      <c r="H4025" s="1416"/>
      <c r="I4025" s="450"/>
      <c r="J4025" s="451"/>
      <c r="K4025" s="1416"/>
      <c r="L4025" s="320">
        <f t="shared" si="936"/>
        <v>0</v>
      </c>
      <c r="M4025" s="12" t="str">
        <f t="shared" si="929"/>
        <v/>
      </c>
      <c r="N4025" s="13"/>
    </row>
    <row r="4026" spans="1:14" hidden="1">
      <c r="A4026" s="22">
        <v>115</v>
      </c>
      <c r="B4026" s="292"/>
      <c r="C4026" s="293">
        <v>1092</v>
      </c>
      <c r="D4026" s="294" t="s">
        <v>299</v>
      </c>
      <c r="E4026" s="295">
        <f t="shared" si="935"/>
        <v>0</v>
      </c>
      <c r="F4026" s="158"/>
      <c r="G4026" s="159"/>
      <c r="H4026" s="1408"/>
      <c r="I4026" s="158"/>
      <c r="J4026" s="159"/>
      <c r="K4026" s="1408"/>
      <c r="L4026" s="295">
        <f t="shared" si="936"/>
        <v>0</v>
      </c>
      <c r="M4026" s="12" t="str">
        <f t="shared" si="929"/>
        <v/>
      </c>
      <c r="N4026" s="13"/>
    </row>
    <row r="4027" spans="1:14" hidden="1">
      <c r="A4027" s="22">
        <v>125</v>
      </c>
      <c r="B4027" s="292"/>
      <c r="C4027" s="285">
        <v>1098</v>
      </c>
      <c r="D4027" s="339" t="s">
        <v>207</v>
      </c>
      <c r="E4027" s="287">
        <f t="shared" si="935"/>
        <v>0</v>
      </c>
      <c r="F4027" s="173"/>
      <c r="G4027" s="174"/>
      <c r="H4027" s="1409"/>
      <c r="I4027" s="173"/>
      <c r="J4027" s="174"/>
      <c r="K4027" s="1409"/>
      <c r="L4027" s="287">
        <f t="shared" si="936"/>
        <v>0</v>
      </c>
      <c r="M4027" s="12" t="str">
        <f t="shared" si="929"/>
        <v/>
      </c>
      <c r="N4027" s="13"/>
    </row>
    <row r="4028" spans="1:14" hidden="1">
      <c r="A4028" s="23">
        <v>130</v>
      </c>
      <c r="B4028" s="272">
        <v>1900</v>
      </c>
      <c r="C4028" s="1917" t="s">
        <v>266</v>
      </c>
      <c r="D4028" s="1918"/>
      <c r="E4028" s="310">
        <f t="shared" ref="E4028:L4028" si="937">SUM(E4029:E4031)</f>
        <v>0</v>
      </c>
      <c r="F4028" s="274">
        <f t="shared" si="937"/>
        <v>0</v>
      </c>
      <c r="G4028" s="275">
        <f t="shared" si="937"/>
        <v>0</v>
      </c>
      <c r="H4028" s="276">
        <f>SUM(H4029:H4031)</f>
        <v>0</v>
      </c>
      <c r="I4028" s="274">
        <f t="shared" si="937"/>
        <v>0</v>
      </c>
      <c r="J4028" s="275">
        <f t="shared" si="937"/>
        <v>0</v>
      </c>
      <c r="K4028" s="276">
        <f t="shared" si="937"/>
        <v>0</v>
      </c>
      <c r="L4028" s="310">
        <f t="shared" si="937"/>
        <v>0</v>
      </c>
      <c r="M4028" s="12" t="str">
        <f t="shared" si="929"/>
        <v/>
      </c>
      <c r="N4028" s="13"/>
    </row>
    <row r="4029" spans="1:14" hidden="1">
      <c r="A4029" s="23">
        <v>135</v>
      </c>
      <c r="B4029" s="292"/>
      <c r="C4029" s="279">
        <v>1901</v>
      </c>
      <c r="D4029" s="340" t="s">
        <v>896</v>
      </c>
      <c r="E4029" s="281">
        <f>F4029+G4029+H4029</f>
        <v>0</v>
      </c>
      <c r="F4029" s="152"/>
      <c r="G4029" s="153"/>
      <c r="H4029" s="1406"/>
      <c r="I4029" s="152"/>
      <c r="J4029" s="153"/>
      <c r="K4029" s="1406"/>
      <c r="L4029" s="281">
        <f>I4029+J4029+K4029</f>
        <v>0</v>
      </c>
      <c r="M4029" s="12" t="str">
        <f t="shared" si="929"/>
        <v/>
      </c>
      <c r="N4029" s="13"/>
    </row>
    <row r="4030" spans="1:14" hidden="1">
      <c r="A4030" s="23">
        <v>140</v>
      </c>
      <c r="B4030" s="341"/>
      <c r="C4030" s="293">
        <v>1981</v>
      </c>
      <c r="D4030" s="342" t="s">
        <v>897</v>
      </c>
      <c r="E4030" s="295">
        <f>F4030+G4030+H4030</f>
        <v>0</v>
      </c>
      <c r="F4030" s="158"/>
      <c r="G4030" s="159"/>
      <c r="H4030" s="1408"/>
      <c r="I4030" s="158"/>
      <c r="J4030" s="159"/>
      <c r="K4030" s="1408"/>
      <c r="L4030" s="295">
        <f>I4030+J4030+K4030</f>
        <v>0</v>
      </c>
      <c r="M4030" s="12" t="str">
        <f t="shared" si="929"/>
        <v/>
      </c>
      <c r="N4030" s="13"/>
    </row>
    <row r="4031" spans="1:14" hidden="1">
      <c r="A4031" s="23">
        <v>145</v>
      </c>
      <c r="B4031" s="292"/>
      <c r="C4031" s="285">
        <v>1991</v>
      </c>
      <c r="D4031" s="343" t="s">
        <v>898</v>
      </c>
      <c r="E4031" s="287">
        <f>F4031+G4031+H4031</f>
        <v>0</v>
      </c>
      <c r="F4031" s="173"/>
      <c r="G4031" s="174"/>
      <c r="H4031" s="1409"/>
      <c r="I4031" s="173"/>
      <c r="J4031" s="174"/>
      <c r="K4031" s="1409"/>
      <c r="L4031" s="287">
        <f>I4031+J4031+K4031</f>
        <v>0</v>
      </c>
      <c r="M4031" s="12" t="str">
        <f t="shared" si="929"/>
        <v/>
      </c>
      <c r="N4031" s="13"/>
    </row>
    <row r="4032" spans="1:14" hidden="1">
      <c r="A4032" s="23">
        <v>150</v>
      </c>
      <c r="B4032" s="272">
        <v>2100</v>
      </c>
      <c r="C4032" s="1917" t="s">
        <v>708</v>
      </c>
      <c r="D4032" s="1918"/>
      <c r="E4032" s="310">
        <f t="shared" ref="E4032:L4032" si="938">SUM(E4033:E4037)</f>
        <v>0</v>
      </c>
      <c r="F4032" s="274">
        <f t="shared" si="938"/>
        <v>0</v>
      </c>
      <c r="G4032" s="275">
        <f t="shared" si="938"/>
        <v>0</v>
      </c>
      <c r="H4032" s="276">
        <f>SUM(H4033:H4037)</f>
        <v>0</v>
      </c>
      <c r="I4032" s="274">
        <f t="shared" si="938"/>
        <v>0</v>
      </c>
      <c r="J4032" s="275">
        <f t="shared" si="938"/>
        <v>0</v>
      </c>
      <c r="K4032" s="276">
        <f t="shared" si="938"/>
        <v>0</v>
      </c>
      <c r="L4032" s="310">
        <f t="shared" si="938"/>
        <v>0</v>
      </c>
      <c r="M4032" s="12" t="str">
        <f t="shared" si="929"/>
        <v/>
      </c>
      <c r="N4032" s="13"/>
    </row>
    <row r="4033" spans="1:14" hidden="1">
      <c r="A4033" s="23">
        <v>155</v>
      </c>
      <c r="B4033" s="292"/>
      <c r="C4033" s="279">
        <v>2110</v>
      </c>
      <c r="D4033" s="344" t="s">
        <v>208</v>
      </c>
      <c r="E4033" s="281">
        <f>F4033+G4033+H4033</f>
        <v>0</v>
      </c>
      <c r="F4033" s="152"/>
      <c r="G4033" s="153"/>
      <c r="H4033" s="1406"/>
      <c r="I4033" s="152"/>
      <c r="J4033" s="153"/>
      <c r="K4033" s="1406"/>
      <c r="L4033" s="281">
        <f>I4033+J4033+K4033</f>
        <v>0</v>
      </c>
      <c r="M4033" s="12" t="str">
        <f t="shared" si="929"/>
        <v/>
      </c>
      <c r="N4033" s="13"/>
    </row>
    <row r="4034" spans="1:14" hidden="1">
      <c r="A4034" s="23">
        <v>160</v>
      </c>
      <c r="B4034" s="341"/>
      <c r="C4034" s="293">
        <v>2120</v>
      </c>
      <c r="D4034" s="300" t="s">
        <v>209</v>
      </c>
      <c r="E4034" s="295">
        <f>F4034+G4034+H4034</f>
        <v>0</v>
      </c>
      <c r="F4034" s="158"/>
      <c r="G4034" s="159"/>
      <c r="H4034" s="1408"/>
      <c r="I4034" s="158"/>
      <c r="J4034" s="159"/>
      <c r="K4034" s="1408"/>
      <c r="L4034" s="295">
        <f>I4034+J4034+K4034</f>
        <v>0</v>
      </c>
      <c r="M4034" s="12" t="str">
        <f t="shared" si="929"/>
        <v/>
      </c>
      <c r="N4034" s="13"/>
    </row>
    <row r="4035" spans="1:14" hidden="1">
      <c r="A4035" s="23">
        <v>165</v>
      </c>
      <c r="B4035" s="341"/>
      <c r="C4035" s="293">
        <v>2125</v>
      </c>
      <c r="D4035" s="300" t="s">
        <v>210</v>
      </c>
      <c r="E4035" s="295">
        <f>F4035+G4035+H4035</f>
        <v>0</v>
      </c>
      <c r="F4035" s="484">
        <v>0</v>
      </c>
      <c r="G4035" s="485">
        <v>0</v>
      </c>
      <c r="H4035" s="160">
        <v>0</v>
      </c>
      <c r="I4035" s="484">
        <v>0</v>
      </c>
      <c r="J4035" s="485">
        <v>0</v>
      </c>
      <c r="K4035" s="160">
        <v>0</v>
      </c>
      <c r="L4035" s="295">
        <f>I4035+J4035+K4035</f>
        <v>0</v>
      </c>
      <c r="M4035" s="12" t="str">
        <f t="shared" si="929"/>
        <v/>
      </c>
      <c r="N4035" s="13"/>
    </row>
    <row r="4036" spans="1:14" hidden="1">
      <c r="A4036" s="23">
        <v>175</v>
      </c>
      <c r="B4036" s="291"/>
      <c r="C4036" s="293">
        <v>2140</v>
      </c>
      <c r="D4036" s="300" t="s">
        <v>211</v>
      </c>
      <c r="E4036" s="295">
        <f>F4036+G4036+H4036</f>
        <v>0</v>
      </c>
      <c r="F4036" s="484">
        <v>0</v>
      </c>
      <c r="G4036" s="485">
        <v>0</v>
      </c>
      <c r="H4036" s="160">
        <v>0</v>
      </c>
      <c r="I4036" s="484">
        <v>0</v>
      </c>
      <c r="J4036" s="485">
        <v>0</v>
      </c>
      <c r="K4036" s="160">
        <v>0</v>
      </c>
      <c r="L4036" s="295">
        <f>I4036+J4036+K4036</f>
        <v>0</v>
      </c>
      <c r="M4036" s="12" t="str">
        <f t="shared" si="929"/>
        <v/>
      </c>
      <c r="N4036" s="13"/>
    </row>
    <row r="4037" spans="1:14" hidden="1">
      <c r="A4037" s="23">
        <v>180</v>
      </c>
      <c r="B4037" s="292"/>
      <c r="C4037" s="285">
        <v>2190</v>
      </c>
      <c r="D4037" s="345" t="s">
        <v>212</v>
      </c>
      <c r="E4037" s="287">
        <f>F4037+G4037+H4037</f>
        <v>0</v>
      </c>
      <c r="F4037" s="173"/>
      <c r="G4037" s="174"/>
      <c r="H4037" s="1409"/>
      <c r="I4037" s="173"/>
      <c r="J4037" s="174"/>
      <c r="K4037" s="1409"/>
      <c r="L4037" s="287">
        <f>I4037+J4037+K4037</f>
        <v>0</v>
      </c>
      <c r="M4037" s="12" t="str">
        <f t="shared" si="929"/>
        <v/>
      </c>
      <c r="N4037" s="13"/>
    </row>
    <row r="4038" spans="1:14" hidden="1">
      <c r="A4038" s="23">
        <v>185</v>
      </c>
      <c r="B4038" s="272">
        <v>2200</v>
      </c>
      <c r="C4038" s="1917" t="s">
        <v>213</v>
      </c>
      <c r="D4038" s="1918"/>
      <c r="E4038" s="310">
        <f t="shared" ref="E4038:L4038" si="939">SUM(E4039:E4040)</f>
        <v>0</v>
      </c>
      <c r="F4038" s="274">
        <f t="shared" si="939"/>
        <v>0</v>
      </c>
      <c r="G4038" s="275">
        <f t="shared" si="939"/>
        <v>0</v>
      </c>
      <c r="H4038" s="276">
        <f>SUM(H4039:H4040)</f>
        <v>0</v>
      </c>
      <c r="I4038" s="274">
        <f t="shared" si="939"/>
        <v>0</v>
      </c>
      <c r="J4038" s="275">
        <f t="shared" si="939"/>
        <v>0</v>
      </c>
      <c r="K4038" s="276">
        <f t="shared" si="939"/>
        <v>0</v>
      </c>
      <c r="L4038" s="310">
        <f t="shared" si="939"/>
        <v>0</v>
      </c>
      <c r="M4038" s="12" t="str">
        <f t="shared" si="929"/>
        <v/>
      </c>
      <c r="N4038" s="13"/>
    </row>
    <row r="4039" spans="1:14" hidden="1">
      <c r="A4039" s="23">
        <v>190</v>
      </c>
      <c r="B4039" s="292"/>
      <c r="C4039" s="279">
        <v>2221</v>
      </c>
      <c r="D4039" s="280" t="s">
        <v>300</v>
      </c>
      <c r="E4039" s="281">
        <f>F4039+G4039+H4039</f>
        <v>0</v>
      </c>
      <c r="F4039" s="152"/>
      <c r="G4039" s="153"/>
      <c r="H4039" s="1406"/>
      <c r="I4039" s="152"/>
      <c r="J4039" s="153"/>
      <c r="K4039" s="1406"/>
      <c r="L4039" s="281">
        <f>I4039+J4039+K4039</f>
        <v>0</v>
      </c>
      <c r="M4039" s="12" t="str">
        <f t="shared" si="929"/>
        <v/>
      </c>
      <c r="N4039" s="13"/>
    </row>
    <row r="4040" spans="1:14" hidden="1">
      <c r="A4040" s="23">
        <v>200</v>
      </c>
      <c r="B4040" s="292"/>
      <c r="C4040" s="285">
        <v>2224</v>
      </c>
      <c r="D4040" s="286" t="s">
        <v>214</v>
      </c>
      <c r="E4040" s="287">
        <f>F4040+G4040+H4040</f>
        <v>0</v>
      </c>
      <c r="F4040" s="173"/>
      <c r="G4040" s="174"/>
      <c r="H4040" s="1409"/>
      <c r="I4040" s="173"/>
      <c r="J4040" s="174"/>
      <c r="K4040" s="1409"/>
      <c r="L4040" s="287">
        <f>I4040+J4040+K4040</f>
        <v>0</v>
      </c>
      <c r="M4040" s="12" t="str">
        <f t="shared" si="929"/>
        <v/>
      </c>
      <c r="N4040" s="13"/>
    </row>
    <row r="4041" spans="1:14" hidden="1">
      <c r="A4041" s="23">
        <v>200</v>
      </c>
      <c r="B4041" s="272">
        <v>2500</v>
      </c>
      <c r="C4041" s="1917" t="s">
        <v>215</v>
      </c>
      <c r="D4041" s="1918"/>
      <c r="E4041" s="310">
        <f>F4041+G4041+H4041</f>
        <v>0</v>
      </c>
      <c r="F4041" s="1410"/>
      <c r="G4041" s="1411"/>
      <c r="H4041" s="1412"/>
      <c r="I4041" s="1410"/>
      <c r="J4041" s="1411"/>
      <c r="K4041" s="1412"/>
      <c r="L4041" s="310">
        <f>I4041+J4041+K4041</f>
        <v>0</v>
      </c>
      <c r="M4041" s="12" t="str">
        <f t="shared" si="929"/>
        <v/>
      </c>
      <c r="N4041" s="13"/>
    </row>
    <row r="4042" spans="1:14" hidden="1">
      <c r="A4042" s="23">
        <v>205</v>
      </c>
      <c r="B4042" s="272">
        <v>2600</v>
      </c>
      <c r="C4042" s="1923" t="s">
        <v>216</v>
      </c>
      <c r="D4042" s="1924"/>
      <c r="E4042" s="310">
        <f>F4042+G4042+H4042</f>
        <v>0</v>
      </c>
      <c r="F4042" s="1410"/>
      <c r="G4042" s="1411"/>
      <c r="H4042" s="1412"/>
      <c r="I4042" s="1410"/>
      <c r="J4042" s="1411"/>
      <c r="K4042" s="1412"/>
      <c r="L4042" s="310">
        <f>I4042+J4042+K4042</f>
        <v>0</v>
      </c>
      <c r="M4042" s="12" t="str">
        <f t="shared" si="929"/>
        <v/>
      </c>
      <c r="N4042" s="13"/>
    </row>
    <row r="4043" spans="1:14" hidden="1">
      <c r="A4043" s="23">
        <v>210</v>
      </c>
      <c r="B4043" s="272">
        <v>2700</v>
      </c>
      <c r="C4043" s="1923" t="s">
        <v>217</v>
      </c>
      <c r="D4043" s="1924"/>
      <c r="E4043" s="310">
        <f>F4043+G4043+H4043</f>
        <v>0</v>
      </c>
      <c r="F4043" s="1410"/>
      <c r="G4043" s="1411"/>
      <c r="H4043" s="1412"/>
      <c r="I4043" s="1410"/>
      <c r="J4043" s="1411"/>
      <c r="K4043" s="1412"/>
      <c r="L4043" s="310">
        <f>I4043+J4043+K4043</f>
        <v>0</v>
      </c>
      <c r="M4043" s="12" t="str">
        <f t="shared" si="929"/>
        <v/>
      </c>
      <c r="N4043" s="13"/>
    </row>
    <row r="4044" spans="1:14" ht="36" hidden="1" customHeight="1">
      <c r="A4044" s="23">
        <v>215</v>
      </c>
      <c r="B4044" s="272">
        <v>2800</v>
      </c>
      <c r="C4044" s="1923" t="s">
        <v>1644</v>
      </c>
      <c r="D4044" s="1924"/>
      <c r="E4044" s="310">
        <f t="shared" ref="E4044:L4044" si="940">SUM(E4045:E4047)</f>
        <v>0</v>
      </c>
      <c r="F4044" s="274">
        <f t="shared" si="940"/>
        <v>0</v>
      </c>
      <c r="G4044" s="275">
        <f t="shared" si="940"/>
        <v>0</v>
      </c>
      <c r="H4044" s="276">
        <f>SUM(H4045:H4047)</f>
        <v>0</v>
      </c>
      <c r="I4044" s="274">
        <f t="shared" si="940"/>
        <v>0</v>
      </c>
      <c r="J4044" s="275">
        <f t="shared" si="940"/>
        <v>0</v>
      </c>
      <c r="K4044" s="276">
        <f t="shared" si="940"/>
        <v>0</v>
      </c>
      <c r="L4044" s="310">
        <f t="shared" si="940"/>
        <v>0</v>
      </c>
      <c r="M4044" s="12" t="str">
        <f t="shared" si="929"/>
        <v/>
      </c>
      <c r="N4044" s="13"/>
    </row>
    <row r="4045" spans="1:14" hidden="1">
      <c r="A4045" s="22">
        <v>220</v>
      </c>
      <c r="B4045" s="292"/>
      <c r="C4045" s="279">
        <v>2810</v>
      </c>
      <c r="D4045" s="340" t="s">
        <v>2169</v>
      </c>
      <c r="E4045" s="281">
        <f>F4045+G4045+H4045</f>
        <v>0</v>
      </c>
      <c r="F4045" s="152"/>
      <c r="G4045" s="153"/>
      <c r="H4045" s="1406"/>
      <c r="I4045" s="152"/>
      <c r="J4045" s="153"/>
      <c r="K4045" s="1406"/>
      <c r="L4045" s="281">
        <f>I4045+J4045+K4045</f>
        <v>0</v>
      </c>
      <c r="M4045" s="12" t="str">
        <f t="shared" si="929"/>
        <v/>
      </c>
      <c r="N4045" s="13"/>
    </row>
    <row r="4046" spans="1:14" hidden="1">
      <c r="A4046" s="23">
        <v>225</v>
      </c>
      <c r="B4046" s="341"/>
      <c r="C4046" s="293">
        <v>2820</v>
      </c>
      <c r="D4046" s="342" t="s">
        <v>2170</v>
      </c>
      <c r="E4046" s="295">
        <f>F4046+G4046+H4046</f>
        <v>0</v>
      </c>
      <c r="F4046" s="158"/>
      <c r="G4046" s="159"/>
      <c r="H4046" s="1408"/>
      <c r="I4046" s="158"/>
      <c r="J4046" s="159"/>
      <c r="K4046" s="1408"/>
      <c r="L4046" s="295">
        <f>I4046+J4046+K4046</f>
        <v>0</v>
      </c>
      <c r="M4046" s="12" t="str">
        <f t="shared" si="929"/>
        <v/>
      </c>
      <c r="N4046" s="13"/>
    </row>
    <row r="4047" spans="1:14" ht="31.5" hidden="1">
      <c r="A4047" s="23">
        <v>230</v>
      </c>
      <c r="B4047" s="292"/>
      <c r="C4047" s="285">
        <v>2890</v>
      </c>
      <c r="D4047" s="343" t="s">
        <v>2171</v>
      </c>
      <c r="E4047" s="287">
        <f>F4047+G4047+H4047</f>
        <v>0</v>
      </c>
      <c r="F4047" s="173"/>
      <c r="G4047" s="174"/>
      <c r="H4047" s="1409"/>
      <c r="I4047" s="173"/>
      <c r="J4047" s="174"/>
      <c r="K4047" s="1409"/>
      <c r="L4047" s="287">
        <f>I4047+J4047+K4047</f>
        <v>0</v>
      </c>
      <c r="M4047" s="12" t="str">
        <f t="shared" si="929"/>
        <v/>
      </c>
      <c r="N4047" s="13"/>
    </row>
    <row r="4048" spans="1:14" hidden="1">
      <c r="A4048" s="23">
        <v>245</v>
      </c>
      <c r="B4048" s="272">
        <v>2900</v>
      </c>
      <c r="C4048" s="1917" t="s">
        <v>218</v>
      </c>
      <c r="D4048" s="1918"/>
      <c r="E4048" s="310">
        <f>SUM(E4049:E4056)</f>
        <v>0</v>
      </c>
      <c r="F4048" s="274">
        <f>SUM(F4049:F4056)</f>
        <v>0</v>
      </c>
      <c r="G4048" s="274">
        <f t="shared" ref="G4048:L4048" si="941">SUM(G4049:G4056)</f>
        <v>0</v>
      </c>
      <c r="H4048" s="274">
        <f t="shared" si="941"/>
        <v>0</v>
      </c>
      <c r="I4048" s="274">
        <f t="shared" si="941"/>
        <v>0</v>
      </c>
      <c r="J4048" s="274">
        <f t="shared" si="941"/>
        <v>0</v>
      </c>
      <c r="K4048" s="274">
        <f t="shared" si="941"/>
        <v>0</v>
      </c>
      <c r="L4048" s="274">
        <f t="shared" si="941"/>
        <v>0</v>
      </c>
      <c r="M4048" s="12" t="str">
        <f t="shared" si="929"/>
        <v/>
      </c>
      <c r="N4048" s="13"/>
    </row>
    <row r="4049" spans="1:14" hidden="1">
      <c r="A4049" s="22">
        <v>220</v>
      </c>
      <c r="B4049" s="346"/>
      <c r="C4049" s="279">
        <v>2910</v>
      </c>
      <c r="D4049" s="347" t="s">
        <v>1988</v>
      </c>
      <c r="E4049" s="281">
        <f>F4049+G4049+H4049</f>
        <v>0</v>
      </c>
      <c r="F4049" s="152"/>
      <c r="G4049" s="153"/>
      <c r="H4049" s="1406"/>
      <c r="I4049" s="152"/>
      <c r="J4049" s="153"/>
      <c r="K4049" s="1406"/>
      <c r="L4049" s="281">
        <f>I4049+J4049+K4049</f>
        <v>0</v>
      </c>
      <c r="M4049" s="12" t="str">
        <f t="shared" si="929"/>
        <v/>
      </c>
      <c r="N4049" s="13"/>
    </row>
    <row r="4050" spans="1:14" hidden="1">
      <c r="A4050" s="23">
        <v>225</v>
      </c>
      <c r="B4050" s="346"/>
      <c r="C4050" s="279">
        <v>2920</v>
      </c>
      <c r="D4050" s="347" t="s">
        <v>219</v>
      </c>
      <c r="E4050" s="281">
        <f t="shared" ref="E4050:E4056" si="942">F4050+G4050+H4050</f>
        <v>0</v>
      </c>
      <c r="F4050" s="152"/>
      <c r="G4050" s="153"/>
      <c r="H4050" s="1406"/>
      <c r="I4050" s="152"/>
      <c r="J4050" s="153"/>
      <c r="K4050" s="1406"/>
      <c r="L4050" s="281">
        <f t="shared" ref="L4050:L4056" si="943">I4050+J4050+K4050</f>
        <v>0</v>
      </c>
      <c r="M4050" s="12" t="str">
        <f t="shared" si="929"/>
        <v/>
      </c>
      <c r="N4050" s="13"/>
    </row>
    <row r="4051" spans="1:14" ht="31.5" hidden="1">
      <c r="A4051" s="23">
        <v>230</v>
      </c>
      <c r="B4051" s="346"/>
      <c r="C4051" s="324">
        <v>2969</v>
      </c>
      <c r="D4051" s="348" t="s">
        <v>220</v>
      </c>
      <c r="E4051" s="326">
        <f t="shared" si="942"/>
        <v>0</v>
      </c>
      <c r="F4051" s="445"/>
      <c r="G4051" s="446"/>
      <c r="H4051" s="1413"/>
      <c r="I4051" s="445"/>
      <c r="J4051" s="446"/>
      <c r="K4051" s="1413"/>
      <c r="L4051" s="326">
        <f t="shared" si="943"/>
        <v>0</v>
      </c>
      <c r="M4051" s="12" t="str">
        <f t="shared" si="929"/>
        <v/>
      </c>
      <c r="N4051" s="13"/>
    </row>
    <row r="4052" spans="1:14" ht="31.5" hidden="1">
      <c r="A4052" s="23">
        <v>235</v>
      </c>
      <c r="B4052" s="346"/>
      <c r="C4052" s="349">
        <v>2970</v>
      </c>
      <c r="D4052" s="350" t="s">
        <v>221</v>
      </c>
      <c r="E4052" s="351">
        <f t="shared" si="942"/>
        <v>0</v>
      </c>
      <c r="F4052" s="624"/>
      <c r="G4052" s="625"/>
      <c r="H4052" s="1414"/>
      <c r="I4052" s="624"/>
      <c r="J4052" s="625"/>
      <c r="K4052" s="1414"/>
      <c r="L4052" s="351">
        <f t="shared" si="943"/>
        <v>0</v>
      </c>
      <c r="M4052" s="12" t="str">
        <f t="shared" si="929"/>
        <v/>
      </c>
      <c r="N4052" s="13"/>
    </row>
    <row r="4053" spans="1:14" hidden="1">
      <c r="A4053" s="23">
        <v>240</v>
      </c>
      <c r="B4053" s="346"/>
      <c r="C4053" s="333">
        <v>2989</v>
      </c>
      <c r="D4053" s="355" t="s">
        <v>222</v>
      </c>
      <c r="E4053" s="335">
        <f t="shared" si="942"/>
        <v>0</v>
      </c>
      <c r="F4053" s="589"/>
      <c r="G4053" s="590"/>
      <c r="H4053" s="1415"/>
      <c r="I4053" s="589"/>
      <c r="J4053" s="590"/>
      <c r="K4053" s="1415"/>
      <c r="L4053" s="335">
        <f t="shared" si="943"/>
        <v>0</v>
      </c>
      <c r="M4053" s="12" t="str">
        <f t="shared" si="929"/>
        <v/>
      </c>
      <c r="N4053" s="13"/>
    </row>
    <row r="4054" spans="1:14" hidden="1">
      <c r="A4054" s="23">
        <v>245</v>
      </c>
      <c r="B4054" s="292"/>
      <c r="C4054" s="318">
        <v>2990</v>
      </c>
      <c r="D4054" s="356" t="s">
        <v>2007</v>
      </c>
      <c r="E4054" s="320">
        <f>F4054+G4054+H4054</f>
        <v>0</v>
      </c>
      <c r="F4054" s="450"/>
      <c r="G4054" s="451"/>
      <c r="H4054" s="1416"/>
      <c r="I4054" s="450"/>
      <c r="J4054" s="451"/>
      <c r="K4054" s="1416"/>
      <c r="L4054" s="320">
        <f>I4054+J4054+K4054</f>
        <v>0</v>
      </c>
      <c r="M4054" s="12" t="str">
        <f t="shared" si="929"/>
        <v/>
      </c>
      <c r="N4054" s="13"/>
    </row>
    <row r="4055" spans="1:14" hidden="1">
      <c r="A4055" s="22">
        <v>250</v>
      </c>
      <c r="B4055" s="292"/>
      <c r="C4055" s="318">
        <v>2991</v>
      </c>
      <c r="D4055" s="356" t="s">
        <v>223</v>
      </c>
      <c r="E4055" s="320">
        <f t="shared" si="942"/>
        <v>0</v>
      </c>
      <c r="F4055" s="450"/>
      <c r="G4055" s="451"/>
      <c r="H4055" s="1416"/>
      <c r="I4055" s="450"/>
      <c r="J4055" s="451"/>
      <c r="K4055" s="1416"/>
      <c r="L4055" s="320">
        <f t="shared" si="943"/>
        <v>0</v>
      </c>
      <c r="M4055" s="12" t="str">
        <f t="shared" si="929"/>
        <v/>
      </c>
      <c r="N4055" s="13"/>
    </row>
    <row r="4056" spans="1:14" hidden="1">
      <c r="A4056" s="23">
        <v>255</v>
      </c>
      <c r="B4056" s="292"/>
      <c r="C4056" s="285">
        <v>2992</v>
      </c>
      <c r="D4056" s="357" t="s">
        <v>224</v>
      </c>
      <c r="E4056" s="287">
        <f t="shared" si="942"/>
        <v>0</v>
      </c>
      <c r="F4056" s="173"/>
      <c r="G4056" s="174"/>
      <c r="H4056" s="1409"/>
      <c r="I4056" s="173"/>
      <c r="J4056" s="174"/>
      <c r="K4056" s="1409"/>
      <c r="L4056" s="287">
        <f t="shared" si="943"/>
        <v>0</v>
      </c>
      <c r="M4056" s="12" t="str">
        <f t="shared" si="929"/>
        <v/>
      </c>
      <c r="N4056" s="13"/>
    </row>
    <row r="4057" spans="1:14" hidden="1">
      <c r="A4057" s="23">
        <v>265</v>
      </c>
      <c r="B4057" s="272">
        <v>3300</v>
      </c>
      <c r="C4057" s="358" t="s">
        <v>2038</v>
      </c>
      <c r="D4057" s="1835"/>
      <c r="E4057" s="310">
        <f t="shared" ref="E4057:L4057" si="944">SUM(E4058:E4062)</f>
        <v>0</v>
      </c>
      <c r="F4057" s="274">
        <f t="shared" si="944"/>
        <v>0</v>
      </c>
      <c r="G4057" s="275">
        <f t="shared" si="944"/>
        <v>0</v>
      </c>
      <c r="H4057" s="276">
        <f t="shared" si="944"/>
        <v>0</v>
      </c>
      <c r="I4057" s="274">
        <f t="shared" si="944"/>
        <v>0</v>
      </c>
      <c r="J4057" s="275">
        <f t="shared" si="944"/>
        <v>0</v>
      </c>
      <c r="K4057" s="276">
        <f t="shared" si="944"/>
        <v>0</v>
      </c>
      <c r="L4057" s="310">
        <f t="shared" si="944"/>
        <v>0</v>
      </c>
      <c r="M4057" s="12" t="str">
        <f t="shared" ref="M4057:M4110" si="945">(IF($E4057&lt;&gt;0,$M$2,IF($L4057&lt;&gt;0,$M$2,"")))</f>
        <v/>
      </c>
      <c r="N4057" s="13"/>
    </row>
    <row r="4058" spans="1:14" hidden="1">
      <c r="A4058" s="22">
        <v>270</v>
      </c>
      <c r="B4058" s="291"/>
      <c r="C4058" s="279">
        <v>3301</v>
      </c>
      <c r="D4058" s="359" t="s">
        <v>225</v>
      </c>
      <c r="E4058" s="281">
        <f t="shared" ref="E4058:E4065" si="946">F4058+G4058+H4058</f>
        <v>0</v>
      </c>
      <c r="F4058" s="482">
        <v>0</v>
      </c>
      <c r="G4058" s="483">
        <v>0</v>
      </c>
      <c r="H4058" s="154">
        <v>0</v>
      </c>
      <c r="I4058" s="482">
        <v>0</v>
      </c>
      <c r="J4058" s="483">
        <v>0</v>
      </c>
      <c r="K4058" s="154">
        <v>0</v>
      </c>
      <c r="L4058" s="281">
        <f t="shared" ref="L4058:L4065" si="947">I4058+J4058+K4058</f>
        <v>0</v>
      </c>
      <c r="M4058" s="12" t="str">
        <f t="shared" si="945"/>
        <v/>
      </c>
      <c r="N4058" s="13"/>
    </row>
    <row r="4059" spans="1:14" hidden="1">
      <c r="A4059" s="22">
        <v>290</v>
      </c>
      <c r="B4059" s="291"/>
      <c r="C4059" s="293">
        <v>3302</v>
      </c>
      <c r="D4059" s="360" t="s">
        <v>702</v>
      </c>
      <c r="E4059" s="295">
        <f t="shared" si="946"/>
        <v>0</v>
      </c>
      <c r="F4059" s="484">
        <v>0</v>
      </c>
      <c r="G4059" s="485">
        <v>0</v>
      </c>
      <c r="H4059" s="160">
        <v>0</v>
      </c>
      <c r="I4059" s="484">
        <v>0</v>
      </c>
      <c r="J4059" s="485">
        <v>0</v>
      </c>
      <c r="K4059" s="160">
        <v>0</v>
      </c>
      <c r="L4059" s="295">
        <f t="shared" si="947"/>
        <v>0</v>
      </c>
      <c r="M4059" s="12" t="str">
        <f t="shared" si="945"/>
        <v/>
      </c>
      <c r="N4059" s="13"/>
    </row>
    <row r="4060" spans="1:14" hidden="1">
      <c r="A4060" s="39">
        <v>320</v>
      </c>
      <c r="B4060" s="291"/>
      <c r="C4060" s="293">
        <v>3304</v>
      </c>
      <c r="D4060" s="360" t="s">
        <v>226</v>
      </c>
      <c r="E4060" s="295">
        <f t="shared" si="946"/>
        <v>0</v>
      </c>
      <c r="F4060" s="484">
        <v>0</v>
      </c>
      <c r="G4060" s="485">
        <v>0</v>
      </c>
      <c r="H4060" s="160">
        <v>0</v>
      </c>
      <c r="I4060" s="484">
        <v>0</v>
      </c>
      <c r="J4060" s="485">
        <v>0</v>
      </c>
      <c r="K4060" s="160">
        <v>0</v>
      </c>
      <c r="L4060" s="295">
        <f t="shared" si="947"/>
        <v>0</v>
      </c>
      <c r="M4060" s="12" t="str">
        <f t="shared" si="945"/>
        <v/>
      </c>
      <c r="N4060" s="13"/>
    </row>
    <row r="4061" spans="1:14" ht="47.25" hidden="1">
      <c r="A4061" s="22">
        <v>330</v>
      </c>
      <c r="B4061" s="291"/>
      <c r="C4061" s="285">
        <v>3306</v>
      </c>
      <c r="D4061" s="361" t="s">
        <v>2172</v>
      </c>
      <c r="E4061" s="295">
        <f t="shared" si="946"/>
        <v>0</v>
      </c>
      <c r="F4061" s="484">
        <v>0</v>
      </c>
      <c r="G4061" s="485">
        <v>0</v>
      </c>
      <c r="H4061" s="160">
        <v>0</v>
      </c>
      <c r="I4061" s="484">
        <v>0</v>
      </c>
      <c r="J4061" s="485">
        <v>0</v>
      </c>
      <c r="K4061" s="160">
        <v>0</v>
      </c>
      <c r="L4061" s="295">
        <f t="shared" si="947"/>
        <v>0</v>
      </c>
      <c r="M4061" s="12" t="str">
        <f t="shared" si="945"/>
        <v/>
      </c>
      <c r="N4061" s="13"/>
    </row>
    <row r="4062" spans="1:14" hidden="1">
      <c r="A4062" s="23">
        <v>225</v>
      </c>
      <c r="B4062" s="291"/>
      <c r="C4062" s="285">
        <v>3307</v>
      </c>
      <c r="D4062" s="361" t="s">
        <v>2049</v>
      </c>
      <c r="E4062" s="287">
        <f t="shared" si="946"/>
        <v>0</v>
      </c>
      <c r="F4062" s="486">
        <v>0</v>
      </c>
      <c r="G4062" s="487">
        <v>0</v>
      </c>
      <c r="H4062" s="175">
        <v>0</v>
      </c>
      <c r="I4062" s="486">
        <v>0</v>
      </c>
      <c r="J4062" s="487">
        <v>0</v>
      </c>
      <c r="K4062" s="175">
        <v>0</v>
      </c>
      <c r="L4062" s="287">
        <f t="shared" si="947"/>
        <v>0</v>
      </c>
      <c r="M4062" s="12" t="str">
        <f t="shared" si="945"/>
        <v/>
      </c>
      <c r="N4062" s="13"/>
    </row>
    <row r="4063" spans="1:14" hidden="1">
      <c r="A4063" s="23">
        <v>230</v>
      </c>
      <c r="B4063" s="272">
        <v>3900</v>
      </c>
      <c r="C4063" s="1917" t="s">
        <v>227</v>
      </c>
      <c r="D4063" s="1918"/>
      <c r="E4063" s="310">
        <f t="shared" si="946"/>
        <v>0</v>
      </c>
      <c r="F4063" s="1458">
        <v>0</v>
      </c>
      <c r="G4063" s="1459">
        <v>0</v>
      </c>
      <c r="H4063" s="1460">
        <v>0</v>
      </c>
      <c r="I4063" s="1458">
        <v>0</v>
      </c>
      <c r="J4063" s="1459">
        <v>0</v>
      </c>
      <c r="K4063" s="1460">
        <v>0</v>
      </c>
      <c r="L4063" s="310">
        <f t="shared" si="947"/>
        <v>0</v>
      </c>
      <c r="M4063" s="12" t="str">
        <f t="shared" si="945"/>
        <v/>
      </c>
      <c r="N4063" s="13"/>
    </row>
    <row r="4064" spans="1:14" hidden="1">
      <c r="A4064" s="23">
        <v>245</v>
      </c>
      <c r="B4064" s="272">
        <v>4000</v>
      </c>
      <c r="C4064" s="1917" t="s">
        <v>228</v>
      </c>
      <c r="D4064" s="1918"/>
      <c r="E4064" s="310">
        <f t="shared" si="946"/>
        <v>0</v>
      </c>
      <c r="F4064" s="1410"/>
      <c r="G4064" s="1411"/>
      <c r="H4064" s="1412"/>
      <c r="I4064" s="1410"/>
      <c r="J4064" s="1411"/>
      <c r="K4064" s="1412"/>
      <c r="L4064" s="310">
        <f t="shared" si="947"/>
        <v>0</v>
      </c>
      <c r="M4064" s="12" t="str">
        <f t="shared" si="945"/>
        <v/>
      </c>
      <c r="N4064" s="13"/>
    </row>
    <row r="4065" spans="1:14" hidden="1">
      <c r="A4065" s="22">
        <v>350</v>
      </c>
      <c r="B4065" s="272">
        <v>4100</v>
      </c>
      <c r="C4065" s="1917" t="s">
        <v>229</v>
      </c>
      <c r="D4065" s="1918"/>
      <c r="E4065" s="310">
        <f t="shared" si="946"/>
        <v>0</v>
      </c>
      <c r="F4065" s="1459">
        <v>0</v>
      </c>
      <c r="G4065" s="1459">
        <v>0</v>
      </c>
      <c r="H4065" s="1460">
        <v>0</v>
      </c>
      <c r="I4065" s="1711">
        <v>0</v>
      </c>
      <c r="J4065" s="1459">
        <v>0</v>
      </c>
      <c r="K4065" s="1459">
        <v>0</v>
      </c>
      <c r="L4065" s="310">
        <f t="shared" si="947"/>
        <v>0</v>
      </c>
      <c r="M4065" s="12" t="str">
        <f t="shared" si="945"/>
        <v/>
      </c>
      <c r="N4065" s="13"/>
    </row>
    <row r="4066" spans="1:14">
      <c r="A4066" s="23">
        <v>355</v>
      </c>
      <c r="B4066" s="272">
        <v>4200</v>
      </c>
      <c r="C4066" s="1917" t="s">
        <v>230</v>
      </c>
      <c r="D4066" s="1918"/>
      <c r="E4066" s="310">
        <f t="shared" ref="E4066:L4066" si="948">SUM(E4067:E4072)</f>
        <v>0</v>
      </c>
      <c r="F4066" s="274">
        <f t="shared" si="948"/>
        <v>0</v>
      </c>
      <c r="G4066" s="275">
        <f t="shared" si="948"/>
        <v>0</v>
      </c>
      <c r="H4066" s="276">
        <f>SUM(H4067:H4072)</f>
        <v>0</v>
      </c>
      <c r="I4066" s="274">
        <f t="shared" si="948"/>
        <v>-17729</v>
      </c>
      <c r="J4066" s="275">
        <f t="shared" si="948"/>
        <v>0</v>
      </c>
      <c r="K4066" s="276">
        <f t="shared" si="948"/>
        <v>0</v>
      </c>
      <c r="L4066" s="310">
        <f t="shared" si="948"/>
        <v>-17729</v>
      </c>
      <c r="M4066" s="12">
        <f t="shared" si="945"/>
        <v>1</v>
      </c>
      <c r="N4066" s="13"/>
    </row>
    <row r="4067" spans="1:14" hidden="1">
      <c r="A4067" s="23">
        <v>355</v>
      </c>
      <c r="B4067" s="362"/>
      <c r="C4067" s="279">
        <v>4201</v>
      </c>
      <c r="D4067" s="280" t="s">
        <v>231</v>
      </c>
      <c r="E4067" s="281">
        <f t="shared" ref="E4067:E4072" si="949">F4067+G4067+H4067</f>
        <v>0</v>
      </c>
      <c r="F4067" s="152"/>
      <c r="G4067" s="153"/>
      <c r="H4067" s="1406"/>
      <c r="I4067" s="152"/>
      <c r="J4067" s="153"/>
      <c r="K4067" s="1406"/>
      <c r="L4067" s="281">
        <f t="shared" ref="L4067:L4072" si="950">I4067+J4067+K4067</f>
        <v>0</v>
      </c>
      <c r="M4067" s="12" t="str">
        <f t="shared" si="945"/>
        <v/>
      </c>
      <c r="N4067" s="13"/>
    </row>
    <row r="4068" spans="1:14" hidden="1">
      <c r="A4068" s="23">
        <v>375</v>
      </c>
      <c r="B4068" s="362"/>
      <c r="C4068" s="293">
        <v>4202</v>
      </c>
      <c r="D4068" s="363" t="s">
        <v>232</v>
      </c>
      <c r="E4068" s="295">
        <f t="shared" si="949"/>
        <v>0</v>
      </c>
      <c r="F4068" s="158"/>
      <c r="G4068" s="159"/>
      <c r="H4068" s="1408"/>
      <c r="I4068" s="158"/>
      <c r="J4068" s="159"/>
      <c r="K4068" s="1408"/>
      <c r="L4068" s="295">
        <f t="shared" si="950"/>
        <v>0</v>
      </c>
      <c r="M4068" s="12" t="str">
        <f t="shared" si="945"/>
        <v/>
      </c>
      <c r="N4068" s="13"/>
    </row>
    <row r="4069" spans="1:14" hidden="1">
      <c r="A4069" s="23">
        <v>380</v>
      </c>
      <c r="B4069" s="362"/>
      <c r="C4069" s="293">
        <v>4214</v>
      </c>
      <c r="D4069" s="363" t="s">
        <v>233</v>
      </c>
      <c r="E4069" s="295">
        <f t="shared" si="949"/>
        <v>0</v>
      </c>
      <c r="F4069" s="158"/>
      <c r="G4069" s="159"/>
      <c r="H4069" s="1408"/>
      <c r="I4069" s="158"/>
      <c r="J4069" s="159"/>
      <c r="K4069" s="1408"/>
      <c r="L4069" s="295">
        <f t="shared" si="950"/>
        <v>0</v>
      </c>
      <c r="M4069" s="12" t="str">
        <f t="shared" si="945"/>
        <v/>
      </c>
      <c r="N4069" s="13"/>
    </row>
    <row r="4070" spans="1:14" hidden="1">
      <c r="A4070" s="23">
        <v>385</v>
      </c>
      <c r="B4070" s="362"/>
      <c r="C4070" s="293">
        <v>4217</v>
      </c>
      <c r="D4070" s="363" t="s">
        <v>234</v>
      </c>
      <c r="E4070" s="295">
        <f t="shared" si="949"/>
        <v>0</v>
      </c>
      <c r="F4070" s="158"/>
      <c r="G4070" s="159"/>
      <c r="H4070" s="1408"/>
      <c r="I4070" s="158"/>
      <c r="J4070" s="159"/>
      <c r="K4070" s="1408"/>
      <c r="L4070" s="295">
        <f t="shared" si="950"/>
        <v>0</v>
      </c>
      <c r="M4070" s="12" t="str">
        <f t="shared" si="945"/>
        <v/>
      </c>
      <c r="N4070" s="13"/>
    </row>
    <row r="4071" spans="1:14" hidden="1">
      <c r="A4071" s="23">
        <v>390</v>
      </c>
      <c r="B4071" s="362"/>
      <c r="C4071" s="293">
        <v>4218</v>
      </c>
      <c r="D4071" s="294" t="s">
        <v>235</v>
      </c>
      <c r="E4071" s="295">
        <f t="shared" si="949"/>
        <v>0</v>
      </c>
      <c r="F4071" s="158"/>
      <c r="G4071" s="159"/>
      <c r="H4071" s="1408"/>
      <c r="I4071" s="158"/>
      <c r="J4071" s="159"/>
      <c r="K4071" s="1408"/>
      <c r="L4071" s="295">
        <f t="shared" si="950"/>
        <v>0</v>
      </c>
      <c r="M4071" s="12" t="str">
        <f t="shared" si="945"/>
        <v/>
      </c>
      <c r="N4071" s="13"/>
    </row>
    <row r="4072" spans="1:14">
      <c r="A4072" s="23">
        <v>390</v>
      </c>
      <c r="B4072" s="362"/>
      <c r="C4072" s="285">
        <v>4219</v>
      </c>
      <c r="D4072" s="343" t="s">
        <v>236</v>
      </c>
      <c r="E4072" s="287">
        <f t="shared" si="949"/>
        <v>0</v>
      </c>
      <c r="F4072" s="173">
        <v>0</v>
      </c>
      <c r="G4072" s="174">
        <v>0</v>
      </c>
      <c r="H4072" s="1409">
        <v>0</v>
      </c>
      <c r="I4072" s="173">
        <v>-17729</v>
      </c>
      <c r="J4072" s="174">
        <v>0</v>
      </c>
      <c r="K4072" s="1409">
        <v>0</v>
      </c>
      <c r="L4072" s="287">
        <f t="shared" si="950"/>
        <v>-17729</v>
      </c>
      <c r="M4072" s="12">
        <f t="shared" si="945"/>
        <v>1</v>
      </c>
      <c r="N4072" s="13"/>
    </row>
    <row r="4073" spans="1:14" hidden="1">
      <c r="A4073" s="23">
        <v>395</v>
      </c>
      <c r="B4073" s="272">
        <v>4300</v>
      </c>
      <c r="C4073" s="1917" t="s">
        <v>1645</v>
      </c>
      <c r="D4073" s="1918"/>
      <c r="E4073" s="310">
        <f t="shared" ref="E4073:L4073" si="951">SUM(E4074:E4076)</f>
        <v>0</v>
      </c>
      <c r="F4073" s="274">
        <f t="shared" si="951"/>
        <v>0</v>
      </c>
      <c r="G4073" s="275">
        <f t="shared" si="951"/>
        <v>0</v>
      </c>
      <c r="H4073" s="276">
        <f>SUM(H4074:H4076)</f>
        <v>0</v>
      </c>
      <c r="I4073" s="274">
        <f t="shared" si="951"/>
        <v>0</v>
      </c>
      <c r="J4073" s="275">
        <f t="shared" si="951"/>
        <v>0</v>
      </c>
      <c r="K4073" s="276">
        <f t="shared" si="951"/>
        <v>0</v>
      </c>
      <c r="L4073" s="310">
        <f t="shared" si="951"/>
        <v>0</v>
      </c>
      <c r="M4073" s="12" t="str">
        <f t="shared" si="945"/>
        <v/>
      </c>
      <c r="N4073" s="13"/>
    </row>
    <row r="4074" spans="1:14" hidden="1">
      <c r="A4074" s="18">
        <v>397</v>
      </c>
      <c r="B4074" s="362"/>
      <c r="C4074" s="279">
        <v>4301</v>
      </c>
      <c r="D4074" s="311" t="s">
        <v>237</v>
      </c>
      <c r="E4074" s="281">
        <f t="shared" ref="E4074:E4079" si="952">F4074+G4074+H4074</f>
        <v>0</v>
      </c>
      <c r="F4074" s="152"/>
      <c r="G4074" s="153"/>
      <c r="H4074" s="1406"/>
      <c r="I4074" s="152"/>
      <c r="J4074" s="153"/>
      <c r="K4074" s="1406"/>
      <c r="L4074" s="281">
        <f t="shared" ref="L4074:L4079" si="953">I4074+J4074+K4074</f>
        <v>0</v>
      </c>
      <c r="M4074" s="12" t="str">
        <f t="shared" si="945"/>
        <v/>
      </c>
      <c r="N4074" s="13"/>
    </row>
    <row r="4075" spans="1:14" hidden="1">
      <c r="A4075" s="14">
        <v>398</v>
      </c>
      <c r="B4075" s="362"/>
      <c r="C4075" s="293">
        <v>4302</v>
      </c>
      <c r="D4075" s="363" t="s">
        <v>238</v>
      </c>
      <c r="E4075" s="295">
        <f t="shared" si="952"/>
        <v>0</v>
      </c>
      <c r="F4075" s="158"/>
      <c r="G4075" s="159"/>
      <c r="H4075" s="1408"/>
      <c r="I4075" s="158"/>
      <c r="J4075" s="159"/>
      <c r="K4075" s="1408"/>
      <c r="L4075" s="295">
        <f t="shared" si="953"/>
        <v>0</v>
      </c>
      <c r="M4075" s="12" t="str">
        <f t="shared" si="945"/>
        <v/>
      </c>
      <c r="N4075" s="13"/>
    </row>
    <row r="4076" spans="1:14" hidden="1">
      <c r="A4076" s="14">
        <v>399</v>
      </c>
      <c r="B4076" s="362"/>
      <c r="C4076" s="285">
        <v>4309</v>
      </c>
      <c r="D4076" s="301" t="s">
        <v>239</v>
      </c>
      <c r="E4076" s="287">
        <f t="shared" si="952"/>
        <v>0</v>
      </c>
      <c r="F4076" s="173"/>
      <c r="G4076" s="174"/>
      <c r="H4076" s="1409"/>
      <c r="I4076" s="173"/>
      <c r="J4076" s="174"/>
      <c r="K4076" s="1409"/>
      <c r="L4076" s="287">
        <f t="shared" si="953"/>
        <v>0</v>
      </c>
      <c r="M4076" s="12" t="str">
        <f t="shared" si="945"/>
        <v/>
      </c>
      <c r="N4076" s="13"/>
    </row>
    <row r="4077" spans="1:14" hidden="1">
      <c r="A4077" s="14">
        <v>400</v>
      </c>
      <c r="B4077" s="272">
        <v>4400</v>
      </c>
      <c r="C4077" s="1917" t="s">
        <v>1642</v>
      </c>
      <c r="D4077" s="1918"/>
      <c r="E4077" s="310">
        <f t="shared" si="952"/>
        <v>0</v>
      </c>
      <c r="F4077" s="1410"/>
      <c r="G4077" s="1411"/>
      <c r="H4077" s="1412"/>
      <c r="I4077" s="1410"/>
      <c r="J4077" s="1411"/>
      <c r="K4077" s="1412"/>
      <c r="L4077" s="310">
        <f t="shared" si="953"/>
        <v>0</v>
      </c>
      <c r="M4077" s="12" t="str">
        <f t="shared" si="945"/>
        <v/>
      </c>
      <c r="N4077" s="13"/>
    </row>
    <row r="4078" spans="1:14" hidden="1">
      <c r="A4078" s="14">
        <v>401</v>
      </c>
      <c r="B4078" s="272">
        <v>4500</v>
      </c>
      <c r="C4078" s="1917" t="s">
        <v>1643</v>
      </c>
      <c r="D4078" s="1918"/>
      <c r="E4078" s="310">
        <f t="shared" si="952"/>
        <v>0</v>
      </c>
      <c r="F4078" s="1410"/>
      <c r="G4078" s="1411"/>
      <c r="H4078" s="1412"/>
      <c r="I4078" s="1410"/>
      <c r="J4078" s="1411"/>
      <c r="K4078" s="1412"/>
      <c r="L4078" s="310">
        <f t="shared" si="953"/>
        <v>0</v>
      </c>
      <c r="M4078" s="12" t="str">
        <f t="shared" si="945"/>
        <v/>
      </c>
      <c r="N4078" s="13"/>
    </row>
    <row r="4079" spans="1:14" hidden="1">
      <c r="A4079" s="40">
        <v>404</v>
      </c>
      <c r="B4079" s="272">
        <v>4600</v>
      </c>
      <c r="C4079" s="1923" t="s">
        <v>240</v>
      </c>
      <c r="D4079" s="1924"/>
      <c r="E4079" s="310">
        <f t="shared" si="952"/>
        <v>0</v>
      </c>
      <c r="F4079" s="1410"/>
      <c r="G4079" s="1411"/>
      <c r="H4079" s="1412"/>
      <c r="I4079" s="1410"/>
      <c r="J4079" s="1411"/>
      <c r="K4079" s="1412"/>
      <c r="L4079" s="310">
        <f t="shared" si="953"/>
        <v>0</v>
      </c>
      <c r="M4079" s="12" t="str">
        <f t="shared" si="945"/>
        <v/>
      </c>
      <c r="N4079" s="13"/>
    </row>
    <row r="4080" spans="1:14" hidden="1">
      <c r="A4080" s="40">
        <v>404</v>
      </c>
      <c r="B4080" s="272">
        <v>4900</v>
      </c>
      <c r="C4080" s="1917" t="s">
        <v>267</v>
      </c>
      <c r="D4080" s="1918"/>
      <c r="E4080" s="310">
        <f t="shared" ref="E4080:L4080" si="954">+E4081+E4082</f>
        <v>0</v>
      </c>
      <c r="F4080" s="274">
        <f t="shared" si="954"/>
        <v>0</v>
      </c>
      <c r="G4080" s="275">
        <f t="shared" si="954"/>
        <v>0</v>
      </c>
      <c r="H4080" s="276">
        <f>+H4081+H4082</f>
        <v>0</v>
      </c>
      <c r="I4080" s="274">
        <f t="shared" si="954"/>
        <v>0</v>
      </c>
      <c r="J4080" s="275">
        <f t="shared" si="954"/>
        <v>0</v>
      </c>
      <c r="K4080" s="276">
        <f t="shared" si="954"/>
        <v>0</v>
      </c>
      <c r="L4080" s="310">
        <f t="shared" si="954"/>
        <v>0</v>
      </c>
      <c r="M4080" s="12" t="str">
        <f t="shared" si="945"/>
        <v/>
      </c>
      <c r="N4080" s="13"/>
    </row>
    <row r="4081" spans="1:14" hidden="1">
      <c r="A4081" s="22">
        <v>440</v>
      </c>
      <c r="B4081" s="362"/>
      <c r="C4081" s="279">
        <v>4901</v>
      </c>
      <c r="D4081" s="364" t="s">
        <v>268</v>
      </c>
      <c r="E4081" s="281">
        <f>F4081+G4081+H4081</f>
        <v>0</v>
      </c>
      <c r="F4081" s="152"/>
      <c r="G4081" s="153"/>
      <c r="H4081" s="1406"/>
      <c r="I4081" s="152"/>
      <c r="J4081" s="153"/>
      <c r="K4081" s="1406"/>
      <c r="L4081" s="281">
        <f>I4081+J4081+K4081</f>
        <v>0</v>
      </c>
      <c r="M4081" s="12" t="str">
        <f t="shared" si="945"/>
        <v/>
      </c>
      <c r="N4081" s="13"/>
    </row>
    <row r="4082" spans="1:14" hidden="1">
      <c r="A4082" s="22">
        <v>450</v>
      </c>
      <c r="B4082" s="362"/>
      <c r="C4082" s="285">
        <v>4902</v>
      </c>
      <c r="D4082" s="301" t="s">
        <v>269</v>
      </c>
      <c r="E4082" s="287">
        <f>F4082+G4082+H4082</f>
        <v>0</v>
      </c>
      <c r="F4082" s="173"/>
      <c r="G4082" s="174"/>
      <c r="H4082" s="1409"/>
      <c r="I4082" s="173"/>
      <c r="J4082" s="174"/>
      <c r="K4082" s="1409"/>
      <c r="L4082" s="287">
        <f>I4082+J4082+K4082</f>
        <v>0</v>
      </c>
      <c r="M4082" s="12" t="str">
        <f t="shared" si="945"/>
        <v/>
      </c>
      <c r="N4082" s="13"/>
    </row>
    <row r="4083" spans="1:14" hidden="1">
      <c r="A4083" s="22">
        <v>495</v>
      </c>
      <c r="B4083" s="365">
        <v>5100</v>
      </c>
      <c r="C4083" s="1925" t="s">
        <v>241</v>
      </c>
      <c r="D4083" s="1926"/>
      <c r="E4083" s="310">
        <f>F4083+G4083+H4083</f>
        <v>0</v>
      </c>
      <c r="F4083" s="1410"/>
      <c r="G4083" s="1411"/>
      <c r="H4083" s="1412"/>
      <c r="I4083" s="1410"/>
      <c r="J4083" s="1411"/>
      <c r="K4083" s="1412"/>
      <c r="L4083" s="310">
        <f>I4083+J4083+K4083</f>
        <v>0</v>
      </c>
      <c r="M4083" s="12" t="str">
        <f t="shared" si="945"/>
        <v/>
      </c>
      <c r="N4083" s="13"/>
    </row>
    <row r="4084" spans="1:14">
      <c r="A4084" s="23">
        <v>500</v>
      </c>
      <c r="B4084" s="365">
        <v>5200</v>
      </c>
      <c r="C4084" s="1925" t="s">
        <v>242</v>
      </c>
      <c r="D4084" s="1926"/>
      <c r="E4084" s="310">
        <f t="shared" ref="E4084:L4084" si="955">SUM(E4085:E4091)</f>
        <v>49899</v>
      </c>
      <c r="F4084" s="274">
        <f t="shared" si="955"/>
        <v>49899</v>
      </c>
      <c r="G4084" s="275">
        <f t="shared" si="955"/>
        <v>0</v>
      </c>
      <c r="H4084" s="276">
        <f>SUM(H4085:H4091)</f>
        <v>0</v>
      </c>
      <c r="I4084" s="274">
        <f t="shared" si="955"/>
        <v>0</v>
      </c>
      <c r="J4084" s="275">
        <f t="shared" si="955"/>
        <v>0</v>
      </c>
      <c r="K4084" s="276">
        <f t="shared" si="955"/>
        <v>0</v>
      </c>
      <c r="L4084" s="310">
        <f t="shared" si="955"/>
        <v>0</v>
      </c>
      <c r="M4084" s="12">
        <f t="shared" si="945"/>
        <v>1</v>
      </c>
      <c r="N4084" s="13"/>
    </row>
    <row r="4085" spans="1:14" hidden="1">
      <c r="A4085" s="23">
        <v>505</v>
      </c>
      <c r="B4085" s="366"/>
      <c r="C4085" s="367">
        <v>5201</v>
      </c>
      <c r="D4085" s="368" t="s">
        <v>243</v>
      </c>
      <c r="E4085" s="281">
        <f t="shared" ref="E4085:E4091" si="956">F4085+G4085+H4085</f>
        <v>0</v>
      </c>
      <c r="F4085" s="152"/>
      <c r="G4085" s="153"/>
      <c r="H4085" s="1406"/>
      <c r="I4085" s="152"/>
      <c r="J4085" s="153"/>
      <c r="K4085" s="1406"/>
      <c r="L4085" s="281">
        <f t="shared" ref="L4085:L4091" si="957">I4085+J4085+K4085</f>
        <v>0</v>
      </c>
      <c r="M4085" s="12" t="str">
        <f t="shared" si="945"/>
        <v/>
      </c>
      <c r="N4085" s="13"/>
    </row>
    <row r="4086" spans="1:14" hidden="1">
      <c r="A4086" s="23">
        <v>510</v>
      </c>
      <c r="B4086" s="366"/>
      <c r="C4086" s="369">
        <v>5202</v>
      </c>
      <c r="D4086" s="370" t="s">
        <v>244</v>
      </c>
      <c r="E4086" s="295">
        <f t="shared" si="956"/>
        <v>0</v>
      </c>
      <c r="F4086" s="158"/>
      <c r="G4086" s="159"/>
      <c r="H4086" s="1408"/>
      <c r="I4086" s="158"/>
      <c r="J4086" s="159"/>
      <c r="K4086" s="1408"/>
      <c r="L4086" s="295">
        <f t="shared" si="957"/>
        <v>0</v>
      </c>
      <c r="M4086" s="12" t="str">
        <f t="shared" si="945"/>
        <v/>
      </c>
      <c r="N4086" s="13"/>
    </row>
    <row r="4087" spans="1:14" hidden="1">
      <c r="A4087" s="23">
        <v>515</v>
      </c>
      <c r="B4087" s="366"/>
      <c r="C4087" s="369">
        <v>5203</v>
      </c>
      <c r="D4087" s="370" t="s">
        <v>609</v>
      </c>
      <c r="E4087" s="295">
        <f t="shared" si="956"/>
        <v>0</v>
      </c>
      <c r="F4087" s="158"/>
      <c r="G4087" s="159"/>
      <c r="H4087" s="1408"/>
      <c r="I4087" s="158"/>
      <c r="J4087" s="159"/>
      <c r="K4087" s="1408"/>
      <c r="L4087" s="295">
        <f t="shared" si="957"/>
        <v>0</v>
      </c>
      <c r="M4087" s="12" t="str">
        <f t="shared" si="945"/>
        <v/>
      </c>
      <c r="N4087" s="13"/>
    </row>
    <row r="4088" spans="1:14" hidden="1">
      <c r="A4088" s="23">
        <v>520</v>
      </c>
      <c r="B4088" s="366"/>
      <c r="C4088" s="369">
        <v>5204</v>
      </c>
      <c r="D4088" s="370" t="s">
        <v>610</v>
      </c>
      <c r="E4088" s="295">
        <f t="shared" si="956"/>
        <v>0</v>
      </c>
      <c r="F4088" s="158"/>
      <c r="G4088" s="159"/>
      <c r="H4088" s="1408"/>
      <c r="I4088" s="158"/>
      <c r="J4088" s="159"/>
      <c r="K4088" s="1408"/>
      <c r="L4088" s="295">
        <f t="shared" si="957"/>
        <v>0</v>
      </c>
      <c r="M4088" s="12" t="str">
        <f t="shared" si="945"/>
        <v/>
      </c>
      <c r="N4088" s="13"/>
    </row>
    <row r="4089" spans="1:14" hidden="1">
      <c r="A4089" s="23">
        <v>525</v>
      </c>
      <c r="B4089" s="366"/>
      <c r="C4089" s="369">
        <v>5205</v>
      </c>
      <c r="D4089" s="370" t="s">
        <v>611</v>
      </c>
      <c r="E4089" s="295">
        <f t="shared" si="956"/>
        <v>0</v>
      </c>
      <c r="F4089" s="158"/>
      <c r="G4089" s="159"/>
      <c r="H4089" s="1408"/>
      <c r="I4089" s="158"/>
      <c r="J4089" s="159"/>
      <c r="K4089" s="1408"/>
      <c r="L4089" s="295">
        <f t="shared" si="957"/>
        <v>0</v>
      </c>
      <c r="M4089" s="12" t="str">
        <f t="shared" si="945"/>
        <v/>
      </c>
      <c r="N4089" s="13"/>
    </row>
    <row r="4090" spans="1:14" hidden="1">
      <c r="A4090" s="22">
        <v>635</v>
      </c>
      <c r="B4090" s="366"/>
      <c r="C4090" s="369">
        <v>5206</v>
      </c>
      <c r="D4090" s="370" t="s">
        <v>612</v>
      </c>
      <c r="E4090" s="295">
        <f t="shared" si="956"/>
        <v>0</v>
      </c>
      <c r="F4090" s="158"/>
      <c r="G4090" s="159"/>
      <c r="H4090" s="1408"/>
      <c r="I4090" s="158"/>
      <c r="J4090" s="159"/>
      <c r="K4090" s="1408"/>
      <c r="L4090" s="295">
        <f t="shared" si="957"/>
        <v>0</v>
      </c>
      <c r="M4090" s="12" t="str">
        <f t="shared" si="945"/>
        <v/>
      </c>
      <c r="N4090" s="13"/>
    </row>
    <row r="4091" spans="1:14">
      <c r="A4091" s="23">
        <v>640</v>
      </c>
      <c r="B4091" s="366"/>
      <c r="C4091" s="371">
        <v>5219</v>
      </c>
      <c r="D4091" s="372" t="s">
        <v>613</v>
      </c>
      <c r="E4091" s="287">
        <f t="shared" si="956"/>
        <v>49899</v>
      </c>
      <c r="F4091" s="173">
        <f>44139+5760</f>
        <v>49899</v>
      </c>
      <c r="G4091" s="174">
        <v>0</v>
      </c>
      <c r="H4091" s="1409">
        <v>0</v>
      </c>
      <c r="I4091" s="173"/>
      <c r="J4091" s="174"/>
      <c r="K4091" s="1409"/>
      <c r="L4091" s="287">
        <f t="shared" si="957"/>
        <v>0</v>
      </c>
      <c r="M4091" s="12">
        <f t="shared" si="945"/>
        <v>1</v>
      </c>
      <c r="N4091" s="13"/>
    </row>
    <row r="4092" spans="1:14" hidden="1">
      <c r="A4092" s="23">
        <v>645</v>
      </c>
      <c r="B4092" s="365">
        <v>5300</v>
      </c>
      <c r="C4092" s="1925" t="s">
        <v>614</v>
      </c>
      <c r="D4092" s="1926"/>
      <c r="E4092" s="310">
        <f t="shared" ref="E4092:L4092" si="958">SUM(E4093:E4094)</f>
        <v>0</v>
      </c>
      <c r="F4092" s="274">
        <f t="shared" si="958"/>
        <v>0</v>
      </c>
      <c r="G4092" s="275">
        <f t="shared" si="958"/>
        <v>0</v>
      </c>
      <c r="H4092" s="276">
        <f>SUM(H4093:H4094)</f>
        <v>0</v>
      </c>
      <c r="I4092" s="274">
        <f t="shared" si="958"/>
        <v>0</v>
      </c>
      <c r="J4092" s="275">
        <f t="shared" si="958"/>
        <v>0</v>
      </c>
      <c r="K4092" s="276">
        <f t="shared" si="958"/>
        <v>0</v>
      </c>
      <c r="L4092" s="310">
        <f t="shared" si="958"/>
        <v>0</v>
      </c>
      <c r="M4092" s="12" t="str">
        <f t="shared" si="945"/>
        <v/>
      </c>
      <c r="N4092" s="13"/>
    </row>
    <row r="4093" spans="1:14" hidden="1">
      <c r="A4093" s="23">
        <v>650</v>
      </c>
      <c r="B4093" s="366"/>
      <c r="C4093" s="367">
        <v>5301</v>
      </c>
      <c r="D4093" s="368" t="s">
        <v>301</v>
      </c>
      <c r="E4093" s="281">
        <f>F4093+G4093+H4093</f>
        <v>0</v>
      </c>
      <c r="F4093" s="152"/>
      <c r="G4093" s="153"/>
      <c r="H4093" s="1406"/>
      <c r="I4093" s="152"/>
      <c r="J4093" s="153"/>
      <c r="K4093" s="1406"/>
      <c r="L4093" s="281">
        <f>I4093+J4093+K4093</f>
        <v>0</v>
      </c>
      <c r="M4093" s="12" t="str">
        <f t="shared" si="945"/>
        <v/>
      </c>
      <c r="N4093" s="13"/>
    </row>
    <row r="4094" spans="1:14" hidden="1">
      <c r="A4094" s="22">
        <v>655</v>
      </c>
      <c r="B4094" s="366"/>
      <c r="C4094" s="371">
        <v>5309</v>
      </c>
      <c r="D4094" s="372" t="s">
        <v>615</v>
      </c>
      <c r="E4094" s="287">
        <f>F4094+G4094+H4094</f>
        <v>0</v>
      </c>
      <c r="F4094" s="173"/>
      <c r="G4094" s="174"/>
      <c r="H4094" s="1409"/>
      <c r="I4094" s="173"/>
      <c r="J4094" s="174"/>
      <c r="K4094" s="1409"/>
      <c r="L4094" s="287">
        <f>I4094+J4094+K4094</f>
        <v>0</v>
      </c>
      <c r="M4094" s="12" t="str">
        <f t="shared" si="945"/>
        <v/>
      </c>
      <c r="N4094" s="13"/>
    </row>
    <row r="4095" spans="1:14" hidden="1">
      <c r="A4095" s="22">
        <v>665</v>
      </c>
      <c r="B4095" s="365">
        <v>5400</v>
      </c>
      <c r="C4095" s="1925" t="s">
        <v>672</v>
      </c>
      <c r="D4095" s="1926"/>
      <c r="E4095" s="310">
        <f>F4095+G4095+H4095</f>
        <v>0</v>
      </c>
      <c r="F4095" s="1410"/>
      <c r="G4095" s="1411"/>
      <c r="H4095" s="1412"/>
      <c r="I4095" s="1410"/>
      <c r="J4095" s="1411"/>
      <c r="K4095" s="1412"/>
      <c r="L4095" s="310">
        <f>I4095+J4095+K4095</f>
        <v>0</v>
      </c>
      <c r="M4095" s="12" t="str">
        <f t="shared" si="945"/>
        <v/>
      </c>
      <c r="N4095" s="13"/>
    </row>
    <row r="4096" spans="1:14" hidden="1">
      <c r="A4096" s="22">
        <v>675</v>
      </c>
      <c r="B4096" s="272">
        <v>5500</v>
      </c>
      <c r="C4096" s="1917" t="s">
        <v>673</v>
      </c>
      <c r="D4096" s="1918"/>
      <c r="E4096" s="310">
        <f t="shared" ref="E4096:L4096" si="959">SUM(E4097:E4100)</f>
        <v>0</v>
      </c>
      <c r="F4096" s="274">
        <f t="shared" si="959"/>
        <v>0</v>
      </c>
      <c r="G4096" s="275">
        <f t="shared" si="959"/>
        <v>0</v>
      </c>
      <c r="H4096" s="276">
        <f>SUM(H4097:H4100)</f>
        <v>0</v>
      </c>
      <c r="I4096" s="274">
        <f t="shared" si="959"/>
        <v>0</v>
      </c>
      <c r="J4096" s="275">
        <f t="shared" si="959"/>
        <v>0</v>
      </c>
      <c r="K4096" s="276">
        <f t="shared" si="959"/>
        <v>0</v>
      </c>
      <c r="L4096" s="310">
        <f t="shared" si="959"/>
        <v>0</v>
      </c>
      <c r="M4096" s="12" t="str">
        <f t="shared" si="945"/>
        <v/>
      </c>
      <c r="N4096" s="13"/>
    </row>
    <row r="4097" spans="1:14" hidden="1">
      <c r="A4097" s="22">
        <v>685</v>
      </c>
      <c r="B4097" s="362"/>
      <c r="C4097" s="279">
        <v>5501</v>
      </c>
      <c r="D4097" s="311" t="s">
        <v>674</v>
      </c>
      <c r="E4097" s="281">
        <f>F4097+G4097+H4097</f>
        <v>0</v>
      </c>
      <c r="F4097" s="152"/>
      <c r="G4097" s="153"/>
      <c r="H4097" s="1406"/>
      <c r="I4097" s="152"/>
      <c r="J4097" s="153"/>
      <c r="K4097" s="1406"/>
      <c r="L4097" s="281">
        <f>I4097+J4097+K4097</f>
        <v>0</v>
      </c>
      <c r="M4097" s="12" t="str">
        <f t="shared" si="945"/>
        <v/>
      </c>
      <c r="N4097" s="13"/>
    </row>
    <row r="4098" spans="1:14" hidden="1">
      <c r="A4098" s="23">
        <v>690</v>
      </c>
      <c r="B4098" s="362"/>
      <c r="C4098" s="293">
        <v>5502</v>
      </c>
      <c r="D4098" s="294" t="s">
        <v>675</v>
      </c>
      <c r="E4098" s="295">
        <f>F4098+G4098+H4098</f>
        <v>0</v>
      </c>
      <c r="F4098" s="158"/>
      <c r="G4098" s="159"/>
      <c r="H4098" s="1408"/>
      <c r="I4098" s="158"/>
      <c r="J4098" s="159"/>
      <c r="K4098" s="1408"/>
      <c r="L4098" s="295">
        <f>I4098+J4098+K4098</f>
        <v>0</v>
      </c>
      <c r="M4098" s="12" t="str">
        <f t="shared" si="945"/>
        <v/>
      </c>
      <c r="N4098" s="13"/>
    </row>
    <row r="4099" spans="1:14" hidden="1">
      <c r="A4099" s="23">
        <v>695</v>
      </c>
      <c r="B4099" s="362"/>
      <c r="C4099" s="293">
        <v>5503</v>
      </c>
      <c r="D4099" s="363" t="s">
        <v>676</v>
      </c>
      <c r="E4099" s="295">
        <f>F4099+G4099+H4099</f>
        <v>0</v>
      </c>
      <c r="F4099" s="158"/>
      <c r="G4099" s="159"/>
      <c r="H4099" s="1408"/>
      <c r="I4099" s="158"/>
      <c r="J4099" s="159"/>
      <c r="K4099" s="1408"/>
      <c r="L4099" s="295">
        <f>I4099+J4099+K4099</f>
        <v>0</v>
      </c>
      <c r="M4099" s="12" t="str">
        <f t="shared" si="945"/>
        <v/>
      </c>
      <c r="N4099" s="13"/>
    </row>
    <row r="4100" spans="1:14" hidden="1">
      <c r="A4100" s="22">
        <v>700</v>
      </c>
      <c r="B4100" s="362"/>
      <c r="C4100" s="285">
        <v>5504</v>
      </c>
      <c r="D4100" s="339" t="s">
        <v>677</v>
      </c>
      <c r="E4100" s="287">
        <f>F4100+G4100+H4100</f>
        <v>0</v>
      </c>
      <c r="F4100" s="173"/>
      <c r="G4100" s="174"/>
      <c r="H4100" s="1409"/>
      <c r="I4100" s="173"/>
      <c r="J4100" s="174"/>
      <c r="K4100" s="1409"/>
      <c r="L4100" s="287">
        <f>I4100+J4100+K4100</f>
        <v>0</v>
      </c>
      <c r="M4100" s="12" t="str">
        <f t="shared" si="945"/>
        <v/>
      </c>
      <c r="N4100" s="13"/>
    </row>
    <row r="4101" spans="1:14" hidden="1">
      <c r="A4101" s="22">
        <v>710</v>
      </c>
      <c r="B4101" s="365">
        <v>5700</v>
      </c>
      <c r="C4101" s="1919" t="s">
        <v>899</v>
      </c>
      <c r="D4101" s="1920"/>
      <c r="E4101" s="310">
        <f>SUM(E4102:E4104)</f>
        <v>0</v>
      </c>
      <c r="F4101" s="1458">
        <v>0</v>
      </c>
      <c r="G4101" s="1458">
        <v>0</v>
      </c>
      <c r="H4101" s="1458">
        <v>0</v>
      </c>
      <c r="I4101" s="1458">
        <v>0</v>
      </c>
      <c r="J4101" s="1458">
        <v>0</v>
      </c>
      <c r="K4101" s="1458">
        <v>0</v>
      </c>
      <c r="L4101" s="310">
        <f>SUM(L4102:L4104)</f>
        <v>0</v>
      </c>
      <c r="M4101" s="12" t="str">
        <f t="shared" si="945"/>
        <v/>
      </c>
      <c r="N4101" s="13"/>
    </row>
    <row r="4102" spans="1:14" hidden="1">
      <c r="A4102" s="23">
        <v>715</v>
      </c>
      <c r="B4102" s="366"/>
      <c r="C4102" s="367">
        <v>5701</v>
      </c>
      <c r="D4102" s="368" t="s">
        <v>678</v>
      </c>
      <c r="E4102" s="281">
        <f>F4102+G4102+H4102</f>
        <v>0</v>
      </c>
      <c r="F4102" s="1459">
        <v>0</v>
      </c>
      <c r="G4102" s="1459">
        <v>0</v>
      </c>
      <c r="H4102" s="1460">
        <v>0</v>
      </c>
      <c r="I4102" s="1711">
        <v>0</v>
      </c>
      <c r="J4102" s="1459">
        <v>0</v>
      </c>
      <c r="K4102" s="1459">
        <v>0</v>
      </c>
      <c r="L4102" s="281">
        <f>I4102+J4102+K4102</f>
        <v>0</v>
      </c>
      <c r="M4102" s="12" t="str">
        <f t="shared" si="945"/>
        <v/>
      </c>
      <c r="N4102" s="13"/>
    </row>
    <row r="4103" spans="1:14" hidden="1">
      <c r="A4103" s="23">
        <v>720</v>
      </c>
      <c r="B4103" s="366"/>
      <c r="C4103" s="373">
        <v>5702</v>
      </c>
      <c r="D4103" s="374" t="s">
        <v>679</v>
      </c>
      <c r="E4103" s="314">
        <f>F4103+G4103+H4103</f>
        <v>0</v>
      </c>
      <c r="F4103" s="1459">
        <v>0</v>
      </c>
      <c r="G4103" s="1459">
        <v>0</v>
      </c>
      <c r="H4103" s="1460">
        <v>0</v>
      </c>
      <c r="I4103" s="1711">
        <v>0</v>
      </c>
      <c r="J4103" s="1459">
        <v>0</v>
      </c>
      <c r="K4103" s="1459">
        <v>0</v>
      </c>
      <c r="L4103" s="314">
        <f>I4103+J4103+K4103</f>
        <v>0</v>
      </c>
      <c r="M4103" s="12" t="str">
        <f t="shared" si="945"/>
        <v/>
      </c>
      <c r="N4103" s="13"/>
    </row>
    <row r="4104" spans="1:14" hidden="1">
      <c r="A4104" s="23">
        <v>725</v>
      </c>
      <c r="B4104" s="292"/>
      <c r="C4104" s="375">
        <v>4071</v>
      </c>
      <c r="D4104" s="376" t="s">
        <v>680</v>
      </c>
      <c r="E4104" s="377">
        <f>F4104+G4104+H4104</f>
        <v>0</v>
      </c>
      <c r="F4104" s="1459">
        <v>0</v>
      </c>
      <c r="G4104" s="1459">
        <v>0</v>
      </c>
      <c r="H4104" s="1460">
        <v>0</v>
      </c>
      <c r="I4104" s="1711">
        <v>0</v>
      </c>
      <c r="J4104" s="1459">
        <v>0</v>
      </c>
      <c r="K4104" s="1459">
        <v>0</v>
      </c>
      <c r="L4104" s="377">
        <f>I4104+J4104+K4104</f>
        <v>0</v>
      </c>
      <c r="M4104" s="12" t="str">
        <f t="shared" si="945"/>
        <v/>
      </c>
      <c r="N4104" s="13"/>
    </row>
    <row r="4105" spans="1:14" hidden="1">
      <c r="A4105" s="23">
        <v>730</v>
      </c>
      <c r="B4105" s="571"/>
      <c r="C4105" s="1921" t="s">
        <v>681</v>
      </c>
      <c r="D4105" s="1922"/>
      <c r="E4105" s="1426"/>
      <c r="F4105" s="1426"/>
      <c r="G4105" s="1426"/>
      <c r="H4105" s="1426"/>
      <c r="I4105" s="1426"/>
      <c r="J4105" s="1426"/>
      <c r="K4105" s="1426"/>
      <c r="L4105" s="1427"/>
      <c r="M4105" s="12" t="str">
        <f t="shared" si="945"/>
        <v/>
      </c>
      <c r="N4105" s="13"/>
    </row>
    <row r="4106" spans="1:14" hidden="1">
      <c r="A4106" s="23">
        <v>735</v>
      </c>
      <c r="B4106" s="381">
        <v>98</v>
      </c>
      <c r="C4106" s="1921" t="s">
        <v>681</v>
      </c>
      <c r="D4106" s="1922"/>
      <c r="E4106" s="382">
        <f>F4106+G4106+H4106</f>
        <v>0</v>
      </c>
      <c r="F4106" s="1417"/>
      <c r="G4106" s="1418"/>
      <c r="H4106" s="1419"/>
      <c r="I4106" s="1448">
        <v>0</v>
      </c>
      <c r="J4106" s="1449">
        <v>0</v>
      </c>
      <c r="K4106" s="1450">
        <v>0</v>
      </c>
      <c r="L4106" s="382">
        <f>I4106+J4106+K4106</f>
        <v>0</v>
      </c>
      <c r="M4106" s="12" t="str">
        <f t="shared" si="945"/>
        <v/>
      </c>
      <c r="N4106" s="13"/>
    </row>
    <row r="4107" spans="1:14" hidden="1">
      <c r="A4107" s="23">
        <v>740</v>
      </c>
      <c r="B4107" s="1421"/>
      <c r="C4107" s="1422"/>
      <c r="D4107" s="1423"/>
      <c r="E4107" s="269"/>
      <c r="F4107" s="269"/>
      <c r="G4107" s="269"/>
      <c r="H4107" s="269"/>
      <c r="I4107" s="269"/>
      <c r="J4107" s="269"/>
      <c r="K4107" s="269"/>
      <c r="L4107" s="270"/>
      <c r="M4107" s="12" t="str">
        <f t="shared" si="945"/>
        <v/>
      </c>
      <c r="N4107" s="73" t="str">
        <f>LEFT(C3989,1)</f>
        <v>5</v>
      </c>
    </row>
    <row r="4108" spans="1:14" hidden="1">
      <c r="A4108" s="23">
        <v>745</v>
      </c>
      <c r="B4108" s="1424"/>
      <c r="C4108" s="111"/>
      <c r="D4108" s="1425"/>
      <c r="E4108" s="218"/>
      <c r="F4108" s="218"/>
      <c r="G4108" s="218"/>
      <c r="H4108" s="218"/>
      <c r="I4108" s="218"/>
      <c r="J4108" s="218"/>
      <c r="K4108" s="218"/>
      <c r="L4108" s="389"/>
      <c r="M4108" s="7" t="str">
        <f t="shared" si="945"/>
        <v/>
      </c>
    </row>
    <row r="4109" spans="1:14" hidden="1">
      <c r="A4109" s="22">
        <v>750</v>
      </c>
      <c r="B4109" s="1424"/>
      <c r="C4109" s="111"/>
      <c r="D4109" s="1425"/>
      <c r="E4109" s="218"/>
      <c r="F4109" s="218"/>
      <c r="G4109" s="218"/>
      <c r="H4109" s="218"/>
      <c r="I4109" s="218"/>
      <c r="J4109" s="218"/>
      <c r="K4109" s="218"/>
      <c r="L4109" s="389"/>
      <c r="M4109" s="7" t="str">
        <f t="shared" si="945"/>
        <v/>
      </c>
    </row>
    <row r="4110" spans="1:14" ht="19.5" thickBot="1">
      <c r="A4110" s="23">
        <v>755</v>
      </c>
      <c r="B4110" s="1451"/>
      <c r="C4110" s="393" t="s">
        <v>727</v>
      </c>
      <c r="D4110" s="1420">
        <f>+B4110</f>
        <v>0</v>
      </c>
      <c r="E4110" s="395">
        <f t="shared" ref="E4110:L4110" si="960">SUM(E3992,E3995,E4001,E4009,E4010,E4028,E4032,E4038,E4041,E4042,E4043,E4044,E4048,E4057,E4063,E4064,E4065,E4066,E4073,E4077,E4078,E4079,E4080,E4083,E4084,E4092,E4095,E4096,E4101)+E4106</f>
        <v>49899</v>
      </c>
      <c r="F4110" s="396">
        <f t="shared" si="960"/>
        <v>49899</v>
      </c>
      <c r="G4110" s="397">
        <f t="shared" si="960"/>
        <v>0</v>
      </c>
      <c r="H4110" s="398">
        <f t="shared" si="960"/>
        <v>0</v>
      </c>
      <c r="I4110" s="396">
        <f t="shared" si="960"/>
        <v>-17729</v>
      </c>
      <c r="J4110" s="397">
        <f t="shared" si="960"/>
        <v>0</v>
      </c>
      <c r="K4110" s="398">
        <f t="shared" si="960"/>
        <v>0</v>
      </c>
      <c r="L4110" s="395">
        <f t="shared" si="960"/>
        <v>-17729</v>
      </c>
      <c r="M4110" s="1820">
        <f t="shared" si="945"/>
        <v>1</v>
      </c>
      <c r="N4110" s="65"/>
    </row>
    <row r="4111" spans="1:14" ht="19.5" thickTop="1">
      <c r="A4111" s="23">
        <v>760</v>
      </c>
      <c r="B4111" s="79" t="s">
        <v>120</v>
      </c>
      <c r="C4111" s="1"/>
      <c r="L4111" s="6"/>
      <c r="M4111" s="1820">
        <f>(IF($E4110&lt;&gt;0,$M$2,IF($L4110&lt;&gt;0,$M$2,"")))</f>
        <v>1</v>
      </c>
      <c r="N4111" s="65"/>
    </row>
    <row r="4112" spans="1:14" ht="18.75">
      <c r="A4112" s="22">
        <v>765</v>
      </c>
      <c r="B4112" s="1355"/>
      <c r="C4112" s="1355"/>
      <c r="D4112" s="1356"/>
      <c r="E4112" s="1355"/>
      <c r="F4112" s="1355"/>
      <c r="G4112" s="1355"/>
      <c r="H4112" s="1355"/>
      <c r="I4112" s="1355"/>
      <c r="J4112" s="1355"/>
      <c r="K4112" s="1355"/>
      <c r="L4112" s="1357"/>
      <c r="M4112" s="1820">
        <f>(IF($E4110&lt;&gt;0,$M$2,IF($L4110&lt;&gt;0,$M$2,"")))</f>
        <v>1</v>
      </c>
      <c r="N4112" s="65"/>
    </row>
    <row r="4113" spans="1:14" ht="18.75" hidden="1">
      <c r="A4113" s="22">
        <v>775</v>
      </c>
      <c r="B4113" s="65"/>
      <c r="C4113" s="65"/>
      <c r="D4113" s="65"/>
      <c r="E4113" s="65"/>
      <c r="F4113" s="65"/>
      <c r="G4113" s="65"/>
      <c r="H4113" s="65"/>
      <c r="I4113" s="65"/>
      <c r="J4113" s="65"/>
      <c r="K4113" s="65"/>
      <c r="L4113" s="77"/>
      <c r="M4113" s="74">
        <f>(IF(E4110&lt;&gt;0,$G$2,IF(L4110&lt;&gt;0,$G$2,"")))</f>
        <v>0</v>
      </c>
      <c r="N4113" s="65"/>
    </row>
    <row r="4114" spans="1:14">
      <c r="A4114" s="23">
        <v>780</v>
      </c>
      <c r="B4114" s="6"/>
      <c r="C4114" s="6"/>
      <c r="D4114" s="517"/>
      <c r="E4114" s="38"/>
      <c r="F4114" s="38"/>
      <c r="G4114" s="38"/>
      <c r="H4114" s="38"/>
      <c r="I4114" s="38"/>
      <c r="J4114" s="38"/>
      <c r="K4114" s="38"/>
      <c r="L4114" s="38"/>
      <c r="M4114" s="7">
        <f>(IF($E4250&lt;&gt;0,$M$2,IF($L4250&lt;&gt;0,$M$2,"")))</f>
        <v>1</v>
      </c>
    </row>
    <row r="4115" spans="1:14">
      <c r="A4115" s="23">
        <v>785</v>
      </c>
      <c r="B4115" s="6"/>
      <c r="C4115" s="1353"/>
      <c r="D4115" s="1354"/>
      <c r="E4115" s="38"/>
      <c r="F4115" s="38"/>
      <c r="G4115" s="38"/>
      <c r="H4115" s="38"/>
      <c r="I4115" s="38"/>
      <c r="J4115" s="38"/>
      <c r="K4115" s="38"/>
      <c r="L4115" s="38"/>
      <c r="M4115" s="7">
        <f>(IF($E4250&lt;&gt;0,$M$2,IF($L4250&lt;&gt;0,$M$2,"")))</f>
        <v>1</v>
      </c>
    </row>
    <row r="4116" spans="1:14">
      <c r="A4116" s="23">
        <v>790</v>
      </c>
      <c r="B4116" s="1938" t="str">
        <f>$B$7</f>
        <v>ОТЧЕТНИ ДАННИ ПО ЕБК ЗА ИЗПЪЛНЕНИЕТО НА БЮДЖЕТА</v>
      </c>
      <c r="C4116" s="1939"/>
      <c r="D4116" s="1939"/>
      <c r="E4116" s="242"/>
      <c r="F4116" s="242"/>
      <c r="G4116" s="237"/>
      <c r="H4116" s="237"/>
      <c r="I4116" s="237"/>
      <c r="J4116" s="237"/>
      <c r="K4116" s="237"/>
      <c r="L4116" s="237"/>
      <c r="M4116" s="7">
        <f>(IF($E4250&lt;&gt;0,$M$2,IF($L4250&lt;&gt;0,$M$2,"")))</f>
        <v>1</v>
      </c>
    </row>
    <row r="4117" spans="1:14">
      <c r="A4117" s="23">
        <v>795</v>
      </c>
      <c r="B4117" s="228"/>
      <c r="C4117" s="391"/>
      <c r="D4117" s="400"/>
      <c r="E4117" s="406" t="s">
        <v>458</v>
      </c>
      <c r="F4117" s="406" t="s">
        <v>820</v>
      </c>
      <c r="G4117" s="237"/>
      <c r="H4117" s="1350" t="s">
        <v>1235</v>
      </c>
      <c r="I4117" s="1351"/>
      <c r="J4117" s="1352"/>
      <c r="K4117" s="237"/>
      <c r="L4117" s="237"/>
      <c r="M4117" s="7">
        <f>(IF($E4250&lt;&gt;0,$M$2,IF($L4250&lt;&gt;0,$M$2,"")))</f>
        <v>1</v>
      </c>
    </row>
    <row r="4118" spans="1:14" ht="18.75">
      <c r="A4118" s="22">
        <v>805</v>
      </c>
      <c r="B4118" s="1940" t="str">
        <f>$B$9</f>
        <v>Община Правец</v>
      </c>
      <c r="C4118" s="1941"/>
      <c r="D4118" s="1942"/>
      <c r="E4118" s="115">
        <f>$E$9</f>
        <v>45658</v>
      </c>
      <c r="F4118" s="226">
        <f>$F$9</f>
        <v>45900</v>
      </c>
      <c r="G4118" s="237"/>
      <c r="H4118" s="237"/>
      <c r="I4118" s="237"/>
      <c r="J4118" s="237"/>
      <c r="K4118" s="237"/>
      <c r="L4118" s="237"/>
      <c r="M4118" s="7">
        <f>(IF($E4250&lt;&gt;0,$M$2,IF($L4250&lt;&gt;0,$M$2,"")))</f>
        <v>1</v>
      </c>
    </row>
    <row r="4119" spans="1:14">
      <c r="A4119" s="23">
        <v>810</v>
      </c>
      <c r="B4119" s="227" t="str">
        <f>$B$10</f>
        <v>(наименование на разпоредителя с бюджет)</v>
      </c>
      <c r="C4119" s="228"/>
      <c r="D4119" s="229"/>
      <c r="E4119" s="237"/>
      <c r="F4119" s="237"/>
      <c r="G4119" s="237"/>
      <c r="H4119" s="237"/>
      <c r="I4119" s="237"/>
      <c r="J4119" s="237"/>
      <c r="K4119" s="237"/>
      <c r="L4119" s="237"/>
      <c r="M4119" s="7">
        <f>(IF($E4250&lt;&gt;0,$M$2,IF($L4250&lt;&gt;0,$M$2,"")))</f>
        <v>1</v>
      </c>
    </row>
    <row r="4120" spans="1:14">
      <c r="A4120" s="23">
        <v>815</v>
      </c>
      <c r="B4120" s="227"/>
      <c r="C4120" s="228"/>
      <c r="D4120" s="229"/>
      <c r="E4120" s="237"/>
      <c r="F4120" s="237"/>
      <c r="G4120" s="237"/>
      <c r="H4120" s="237"/>
      <c r="I4120" s="237"/>
      <c r="J4120" s="237"/>
      <c r="K4120" s="237"/>
      <c r="L4120" s="237"/>
      <c r="M4120" s="7">
        <f>(IF($E4250&lt;&gt;0,$M$2,IF($L4250&lt;&gt;0,$M$2,"")))</f>
        <v>1</v>
      </c>
    </row>
    <row r="4121" spans="1:14" ht="19.5">
      <c r="A4121" s="28">
        <v>525</v>
      </c>
      <c r="B4121" s="1943" t="str">
        <f>$B$12</f>
        <v>Правец</v>
      </c>
      <c r="C4121" s="1944"/>
      <c r="D4121" s="1945"/>
      <c r="E4121" s="410" t="s">
        <v>875</v>
      </c>
      <c r="F4121" s="1348" t="str">
        <f>$F$12</f>
        <v>7317</v>
      </c>
      <c r="G4121" s="237"/>
      <c r="H4121" s="237"/>
      <c r="I4121" s="237"/>
      <c r="J4121" s="237"/>
      <c r="K4121" s="237"/>
      <c r="L4121" s="237"/>
      <c r="M4121" s="7">
        <f>(IF($E4250&lt;&gt;0,$M$2,IF($L4250&lt;&gt;0,$M$2,"")))</f>
        <v>1</v>
      </c>
    </row>
    <row r="4122" spans="1:14">
      <c r="A4122" s="22">
        <v>820</v>
      </c>
      <c r="B4122" s="233" t="str">
        <f>$B$13</f>
        <v>(наименование на първостепенния разпоредител с бюджет)</v>
      </c>
      <c r="C4122" s="228"/>
      <c r="D4122" s="229"/>
      <c r="E4122" s="1349"/>
      <c r="F4122" s="242"/>
      <c r="G4122" s="237"/>
      <c r="H4122" s="237"/>
      <c r="I4122" s="237"/>
      <c r="J4122" s="237"/>
      <c r="K4122" s="237"/>
      <c r="L4122" s="237"/>
      <c r="M4122" s="7">
        <f>(IF($E4250&lt;&gt;0,$M$2,IF($L4250&lt;&gt;0,$M$2,"")))</f>
        <v>1</v>
      </c>
    </row>
    <row r="4123" spans="1:14" ht="19.5">
      <c r="A4123" s="23">
        <v>821</v>
      </c>
      <c r="B4123" s="236"/>
      <c r="C4123" s="237"/>
      <c r="D4123" s="124" t="s">
        <v>876</v>
      </c>
      <c r="E4123" s="238">
        <f>$E$15</f>
        <v>0</v>
      </c>
      <c r="F4123" s="414" t="str">
        <f>$F$15</f>
        <v>БЮДЖЕТ</v>
      </c>
      <c r="G4123" s="218"/>
      <c r="H4123" s="218"/>
      <c r="I4123" s="218"/>
      <c r="J4123" s="218"/>
      <c r="K4123" s="218"/>
      <c r="L4123" s="218"/>
      <c r="M4123" s="7">
        <f>(IF($E4250&lt;&gt;0,$M$2,IF($L4250&lt;&gt;0,$M$2,"")))</f>
        <v>1</v>
      </c>
    </row>
    <row r="4124" spans="1:14" ht="16.5" thickBot="1">
      <c r="A4124" s="23">
        <v>822</v>
      </c>
      <c r="B4124" s="228"/>
      <c r="C4124" s="391"/>
      <c r="D4124" s="400"/>
      <c r="E4124" s="237"/>
      <c r="F4124" s="409"/>
      <c r="G4124" s="409"/>
      <c r="H4124" s="409"/>
      <c r="I4124" s="409"/>
      <c r="J4124" s="409"/>
      <c r="K4124" s="409"/>
      <c r="L4124" s="1365" t="s">
        <v>459</v>
      </c>
      <c r="M4124" s="7">
        <f>(IF($E4250&lt;&gt;0,$M$2,IF($L4250&lt;&gt;0,$M$2,"")))</f>
        <v>1</v>
      </c>
    </row>
    <row r="4125" spans="1:14" ht="24.95" customHeight="1">
      <c r="A4125" s="23">
        <v>823</v>
      </c>
      <c r="B4125" s="247"/>
      <c r="C4125" s="248"/>
      <c r="D4125" s="249" t="s">
        <v>699</v>
      </c>
      <c r="E4125" s="1946" t="str">
        <f>CONCATENATE("Уточнен план ",$C$3)</f>
        <v>Уточнен план 2025</v>
      </c>
      <c r="F4125" s="1947"/>
      <c r="G4125" s="1947"/>
      <c r="H4125" s="1948"/>
      <c r="I4125" s="1927" t="str">
        <f>CONCATENATE("Отчет ",$C$3)</f>
        <v>Отчет 2025</v>
      </c>
      <c r="J4125" s="1928"/>
      <c r="K4125" s="1928"/>
      <c r="L4125" s="1929"/>
      <c r="M4125" s="7">
        <f>(IF($E4250&lt;&gt;0,$M$2,IF($L4250&lt;&gt;0,$M$2,"")))</f>
        <v>1</v>
      </c>
    </row>
    <row r="4126" spans="1:14" ht="54.95" customHeight="1" thickBot="1">
      <c r="A4126" s="23">
        <v>825</v>
      </c>
      <c r="B4126" s="250" t="s">
        <v>62</v>
      </c>
      <c r="C4126" s="251" t="s">
        <v>460</v>
      </c>
      <c r="D4126" s="252" t="s">
        <v>700</v>
      </c>
      <c r="E4126" s="1391" t="str">
        <f>$E$20</f>
        <v>Уточнен план                Общо</v>
      </c>
      <c r="F4126" s="1395" t="str">
        <f>$F$20</f>
        <v>държавни дейности</v>
      </c>
      <c r="G4126" s="1396" t="str">
        <f>$G$20</f>
        <v>местни дейности</v>
      </c>
      <c r="H4126" s="1397" t="str">
        <f>$H$20</f>
        <v>дофинансиране</v>
      </c>
      <c r="I4126" s="253" t="str">
        <f>$I$20</f>
        <v>държавни дейности -ОТЧЕТ</v>
      </c>
      <c r="J4126" s="254" t="str">
        <f>$J$20</f>
        <v>местни дейности - ОТЧЕТ</v>
      </c>
      <c r="K4126" s="255" t="str">
        <f>$K$20</f>
        <v>дофинансиране - ОТЧЕТ</v>
      </c>
      <c r="L4126" s="1675" t="str">
        <f>$L$20</f>
        <v>ОТЧЕТ                                    ОБЩО</v>
      </c>
      <c r="M4126" s="7">
        <f>(IF($E4250&lt;&gt;0,$M$2,IF($L4250&lt;&gt;0,$M$2,"")))</f>
        <v>1</v>
      </c>
    </row>
    <row r="4127" spans="1:14" ht="18.75">
      <c r="A4127" s="23"/>
      <c r="B4127" s="258"/>
      <c r="C4127" s="259"/>
      <c r="D4127" s="260" t="s">
        <v>729</v>
      </c>
      <c r="E4127" s="1442" t="str">
        <f>$E$21</f>
        <v>(1)</v>
      </c>
      <c r="F4127" s="143" t="str">
        <f>$F$21</f>
        <v>(2)</v>
      </c>
      <c r="G4127" s="144" t="str">
        <f>$G$21</f>
        <v>(3)</v>
      </c>
      <c r="H4127" s="145" t="str">
        <f>$H$21</f>
        <v>(4)</v>
      </c>
      <c r="I4127" s="261" t="str">
        <f>$I$21</f>
        <v>(5)</v>
      </c>
      <c r="J4127" s="262" t="str">
        <f>$J$21</f>
        <v>(6)</v>
      </c>
      <c r="K4127" s="263" t="str">
        <f>$K$21</f>
        <v>(7)</v>
      </c>
      <c r="L4127" s="264" t="str">
        <f>$L$21</f>
        <v>(8)</v>
      </c>
      <c r="M4127" s="7">
        <f>(IF($E4250&lt;&gt;0,$M$2,IF($L4250&lt;&gt;0,$M$2,"")))</f>
        <v>1</v>
      </c>
    </row>
    <row r="4128" spans="1:14">
      <c r="A4128" s="23"/>
      <c r="B4128" s="1439"/>
      <c r="C4128" s="1540" t="e">
        <f>VLOOKUP(D4128,OP_LIST2,2,FALSE)</f>
        <v>#N/A</v>
      </c>
      <c r="D4128" s="1445"/>
      <c r="E4128" s="389"/>
      <c r="F4128" s="1429"/>
      <c r="G4128" s="1430"/>
      <c r="H4128" s="1431"/>
      <c r="I4128" s="1429"/>
      <c r="J4128" s="1430"/>
      <c r="K4128" s="1431"/>
      <c r="L4128" s="1428"/>
      <c r="M4128" s="7">
        <f>(IF($E4250&lt;&gt;0,$M$2,IF($L4250&lt;&gt;0,$M$2,"")))</f>
        <v>1</v>
      </c>
    </row>
    <row r="4129" spans="1:14">
      <c r="A4129" s="23"/>
      <c r="B4129" s="1713" t="s">
        <v>2056</v>
      </c>
      <c r="C4129" s="1446">
        <f>VLOOKUP(D4130,EBK_DEIN2,2,FALSE)</f>
        <v>6604</v>
      </c>
      <c r="D4129" s="1445" t="s">
        <v>778</v>
      </c>
      <c r="E4129" s="389"/>
      <c r="F4129" s="1432"/>
      <c r="G4129" s="1433"/>
      <c r="H4129" s="1434"/>
      <c r="I4129" s="1432"/>
      <c r="J4129" s="1433"/>
      <c r="K4129" s="1434"/>
      <c r="L4129" s="1428"/>
      <c r="M4129" s="7">
        <f>(IF($E4250&lt;&gt;0,$M$2,IF($L4250&lt;&gt;0,$M$2,"")))</f>
        <v>1</v>
      </c>
    </row>
    <row r="4130" spans="1:14">
      <c r="A4130" s="23"/>
      <c r="B4130" s="1438"/>
      <c r="C4130" s="1531">
        <f>+C4129</f>
        <v>6604</v>
      </c>
      <c r="D4130" s="1440" t="s">
        <v>577</v>
      </c>
      <c r="E4130" s="389"/>
      <c r="F4130" s="1432"/>
      <c r="G4130" s="1433"/>
      <c r="H4130" s="1434"/>
      <c r="I4130" s="1432"/>
      <c r="J4130" s="1433"/>
      <c r="K4130" s="1434"/>
      <c r="L4130" s="1428"/>
      <c r="M4130" s="7">
        <f>(IF($E4250&lt;&gt;0,$M$2,IF($L4250&lt;&gt;0,$M$2,"")))</f>
        <v>1</v>
      </c>
    </row>
    <row r="4131" spans="1:14">
      <c r="A4131" s="23"/>
      <c r="B4131" s="1443"/>
      <c r="C4131" s="1441"/>
      <c r="D4131" s="1444" t="s">
        <v>701</v>
      </c>
      <c r="E4131" s="389"/>
      <c r="F4131" s="1435"/>
      <c r="G4131" s="1436"/>
      <c r="H4131" s="1437"/>
      <c r="I4131" s="1435"/>
      <c r="J4131" s="1436"/>
      <c r="K4131" s="1437"/>
      <c r="L4131" s="1428"/>
      <c r="M4131" s="7">
        <f>(IF($E4250&lt;&gt;0,$M$2,IF($L4250&lt;&gt;0,$M$2,"")))</f>
        <v>1</v>
      </c>
    </row>
    <row r="4132" spans="1:14" hidden="1">
      <c r="A4132" s="23"/>
      <c r="B4132" s="272">
        <v>100</v>
      </c>
      <c r="C4132" s="1930" t="s">
        <v>730</v>
      </c>
      <c r="D4132" s="1931"/>
      <c r="E4132" s="273">
        <f t="shared" ref="E4132:L4132" si="961">SUM(E4133:E4134)</f>
        <v>0</v>
      </c>
      <c r="F4132" s="274">
        <f t="shared" si="961"/>
        <v>0</v>
      </c>
      <c r="G4132" s="275">
        <f t="shared" si="961"/>
        <v>0</v>
      </c>
      <c r="H4132" s="276">
        <f>SUM(H4133:H4134)</f>
        <v>0</v>
      </c>
      <c r="I4132" s="274">
        <f t="shared" si="961"/>
        <v>0</v>
      </c>
      <c r="J4132" s="275">
        <f t="shared" si="961"/>
        <v>0</v>
      </c>
      <c r="K4132" s="276">
        <f t="shared" si="961"/>
        <v>0</v>
      </c>
      <c r="L4132" s="273">
        <f t="shared" si="961"/>
        <v>0</v>
      </c>
      <c r="M4132" s="12" t="str">
        <f>(IF($E4132&lt;&gt;0,$M$2,IF($L4132&lt;&gt;0,$M$2,"")))</f>
        <v/>
      </c>
      <c r="N4132" s="13"/>
    </row>
    <row r="4133" spans="1:14" hidden="1">
      <c r="A4133" s="23"/>
      <c r="B4133" s="278"/>
      <c r="C4133" s="279">
        <v>101</v>
      </c>
      <c r="D4133" s="280" t="s">
        <v>731</v>
      </c>
      <c r="E4133" s="281">
        <f>F4133+G4133+H4133</f>
        <v>0</v>
      </c>
      <c r="F4133" s="152"/>
      <c r="G4133" s="153"/>
      <c r="H4133" s="1406"/>
      <c r="I4133" s="152"/>
      <c r="J4133" s="153"/>
      <c r="K4133" s="1406"/>
      <c r="L4133" s="281">
        <f>I4133+J4133+K4133</f>
        <v>0</v>
      </c>
      <c r="M4133" s="12" t="str">
        <f t="shared" ref="M4133:M4196" si="962">(IF($E4133&lt;&gt;0,$M$2,IF($L4133&lt;&gt;0,$M$2,"")))</f>
        <v/>
      </c>
      <c r="N4133" s="13"/>
    </row>
    <row r="4134" spans="1:14" hidden="1">
      <c r="A4134" s="10"/>
      <c r="B4134" s="278"/>
      <c r="C4134" s="285">
        <v>102</v>
      </c>
      <c r="D4134" s="286" t="s">
        <v>732</v>
      </c>
      <c r="E4134" s="287">
        <f>F4134+G4134+H4134</f>
        <v>0</v>
      </c>
      <c r="F4134" s="173"/>
      <c r="G4134" s="174"/>
      <c r="H4134" s="1409"/>
      <c r="I4134" s="173"/>
      <c r="J4134" s="174"/>
      <c r="K4134" s="1409"/>
      <c r="L4134" s="287">
        <f>I4134+J4134+K4134</f>
        <v>0</v>
      </c>
      <c r="M4134" s="12" t="str">
        <f t="shared" si="962"/>
        <v/>
      </c>
      <c r="N4134" s="13"/>
    </row>
    <row r="4135" spans="1:14" hidden="1">
      <c r="A4135" s="10"/>
      <c r="B4135" s="272">
        <v>200</v>
      </c>
      <c r="C4135" s="1932" t="s">
        <v>733</v>
      </c>
      <c r="D4135" s="1933"/>
      <c r="E4135" s="273">
        <f t="shared" ref="E4135:L4135" si="963">SUM(E4136:E4140)</f>
        <v>0</v>
      </c>
      <c r="F4135" s="274">
        <f t="shared" si="963"/>
        <v>0</v>
      </c>
      <c r="G4135" s="275">
        <f t="shared" si="963"/>
        <v>0</v>
      </c>
      <c r="H4135" s="276">
        <f>SUM(H4136:H4140)</f>
        <v>0</v>
      </c>
      <c r="I4135" s="274">
        <f t="shared" si="963"/>
        <v>0</v>
      </c>
      <c r="J4135" s="275">
        <f t="shared" si="963"/>
        <v>0</v>
      </c>
      <c r="K4135" s="276">
        <f t="shared" si="963"/>
        <v>0</v>
      </c>
      <c r="L4135" s="273">
        <f t="shared" si="963"/>
        <v>0</v>
      </c>
      <c r="M4135" s="12" t="str">
        <f t="shared" si="962"/>
        <v/>
      </c>
      <c r="N4135" s="13"/>
    </row>
    <row r="4136" spans="1:14" hidden="1">
      <c r="A4136" s="10"/>
      <c r="B4136" s="291"/>
      <c r="C4136" s="279">
        <v>201</v>
      </c>
      <c r="D4136" s="280" t="s">
        <v>734</v>
      </c>
      <c r="E4136" s="281">
        <f>F4136+G4136+H4136</f>
        <v>0</v>
      </c>
      <c r="F4136" s="152"/>
      <c r="G4136" s="153"/>
      <c r="H4136" s="1406"/>
      <c r="I4136" s="152"/>
      <c r="J4136" s="153"/>
      <c r="K4136" s="1406"/>
      <c r="L4136" s="281">
        <f>I4136+J4136+K4136</f>
        <v>0</v>
      </c>
      <c r="M4136" s="12" t="str">
        <f t="shared" si="962"/>
        <v/>
      </c>
      <c r="N4136" s="13"/>
    </row>
    <row r="4137" spans="1:14" hidden="1">
      <c r="A4137" s="10"/>
      <c r="B4137" s="292"/>
      <c r="C4137" s="293">
        <v>202</v>
      </c>
      <c r="D4137" s="294" t="s">
        <v>735</v>
      </c>
      <c r="E4137" s="295">
        <f>F4137+G4137+H4137</f>
        <v>0</v>
      </c>
      <c r="F4137" s="158"/>
      <c r="G4137" s="159"/>
      <c r="H4137" s="1408"/>
      <c r="I4137" s="158"/>
      <c r="J4137" s="159"/>
      <c r="K4137" s="1408"/>
      <c r="L4137" s="295">
        <f>I4137+J4137+K4137</f>
        <v>0</v>
      </c>
      <c r="M4137" s="12" t="str">
        <f t="shared" si="962"/>
        <v/>
      </c>
      <c r="N4137" s="13"/>
    </row>
    <row r="4138" spans="1:14" ht="31.5" hidden="1">
      <c r="A4138" s="10"/>
      <c r="B4138" s="299"/>
      <c r="C4138" s="293">
        <v>205</v>
      </c>
      <c r="D4138" s="294" t="s">
        <v>586</v>
      </c>
      <c r="E4138" s="295">
        <f>F4138+G4138+H4138</f>
        <v>0</v>
      </c>
      <c r="F4138" s="158"/>
      <c r="G4138" s="159"/>
      <c r="H4138" s="1408"/>
      <c r="I4138" s="158"/>
      <c r="J4138" s="159"/>
      <c r="K4138" s="1408"/>
      <c r="L4138" s="295">
        <f>I4138+J4138+K4138</f>
        <v>0</v>
      </c>
      <c r="M4138" s="12" t="str">
        <f t="shared" si="962"/>
        <v/>
      </c>
      <c r="N4138" s="13"/>
    </row>
    <row r="4139" spans="1:14" hidden="1">
      <c r="A4139" s="10"/>
      <c r="B4139" s="299"/>
      <c r="C4139" s="293">
        <v>208</v>
      </c>
      <c r="D4139" s="300" t="s">
        <v>587</v>
      </c>
      <c r="E4139" s="295">
        <f>F4139+G4139+H4139</f>
        <v>0</v>
      </c>
      <c r="F4139" s="158"/>
      <c r="G4139" s="159"/>
      <c r="H4139" s="1408"/>
      <c r="I4139" s="158"/>
      <c r="J4139" s="159"/>
      <c r="K4139" s="1408"/>
      <c r="L4139" s="295">
        <f>I4139+J4139+K4139</f>
        <v>0</v>
      </c>
      <c r="M4139" s="12" t="str">
        <f t="shared" si="962"/>
        <v/>
      </c>
      <c r="N4139" s="13"/>
    </row>
    <row r="4140" spans="1:14" hidden="1">
      <c r="A4140" s="10"/>
      <c r="B4140" s="291"/>
      <c r="C4140" s="285">
        <v>209</v>
      </c>
      <c r="D4140" s="301" t="s">
        <v>588</v>
      </c>
      <c r="E4140" s="287">
        <f>F4140+G4140+H4140</f>
        <v>0</v>
      </c>
      <c r="F4140" s="173"/>
      <c r="G4140" s="174"/>
      <c r="H4140" s="1409"/>
      <c r="I4140" s="173"/>
      <c r="J4140" s="174"/>
      <c r="K4140" s="1409"/>
      <c r="L4140" s="287">
        <f>I4140+J4140+K4140</f>
        <v>0</v>
      </c>
      <c r="M4140" s="12" t="str">
        <f t="shared" si="962"/>
        <v/>
      </c>
      <c r="N4140" s="13"/>
    </row>
    <row r="4141" spans="1:14" hidden="1">
      <c r="A4141" s="10"/>
      <c r="B4141" s="272">
        <v>500</v>
      </c>
      <c r="C4141" s="1934" t="s">
        <v>188</v>
      </c>
      <c r="D4141" s="1935"/>
      <c r="E4141" s="273">
        <f t="shared" ref="E4141:L4141" si="964">SUM(E4142:E4148)</f>
        <v>0</v>
      </c>
      <c r="F4141" s="274">
        <f t="shared" si="964"/>
        <v>0</v>
      </c>
      <c r="G4141" s="275">
        <f t="shared" si="964"/>
        <v>0</v>
      </c>
      <c r="H4141" s="276">
        <f>SUM(H4142:H4148)</f>
        <v>0</v>
      </c>
      <c r="I4141" s="274">
        <f t="shared" si="964"/>
        <v>0</v>
      </c>
      <c r="J4141" s="275">
        <f t="shared" si="964"/>
        <v>0</v>
      </c>
      <c r="K4141" s="276">
        <f t="shared" si="964"/>
        <v>0</v>
      </c>
      <c r="L4141" s="273">
        <f t="shared" si="964"/>
        <v>0</v>
      </c>
      <c r="M4141" s="12" t="str">
        <f t="shared" si="962"/>
        <v/>
      </c>
      <c r="N4141" s="13"/>
    </row>
    <row r="4142" spans="1:14" ht="18" hidden="1" customHeight="1">
      <c r="A4142" s="10"/>
      <c r="B4142" s="291"/>
      <c r="C4142" s="302">
        <v>551</v>
      </c>
      <c r="D4142" s="303" t="s">
        <v>189</v>
      </c>
      <c r="E4142" s="281">
        <f t="shared" ref="E4142:E4149" si="965">F4142+G4142+H4142</f>
        <v>0</v>
      </c>
      <c r="F4142" s="152"/>
      <c r="G4142" s="153"/>
      <c r="H4142" s="1406"/>
      <c r="I4142" s="152"/>
      <c r="J4142" s="153"/>
      <c r="K4142" s="1406"/>
      <c r="L4142" s="281">
        <f t="shared" ref="L4142:L4149" si="966">I4142+J4142+K4142</f>
        <v>0</v>
      </c>
      <c r="M4142" s="12" t="str">
        <f t="shared" si="962"/>
        <v/>
      </c>
      <c r="N4142" s="13"/>
    </row>
    <row r="4143" spans="1:14" hidden="1">
      <c r="A4143" s="10"/>
      <c r="B4143" s="291"/>
      <c r="C4143" s="304">
        <v>552</v>
      </c>
      <c r="D4143" s="305" t="s">
        <v>894</v>
      </c>
      <c r="E4143" s="295">
        <f t="shared" si="965"/>
        <v>0</v>
      </c>
      <c r="F4143" s="158"/>
      <c r="G4143" s="159"/>
      <c r="H4143" s="1408"/>
      <c r="I4143" s="158"/>
      <c r="J4143" s="159"/>
      <c r="K4143" s="1408"/>
      <c r="L4143" s="295">
        <f t="shared" si="966"/>
        <v>0</v>
      </c>
      <c r="M4143" s="12" t="str">
        <f t="shared" si="962"/>
        <v/>
      </c>
      <c r="N4143" s="13"/>
    </row>
    <row r="4144" spans="1:14" hidden="1">
      <c r="A4144" s="10"/>
      <c r="B4144" s="306"/>
      <c r="C4144" s="304">
        <v>558</v>
      </c>
      <c r="D4144" s="307" t="s">
        <v>856</v>
      </c>
      <c r="E4144" s="295">
        <f>F4144+G4144+H4144</f>
        <v>0</v>
      </c>
      <c r="F4144" s="484">
        <v>0</v>
      </c>
      <c r="G4144" s="485">
        <v>0</v>
      </c>
      <c r="H4144" s="160">
        <v>0</v>
      </c>
      <c r="I4144" s="484">
        <v>0</v>
      </c>
      <c r="J4144" s="485">
        <v>0</v>
      </c>
      <c r="K4144" s="160">
        <v>0</v>
      </c>
      <c r="L4144" s="295">
        <f>I4144+J4144+K4144</f>
        <v>0</v>
      </c>
      <c r="M4144" s="12" t="str">
        <f t="shared" si="962"/>
        <v/>
      </c>
      <c r="N4144" s="13"/>
    </row>
    <row r="4145" spans="1:14" hidden="1">
      <c r="A4145" s="10"/>
      <c r="B4145" s="306"/>
      <c r="C4145" s="304">
        <v>560</v>
      </c>
      <c r="D4145" s="307" t="s">
        <v>190</v>
      </c>
      <c r="E4145" s="295">
        <f t="shared" si="965"/>
        <v>0</v>
      </c>
      <c r="F4145" s="158"/>
      <c r="G4145" s="159"/>
      <c r="H4145" s="1408"/>
      <c r="I4145" s="158"/>
      <c r="J4145" s="159"/>
      <c r="K4145" s="1408"/>
      <c r="L4145" s="295">
        <f t="shared" si="966"/>
        <v>0</v>
      </c>
      <c r="M4145" s="12" t="str">
        <f t="shared" si="962"/>
        <v/>
      </c>
      <c r="N4145" s="13"/>
    </row>
    <row r="4146" spans="1:14" hidden="1">
      <c r="A4146" s="10"/>
      <c r="B4146" s="306"/>
      <c r="C4146" s="304">
        <v>580</v>
      </c>
      <c r="D4146" s="305" t="s">
        <v>191</v>
      </c>
      <c r="E4146" s="295">
        <f t="shared" si="965"/>
        <v>0</v>
      </c>
      <c r="F4146" s="158"/>
      <c r="G4146" s="159"/>
      <c r="H4146" s="1408"/>
      <c r="I4146" s="158"/>
      <c r="J4146" s="159"/>
      <c r="K4146" s="1408"/>
      <c r="L4146" s="295">
        <f t="shared" si="966"/>
        <v>0</v>
      </c>
      <c r="M4146" s="12" t="str">
        <f t="shared" si="962"/>
        <v/>
      </c>
      <c r="N4146" s="13"/>
    </row>
    <row r="4147" spans="1:14" hidden="1">
      <c r="A4147" s="10"/>
      <c r="B4147" s="291"/>
      <c r="C4147" s="304">
        <v>588</v>
      </c>
      <c r="D4147" s="305" t="s">
        <v>858</v>
      </c>
      <c r="E4147" s="295">
        <f>F4147+G4147+H4147</f>
        <v>0</v>
      </c>
      <c r="F4147" s="484">
        <v>0</v>
      </c>
      <c r="G4147" s="485">
        <v>0</v>
      </c>
      <c r="H4147" s="160">
        <v>0</v>
      </c>
      <c r="I4147" s="484">
        <v>0</v>
      </c>
      <c r="J4147" s="485">
        <v>0</v>
      </c>
      <c r="K4147" s="160">
        <v>0</v>
      </c>
      <c r="L4147" s="295">
        <f>I4147+J4147+K4147</f>
        <v>0</v>
      </c>
      <c r="M4147" s="12" t="str">
        <f t="shared" si="962"/>
        <v/>
      </c>
      <c r="N4147" s="13"/>
    </row>
    <row r="4148" spans="1:14" ht="31.5" hidden="1">
      <c r="A4148" s="10"/>
      <c r="B4148" s="291"/>
      <c r="C4148" s="308">
        <v>590</v>
      </c>
      <c r="D4148" s="309" t="s">
        <v>192</v>
      </c>
      <c r="E4148" s="287">
        <f t="shared" si="965"/>
        <v>0</v>
      </c>
      <c r="F4148" s="173"/>
      <c r="G4148" s="174"/>
      <c r="H4148" s="1409"/>
      <c r="I4148" s="173"/>
      <c r="J4148" s="174"/>
      <c r="K4148" s="1409"/>
      <c r="L4148" s="287">
        <f t="shared" si="966"/>
        <v>0</v>
      </c>
      <c r="M4148" s="12" t="str">
        <f t="shared" si="962"/>
        <v/>
      </c>
      <c r="N4148" s="13"/>
    </row>
    <row r="4149" spans="1:14" hidden="1">
      <c r="A4149" s="22">
        <v>5</v>
      </c>
      <c r="B4149" s="272">
        <v>800</v>
      </c>
      <c r="C4149" s="1936" t="s">
        <v>193</v>
      </c>
      <c r="D4149" s="1937"/>
      <c r="E4149" s="310">
        <f t="shared" si="965"/>
        <v>0</v>
      </c>
      <c r="F4149" s="1410"/>
      <c r="G4149" s="1411"/>
      <c r="H4149" s="1412"/>
      <c r="I4149" s="1410"/>
      <c r="J4149" s="1411"/>
      <c r="K4149" s="1412"/>
      <c r="L4149" s="310">
        <f t="shared" si="966"/>
        <v>0</v>
      </c>
      <c r="M4149" s="12" t="str">
        <f t="shared" si="962"/>
        <v/>
      </c>
      <c r="N4149" s="13"/>
    </row>
    <row r="4150" spans="1:14">
      <c r="A4150" s="23">
        <v>10</v>
      </c>
      <c r="B4150" s="272">
        <v>1000</v>
      </c>
      <c r="C4150" s="1932" t="s">
        <v>194</v>
      </c>
      <c r="D4150" s="1933"/>
      <c r="E4150" s="310">
        <f t="shared" ref="E4150:L4150" si="967">SUM(E4151:E4167)</f>
        <v>186000</v>
      </c>
      <c r="F4150" s="274">
        <f t="shared" si="967"/>
        <v>0</v>
      </c>
      <c r="G4150" s="275">
        <f t="shared" si="967"/>
        <v>186000</v>
      </c>
      <c r="H4150" s="276">
        <f>SUM(H4151:H4167)</f>
        <v>0</v>
      </c>
      <c r="I4150" s="274">
        <f t="shared" si="967"/>
        <v>0</v>
      </c>
      <c r="J4150" s="275">
        <f t="shared" si="967"/>
        <v>89481</v>
      </c>
      <c r="K4150" s="276">
        <f t="shared" si="967"/>
        <v>0</v>
      </c>
      <c r="L4150" s="310">
        <f t="shared" si="967"/>
        <v>89481</v>
      </c>
      <c r="M4150" s="12">
        <f t="shared" si="962"/>
        <v>1</v>
      </c>
      <c r="N4150" s="13"/>
    </row>
    <row r="4151" spans="1:14" hidden="1">
      <c r="A4151" s="23">
        <v>15</v>
      </c>
      <c r="B4151" s="292"/>
      <c r="C4151" s="279">
        <v>1011</v>
      </c>
      <c r="D4151" s="311" t="s">
        <v>195</v>
      </c>
      <c r="E4151" s="281">
        <f t="shared" ref="E4151:E4167" si="968">F4151+G4151+H4151</f>
        <v>0</v>
      </c>
      <c r="F4151" s="152"/>
      <c r="G4151" s="153"/>
      <c r="H4151" s="1406"/>
      <c r="I4151" s="152"/>
      <c r="J4151" s="153"/>
      <c r="K4151" s="1406"/>
      <c r="L4151" s="281">
        <f t="shared" ref="L4151:L4167" si="969">I4151+J4151+K4151</f>
        <v>0</v>
      </c>
      <c r="M4151" s="12" t="str">
        <f t="shared" si="962"/>
        <v/>
      </c>
      <c r="N4151" s="13"/>
    </row>
    <row r="4152" spans="1:14" hidden="1">
      <c r="A4152" s="22">
        <v>35</v>
      </c>
      <c r="B4152" s="292"/>
      <c r="C4152" s="293">
        <v>1012</v>
      </c>
      <c r="D4152" s="294" t="s">
        <v>196</v>
      </c>
      <c r="E4152" s="295">
        <f t="shared" si="968"/>
        <v>0</v>
      </c>
      <c r="F4152" s="158"/>
      <c r="G4152" s="159"/>
      <c r="H4152" s="1408"/>
      <c r="I4152" s="158"/>
      <c r="J4152" s="159"/>
      <c r="K4152" s="1408"/>
      <c r="L4152" s="295">
        <f t="shared" si="969"/>
        <v>0</v>
      </c>
      <c r="M4152" s="12" t="str">
        <f t="shared" si="962"/>
        <v/>
      </c>
      <c r="N4152" s="13"/>
    </row>
    <row r="4153" spans="1:14" hidden="1">
      <c r="A4153" s="23">
        <v>40</v>
      </c>
      <c r="B4153" s="292"/>
      <c r="C4153" s="293">
        <v>1013</v>
      </c>
      <c r="D4153" s="294" t="s">
        <v>197</v>
      </c>
      <c r="E4153" s="295">
        <f t="shared" si="968"/>
        <v>0</v>
      </c>
      <c r="F4153" s="158"/>
      <c r="G4153" s="159"/>
      <c r="H4153" s="1408"/>
      <c r="I4153" s="158"/>
      <c r="J4153" s="159"/>
      <c r="K4153" s="1408"/>
      <c r="L4153" s="295">
        <f t="shared" si="969"/>
        <v>0</v>
      </c>
      <c r="M4153" s="12" t="str">
        <f t="shared" si="962"/>
        <v/>
      </c>
      <c r="N4153" s="13"/>
    </row>
    <row r="4154" spans="1:14" hidden="1">
      <c r="A4154" s="23">
        <v>45</v>
      </c>
      <c r="B4154" s="292"/>
      <c r="C4154" s="293">
        <v>1014</v>
      </c>
      <c r="D4154" s="294" t="s">
        <v>198</v>
      </c>
      <c r="E4154" s="295">
        <f t="shared" si="968"/>
        <v>0</v>
      </c>
      <c r="F4154" s="158"/>
      <c r="G4154" s="159"/>
      <c r="H4154" s="1408"/>
      <c r="I4154" s="158"/>
      <c r="J4154" s="159"/>
      <c r="K4154" s="1408"/>
      <c r="L4154" s="295">
        <f t="shared" si="969"/>
        <v>0</v>
      </c>
      <c r="M4154" s="12" t="str">
        <f t="shared" si="962"/>
        <v/>
      </c>
      <c r="N4154" s="13"/>
    </row>
    <row r="4155" spans="1:14">
      <c r="A4155" s="23">
        <v>50</v>
      </c>
      <c r="B4155" s="292"/>
      <c r="C4155" s="293">
        <v>1015</v>
      </c>
      <c r="D4155" s="294" t="s">
        <v>199</v>
      </c>
      <c r="E4155" s="295">
        <f t="shared" si="968"/>
        <v>36000</v>
      </c>
      <c r="F4155" s="158">
        <v>0</v>
      </c>
      <c r="G4155" s="159">
        <v>36000</v>
      </c>
      <c r="H4155" s="1408">
        <v>0</v>
      </c>
      <c r="I4155" s="158">
        <v>0</v>
      </c>
      <c r="J4155" s="159">
        <v>7600</v>
      </c>
      <c r="K4155" s="1408">
        <v>0</v>
      </c>
      <c r="L4155" s="295">
        <f t="shared" si="969"/>
        <v>7600</v>
      </c>
      <c r="M4155" s="12">
        <f t="shared" si="962"/>
        <v>1</v>
      </c>
      <c r="N4155" s="13"/>
    </row>
    <row r="4156" spans="1:14">
      <c r="A4156" s="23">
        <v>55</v>
      </c>
      <c r="B4156" s="292"/>
      <c r="C4156" s="312">
        <v>1016</v>
      </c>
      <c r="D4156" s="313" t="s">
        <v>200</v>
      </c>
      <c r="E4156" s="314">
        <f t="shared" si="968"/>
        <v>150000</v>
      </c>
      <c r="F4156" s="164">
        <v>0</v>
      </c>
      <c r="G4156" s="165">
        <v>150000</v>
      </c>
      <c r="H4156" s="1407">
        <v>0</v>
      </c>
      <c r="I4156" s="164">
        <v>0</v>
      </c>
      <c r="J4156" s="165">
        <v>81881</v>
      </c>
      <c r="K4156" s="1407">
        <v>0</v>
      </c>
      <c r="L4156" s="314">
        <f t="shared" si="969"/>
        <v>81881</v>
      </c>
      <c r="M4156" s="12">
        <f t="shared" si="962"/>
        <v>1</v>
      </c>
      <c r="N4156" s="13"/>
    </row>
    <row r="4157" spans="1:14" hidden="1">
      <c r="A4157" s="23">
        <v>60</v>
      </c>
      <c r="B4157" s="278"/>
      <c r="C4157" s="318">
        <v>1020</v>
      </c>
      <c r="D4157" s="319" t="s">
        <v>201</v>
      </c>
      <c r="E4157" s="320">
        <f t="shared" si="968"/>
        <v>0</v>
      </c>
      <c r="F4157" s="450"/>
      <c r="G4157" s="451"/>
      <c r="H4157" s="1416"/>
      <c r="I4157" s="450">
        <v>0</v>
      </c>
      <c r="J4157" s="451">
        <v>0</v>
      </c>
      <c r="K4157" s="1416">
        <v>0</v>
      </c>
      <c r="L4157" s="320">
        <f t="shared" si="969"/>
        <v>0</v>
      </c>
      <c r="M4157" s="12" t="str">
        <f t="shared" si="962"/>
        <v/>
      </c>
      <c r="N4157" s="13"/>
    </row>
    <row r="4158" spans="1:14" hidden="1">
      <c r="A4158" s="22">
        <v>65</v>
      </c>
      <c r="B4158" s="292"/>
      <c r="C4158" s="324">
        <v>1030</v>
      </c>
      <c r="D4158" s="325" t="s">
        <v>202</v>
      </c>
      <c r="E4158" s="326">
        <f t="shared" si="968"/>
        <v>0</v>
      </c>
      <c r="F4158" s="445"/>
      <c r="G4158" s="446"/>
      <c r="H4158" s="1413"/>
      <c r="I4158" s="445"/>
      <c r="J4158" s="446"/>
      <c r="K4158" s="1413"/>
      <c r="L4158" s="326">
        <f t="shared" si="969"/>
        <v>0</v>
      </c>
      <c r="M4158" s="12" t="str">
        <f t="shared" si="962"/>
        <v/>
      </c>
      <c r="N4158" s="13"/>
    </row>
    <row r="4159" spans="1:14" hidden="1">
      <c r="A4159" s="23">
        <v>70</v>
      </c>
      <c r="B4159" s="292"/>
      <c r="C4159" s="318">
        <v>1051</v>
      </c>
      <c r="D4159" s="331" t="s">
        <v>203</v>
      </c>
      <c r="E4159" s="320">
        <f t="shared" si="968"/>
        <v>0</v>
      </c>
      <c r="F4159" s="450"/>
      <c r="G4159" s="451"/>
      <c r="H4159" s="1416"/>
      <c r="I4159" s="450"/>
      <c r="J4159" s="451"/>
      <c r="K4159" s="1416"/>
      <c r="L4159" s="320">
        <f t="shared" si="969"/>
        <v>0</v>
      </c>
      <c r="M4159" s="12" t="str">
        <f t="shared" si="962"/>
        <v/>
      </c>
      <c r="N4159" s="13"/>
    </row>
    <row r="4160" spans="1:14" hidden="1">
      <c r="A4160" s="23">
        <v>75</v>
      </c>
      <c r="B4160" s="292"/>
      <c r="C4160" s="293">
        <v>1052</v>
      </c>
      <c r="D4160" s="294" t="s">
        <v>204</v>
      </c>
      <c r="E4160" s="295">
        <f t="shared" si="968"/>
        <v>0</v>
      </c>
      <c r="F4160" s="158"/>
      <c r="G4160" s="159"/>
      <c r="H4160" s="1408"/>
      <c r="I4160" s="158"/>
      <c r="J4160" s="159"/>
      <c r="K4160" s="1408"/>
      <c r="L4160" s="295">
        <f t="shared" si="969"/>
        <v>0</v>
      </c>
      <c r="M4160" s="12" t="str">
        <f t="shared" si="962"/>
        <v/>
      </c>
      <c r="N4160" s="13"/>
    </row>
    <row r="4161" spans="1:14" hidden="1">
      <c r="A4161" s="23">
        <v>80</v>
      </c>
      <c r="B4161" s="292"/>
      <c r="C4161" s="324">
        <v>1053</v>
      </c>
      <c r="D4161" s="325" t="s">
        <v>859</v>
      </c>
      <c r="E4161" s="326">
        <f t="shared" si="968"/>
        <v>0</v>
      </c>
      <c r="F4161" s="445"/>
      <c r="G4161" s="446"/>
      <c r="H4161" s="1413"/>
      <c r="I4161" s="445"/>
      <c r="J4161" s="446"/>
      <c r="K4161" s="1413"/>
      <c r="L4161" s="326">
        <f t="shared" si="969"/>
        <v>0</v>
      </c>
      <c r="M4161" s="12" t="str">
        <f t="shared" si="962"/>
        <v/>
      </c>
      <c r="N4161" s="13"/>
    </row>
    <row r="4162" spans="1:14" hidden="1">
      <c r="A4162" s="23">
        <v>80</v>
      </c>
      <c r="B4162" s="292"/>
      <c r="C4162" s="318">
        <v>1062</v>
      </c>
      <c r="D4162" s="319" t="s">
        <v>205</v>
      </c>
      <c r="E4162" s="320">
        <f t="shared" si="968"/>
        <v>0</v>
      </c>
      <c r="F4162" s="450"/>
      <c r="G4162" s="451"/>
      <c r="H4162" s="1416"/>
      <c r="I4162" s="450"/>
      <c r="J4162" s="451"/>
      <c r="K4162" s="1416"/>
      <c r="L4162" s="320">
        <f t="shared" si="969"/>
        <v>0</v>
      </c>
      <c r="M4162" s="12" t="str">
        <f t="shared" si="962"/>
        <v/>
      </c>
      <c r="N4162" s="13"/>
    </row>
    <row r="4163" spans="1:14" hidden="1">
      <c r="A4163" s="23">
        <v>85</v>
      </c>
      <c r="B4163" s="292"/>
      <c r="C4163" s="324">
        <v>1063</v>
      </c>
      <c r="D4163" s="332" t="s">
        <v>787</v>
      </c>
      <c r="E4163" s="326">
        <f t="shared" si="968"/>
        <v>0</v>
      </c>
      <c r="F4163" s="445"/>
      <c r="G4163" s="446"/>
      <c r="H4163" s="1413"/>
      <c r="I4163" s="445"/>
      <c r="J4163" s="446"/>
      <c r="K4163" s="1413"/>
      <c r="L4163" s="326">
        <f t="shared" si="969"/>
        <v>0</v>
      </c>
      <c r="M4163" s="12" t="str">
        <f t="shared" si="962"/>
        <v/>
      </c>
      <c r="N4163" s="13"/>
    </row>
    <row r="4164" spans="1:14" hidden="1">
      <c r="A4164" s="23">
        <v>90</v>
      </c>
      <c r="B4164" s="292"/>
      <c r="C4164" s="333">
        <v>1069</v>
      </c>
      <c r="D4164" s="334" t="s">
        <v>206</v>
      </c>
      <c r="E4164" s="335">
        <f t="shared" si="968"/>
        <v>0</v>
      </c>
      <c r="F4164" s="589"/>
      <c r="G4164" s="590"/>
      <c r="H4164" s="1415"/>
      <c r="I4164" s="589"/>
      <c r="J4164" s="590"/>
      <c r="K4164" s="1415"/>
      <c r="L4164" s="335">
        <f t="shared" si="969"/>
        <v>0</v>
      </c>
      <c r="M4164" s="12" t="str">
        <f t="shared" si="962"/>
        <v/>
      </c>
      <c r="N4164" s="13"/>
    </row>
    <row r="4165" spans="1:14" hidden="1">
      <c r="A4165" s="23">
        <v>90</v>
      </c>
      <c r="B4165" s="278"/>
      <c r="C4165" s="318">
        <v>1091</v>
      </c>
      <c r="D4165" s="331" t="s">
        <v>895</v>
      </c>
      <c r="E4165" s="320">
        <f t="shared" si="968"/>
        <v>0</v>
      </c>
      <c r="F4165" s="450"/>
      <c r="G4165" s="451"/>
      <c r="H4165" s="1416"/>
      <c r="I4165" s="450"/>
      <c r="J4165" s="451"/>
      <c r="K4165" s="1416"/>
      <c r="L4165" s="320">
        <f t="shared" si="969"/>
        <v>0</v>
      </c>
      <c r="M4165" s="12" t="str">
        <f t="shared" si="962"/>
        <v/>
      </c>
      <c r="N4165" s="13"/>
    </row>
    <row r="4166" spans="1:14" hidden="1">
      <c r="A4166" s="22">
        <v>115</v>
      </c>
      <c r="B4166" s="292"/>
      <c r="C4166" s="293">
        <v>1092</v>
      </c>
      <c r="D4166" s="294" t="s">
        <v>299</v>
      </c>
      <c r="E4166" s="295">
        <f t="shared" si="968"/>
        <v>0</v>
      </c>
      <c r="F4166" s="158"/>
      <c r="G4166" s="159"/>
      <c r="H4166" s="1408"/>
      <c r="I4166" s="158"/>
      <c r="J4166" s="159"/>
      <c r="K4166" s="1408"/>
      <c r="L4166" s="295">
        <f t="shared" si="969"/>
        <v>0</v>
      </c>
      <c r="M4166" s="12" t="str">
        <f t="shared" si="962"/>
        <v/>
      </c>
      <c r="N4166" s="13"/>
    </row>
    <row r="4167" spans="1:14" hidden="1">
      <c r="A4167" s="22">
        <v>125</v>
      </c>
      <c r="B4167" s="292"/>
      <c r="C4167" s="285">
        <v>1098</v>
      </c>
      <c r="D4167" s="339" t="s">
        <v>207</v>
      </c>
      <c r="E4167" s="287">
        <f t="shared" si="968"/>
        <v>0</v>
      </c>
      <c r="F4167" s="173"/>
      <c r="G4167" s="174"/>
      <c r="H4167" s="1409"/>
      <c r="I4167" s="173"/>
      <c r="J4167" s="174"/>
      <c r="K4167" s="1409"/>
      <c r="L4167" s="287">
        <f t="shared" si="969"/>
        <v>0</v>
      </c>
      <c r="M4167" s="12" t="str">
        <f t="shared" si="962"/>
        <v/>
      </c>
      <c r="N4167" s="13"/>
    </row>
    <row r="4168" spans="1:14" hidden="1">
      <c r="A4168" s="23">
        <v>130</v>
      </c>
      <c r="B4168" s="272">
        <v>1900</v>
      </c>
      <c r="C4168" s="1917" t="s">
        <v>266</v>
      </c>
      <c r="D4168" s="1918"/>
      <c r="E4168" s="310">
        <f t="shared" ref="E4168:L4168" si="970">SUM(E4169:E4171)</f>
        <v>0</v>
      </c>
      <c r="F4168" s="274">
        <f t="shared" si="970"/>
        <v>0</v>
      </c>
      <c r="G4168" s="275">
        <f t="shared" si="970"/>
        <v>0</v>
      </c>
      <c r="H4168" s="276">
        <f>SUM(H4169:H4171)</f>
        <v>0</v>
      </c>
      <c r="I4168" s="274">
        <f t="shared" si="970"/>
        <v>0</v>
      </c>
      <c r="J4168" s="275">
        <f t="shared" si="970"/>
        <v>0</v>
      </c>
      <c r="K4168" s="276">
        <f t="shared" si="970"/>
        <v>0</v>
      </c>
      <c r="L4168" s="310">
        <f t="shared" si="970"/>
        <v>0</v>
      </c>
      <c r="M4168" s="12" t="str">
        <f t="shared" si="962"/>
        <v/>
      </c>
      <c r="N4168" s="13"/>
    </row>
    <row r="4169" spans="1:14" hidden="1">
      <c r="A4169" s="23">
        <v>135</v>
      </c>
      <c r="B4169" s="292"/>
      <c r="C4169" s="279">
        <v>1901</v>
      </c>
      <c r="D4169" s="340" t="s">
        <v>896</v>
      </c>
      <c r="E4169" s="281">
        <f>F4169+G4169+H4169</f>
        <v>0</v>
      </c>
      <c r="F4169" s="152"/>
      <c r="G4169" s="153"/>
      <c r="H4169" s="1406"/>
      <c r="I4169" s="152"/>
      <c r="J4169" s="153"/>
      <c r="K4169" s="1406"/>
      <c r="L4169" s="281">
        <f>I4169+J4169+K4169</f>
        <v>0</v>
      </c>
      <c r="M4169" s="12" t="str">
        <f t="shared" si="962"/>
        <v/>
      </c>
      <c r="N4169" s="13"/>
    </row>
    <row r="4170" spans="1:14" hidden="1">
      <c r="A4170" s="23">
        <v>140</v>
      </c>
      <c r="B4170" s="341"/>
      <c r="C4170" s="293">
        <v>1981</v>
      </c>
      <c r="D4170" s="342" t="s">
        <v>897</v>
      </c>
      <c r="E4170" s="295">
        <f>F4170+G4170+H4170</f>
        <v>0</v>
      </c>
      <c r="F4170" s="158"/>
      <c r="G4170" s="159"/>
      <c r="H4170" s="1408"/>
      <c r="I4170" s="158"/>
      <c r="J4170" s="159"/>
      <c r="K4170" s="1408"/>
      <c r="L4170" s="295">
        <f>I4170+J4170+K4170</f>
        <v>0</v>
      </c>
      <c r="M4170" s="12" t="str">
        <f t="shared" si="962"/>
        <v/>
      </c>
      <c r="N4170" s="13"/>
    </row>
    <row r="4171" spans="1:14" hidden="1">
      <c r="A4171" s="23">
        <v>145</v>
      </c>
      <c r="B4171" s="292"/>
      <c r="C4171" s="285">
        <v>1991</v>
      </c>
      <c r="D4171" s="343" t="s">
        <v>898</v>
      </c>
      <c r="E4171" s="287">
        <f>F4171+G4171+H4171</f>
        <v>0</v>
      </c>
      <c r="F4171" s="173"/>
      <c r="G4171" s="174"/>
      <c r="H4171" s="1409"/>
      <c r="I4171" s="173"/>
      <c r="J4171" s="174"/>
      <c r="K4171" s="1409"/>
      <c r="L4171" s="287">
        <f>I4171+J4171+K4171</f>
        <v>0</v>
      </c>
      <c r="M4171" s="12" t="str">
        <f t="shared" si="962"/>
        <v/>
      </c>
      <c r="N4171" s="13"/>
    </row>
    <row r="4172" spans="1:14" hidden="1">
      <c r="A4172" s="23">
        <v>150</v>
      </c>
      <c r="B4172" s="272">
        <v>2100</v>
      </c>
      <c r="C4172" s="1917" t="s">
        <v>708</v>
      </c>
      <c r="D4172" s="1918"/>
      <c r="E4172" s="310">
        <f t="shared" ref="E4172:L4172" si="971">SUM(E4173:E4177)</f>
        <v>0</v>
      </c>
      <c r="F4172" s="274">
        <f t="shared" si="971"/>
        <v>0</v>
      </c>
      <c r="G4172" s="275">
        <f t="shared" si="971"/>
        <v>0</v>
      </c>
      <c r="H4172" s="276">
        <f>SUM(H4173:H4177)</f>
        <v>0</v>
      </c>
      <c r="I4172" s="274">
        <f t="shared" si="971"/>
        <v>0</v>
      </c>
      <c r="J4172" s="275">
        <f t="shared" si="971"/>
        <v>0</v>
      </c>
      <c r="K4172" s="276">
        <f t="shared" si="971"/>
        <v>0</v>
      </c>
      <c r="L4172" s="310">
        <f t="shared" si="971"/>
        <v>0</v>
      </c>
      <c r="M4172" s="12" t="str">
        <f t="shared" si="962"/>
        <v/>
      </c>
      <c r="N4172" s="13"/>
    </row>
    <row r="4173" spans="1:14" hidden="1">
      <c r="A4173" s="23">
        <v>155</v>
      </c>
      <c r="B4173" s="292"/>
      <c r="C4173" s="279">
        <v>2110</v>
      </c>
      <c r="D4173" s="344" t="s">
        <v>208</v>
      </c>
      <c r="E4173" s="281">
        <f>F4173+G4173+H4173</f>
        <v>0</v>
      </c>
      <c r="F4173" s="152"/>
      <c r="G4173" s="153"/>
      <c r="H4173" s="1406"/>
      <c r="I4173" s="152"/>
      <c r="J4173" s="153"/>
      <c r="K4173" s="1406"/>
      <c r="L4173" s="281">
        <f>I4173+J4173+K4173</f>
        <v>0</v>
      </c>
      <c r="M4173" s="12" t="str">
        <f t="shared" si="962"/>
        <v/>
      </c>
      <c r="N4173" s="13"/>
    </row>
    <row r="4174" spans="1:14" hidden="1">
      <c r="A4174" s="23">
        <v>160</v>
      </c>
      <c r="B4174" s="341"/>
      <c r="C4174" s="293">
        <v>2120</v>
      </c>
      <c r="D4174" s="300" t="s">
        <v>209</v>
      </c>
      <c r="E4174" s="295">
        <f>F4174+G4174+H4174</f>
        <v>0</v>
      </c>
      <c r="F4174" s="158"/>
      <c r="G4174" s="159"/>
      <c r="H4174" s="1408"/>
      <c r="I4174" s="158"/>
      <c r="J4174" s="159"/>
      <c r="K4174" s="1408"/>
      <c r="L4174" s="295">
        <f>I4174+J4174+K4174</f>
        <v>0</v>
      </c>
      <c r="M4174" s="12" t="str">
        <f t="shared" si="962"/>
        <v/>
      </c>
      <c r="N4174" s="13"/>
    </row>
    <row r="4175" spans="1:14" hidden="1">
      <c r="A4175" s="23">
        <v>165</v>
      </c>
      <c r="B4175" s="341"/>
      <c r="C4175" s="293">
        <v>2125</v>
      </c>
      <c r="D4175" s="300" t="s">
        <v>210</v>
      </c>
      <c r="E4175" s="295">
        <f>F4175+G4175+H4175</f>
        <v>0</v>
      </c>
      <c r="F4175" s="484">
        <v>0</v>
      </c>
      <c r="G4175" s="485">
        <v>0</v>
      </c>
      <c r="H4175" s="160">
        <v>0</v>
      </c>
      <c r="I4175" s="484">
        <v>0</v>
      </c>
      <c r="J4175" s="485">
        <v>0</v>
      </c>
      <c r="K4175" s="160">
        <v>0</v>
      </c>
      <c r="L4175" s="295">
        <f>I4175+J4175+K4175</f>
        <v>0</v>
      </c>
      <c r="M4175" s="12" t="str">
        <f t="shared" si="962"/>
        <v/>
      </c>
      <c r="N4175" s="13"/>
    </row>
    <row r="4176" spans="1:14" hidden="1">
      <c r="A4176" s="23">
        <v>175</v>
      </c>
      <c r="B4176" s="291"/>
      <c r="C4176" s="293">
        <v>2140</v>
      </c>
      <c r="D4176" s="300" t="s">
        <v>211</v>
      </c>
      <c r="E4176" s="295">
        <f>F4176+G4176+H4176</f>
        <v>0</v>
      </c>
      <c r="F4176" s="484">
        <v>0</v>
      </c>
      <c r="G4176" s="485">
        <v>0</v>
      </c>
      <c r="H4176" s="160">
        <v>0</v>
      </c>
      <c r="I4176" s="484">
        <v>0</v>
      </c>
      <c r="J4176" s="485">
        <v>0</v>
      </c>
      <c r="K4176" s="160">
        <v>0</v>
      </c>
      <c r="L4176" s="295">
        <f>I4176+J4176+K4176</f>
        <v>0</v>
      </c>
      <c r="M4176" s="12" t="str">
        <f t="shared" si="962"/>
        <v/>
      </c>
      <c r="N4176" s="13"/>
    </row>
    <row r="4177" spans="1:14" hidden="1">
      <c r="A4177" s="23">
        <v>180</v>
      </c>
      <c r="B4177" s="292"/>
      <c r="C4177" s="285">
        <v>2190</v>
      </c>
      <c r="D4177" s="345" t="s">
        <v>212</v>
      </c>
      <c r="E4177" s="287">
        <f>F4177+G4177+H4177</f>
        <v>0</v>
      </c>
      <c r="F4177" s="173"/>
      <c r="G4177" s="174"/>
      <c r="H4177" s="1409"/>
      <c r="I4177" s="173"/>
      <c r="J4177" s="174"/>
      <c r="K4177" s="1409"/>
      <c r="L4177" s="287">
        <f>I4177+J4177+K4177</f>
        <v>0</v>
      </c>
      <c r="M4177" s="12" t="str">
        <f t="shared" si="962"/>
        <v/>
      </c>
      <c r="N4177" s="13"/>
    </row>
    <row r="4178" spans="1:14" hidden="1">
      <c r="A4178" s="23">
        <v>185</v>
      </c>
      <c r="B4178" s="272">
        <v>2200</v>
      </c>
      <c r="C4178" s="1917" t="s">
        <v>213</v>
      </c>
      <c r="D4178" s="1918"/>
      <c r="E4178" s="310">
        <f t="shared" ref="E4178:L4178" si="972">SUM(E4179:E4180)</f>
        <v>0</v>
      </c>
      <c r="F4178" s="274">
        <f t="shared" si="972"/>
        <v>0</v>
      </c>
      <c r="G4178" s="275">
        <f t="shared" si="972"/>
        <v>0</v>
      </c>
      <c r="H4178" s="276">
        <f>SUM(H4179:H4180)</f>
        <v>0</v>
      </c>
      <c r="I4178" s="274">
        <f t="shared" si="972"/>
        <v>0</v>
      </c>
      <c r="J4178" s="275">
        <f t="shared" si="972"/>
        <v>0</v>
      </c>
      <c r="K4178" s="276">
        <f t="shared" si="972"/>
        <v>0</v>
      </c>
      <c r="L4178" s="310">
        <f t="shared" si="972"/>
        <v>0</v>
      </c>
      <c r="M4178" s="12" t="str">
        <f t="shared" si="962"/>
        <v/>
      </c>
      <c r="N4178" s="13"/>
    </row>
    <row r="4179" spans="1:14" hidden="1">
      <c r="A4179" s="23">
        <v>190</v>
      </c>
      <c r="B4179" s="292"/>
      <c r="C4179" s="279">
        <v>2221</v>
      </c>
      <c r="D4179" s="280" t="s">
        <v>300</v>
      </c>
      <c r="E4179" s="281">
        <f>F4179+G4179+H4179</f>
        <v>0</v>
      </c>
      <c r="F4179" s="152"/>
      <c r="G4179" s="153"/>
      <c r="H4179" s="1406"/>
      <c r="I4179" s="152"/>
      <c r="J4179" s="153"/>
      <c r="K4179" s="1406"/>
      <c r="L4179" s="281">
        <f>I4179+J4179+K4179</f>
        <v>0</v>
      </c>
      <c r="M4179" s="12" t="str">
        <f t="shared" si="962"/>
        <v/>
      </c>
      <c r="N4179" s="13"/>
    </row>
    <row r="4180" spans="1:14" hidden="1">
      <c r="A4180" s="23">
        <v>200</v>
      </c>
      <c r="B4180" s="292"/>
      <c r="C4180" s="285">
        <v>2224</v>
      </c>
      <c r="D4180" s="286" t="s">
        <v>214</v>
      </c>
      <c r="E4180" s="287">
        <f>F4180+G4180+H4180</f>
        <v>0</v>
      </c>
      <c r="F4180" s="173"/>
      <c r="G4180" s="174"/>
      <c r="H4180" s="1409"/>
      <c r="I4180" s="173"/>
      <c r="J4180" s="174"/>
      <c r="K4180" s="1409"/>
      <c r="L4180" s="287">
        <f>I4180+J4180+K4180</f>
        <v>0</v>
      </c>
      <c r="M4180" s="12" t="str">
        <f t="shared" si="962"/>
        <v/>
      </c>
      <c r="N4180" s="13"/>
    </row>
    <row r="4181" spans="1:14" hidden="1">
      <c r="A4181" s="23">
        <v>200</v>
      </c>
      <c r="B4181" s="272">
        <v>2500</v>
      </c>
      <c r="C4181" s="1917" t="s">
        <v>215</v>
      </c>
      <c r="D4181" s="1918"/>
      <c r="E4181" s="310">
        <f>F4181+G4181+H4181</f>
        <v>0</v>
      </c>
      <c r="F4181" s="1410"/>
      <c r="G4181" s="1411"/>
      <c r="H4181" s="1412"/>
      <c r="I4181" s="1410"/>
      <c r="J4181" s="1411"/>
      <c r="K4181" s="1412"/>
      <c r="L4181" s="310">
        <f>I4181+J4181+K4181</f>
        <v>0</v>
      </c>
      <c r="M4181" s="12" t="str">
        <f t="shared" si="962"/>
        <v/>
      </c>
      <c r="N4181" s="13"/>
    </row>
    <row r="4182" spans="1:14" hidden="1">
      <c r="A4182" s="23">
        <v>205</v>
      </c>
      <c r="B4182" s="272">
        <v>2600</v>
      </c>
      <c r="C4182" s="1923" t="s">
        <v>216</v>
      </c>
      <c r="D4182" s="1924"/>
      <c r="E4182" s="310">
        <f>F4182+G4182+H4182</f>
        <v>0</v>
      </c>
      <c r="F4182" s="1410"/>
      <c r="G4182" s="1411"/>
      <c r="H4182" s="1412"/>
      <c r="I4182" s="1410"/>
      <c r="J4182" s="1411"/>
      <c r="K4182" s="1412"/>
      <c r="L4182" s="310">
        <f>I4182+J4182+K4182</f>
        <v>0</v>
      </c>
      <c r="M4182" s="12" t="str">
        <f t="shared" si="962"/>
        <v/>
      </c>
      <c r="N4182" s="13"/>
    </row>
    <row r="4183" spans="1:14" hidden="1">
      <c r="A4183" s="23">
        <v>210</v>
      </c>
      <c r="B4183" s="272">
        <v>2700</v>
      </c>
      <c r="C4183" s="1923" t="s">
        <v>217</v>
      </c>
      <c r="D4183" s="1924"/>
      <c r="E4183" s="310">
        <f>F4183+G4183+H4183</f>
        <v>0</v>
      </c>
      <c r="F4183" s="1410"/>
      <c r="G4183" s="1411"/>
      <c r="H4183" s="1412"/>
      <c r="I4183" s="1410"/>
      <c r="J4183" s="1411"/>
      <c r="K4183" s="1412"/>
      <c r="L4183" s="310">
        <f>I4183+J4183+K4183</f>
        <v>0</v>
      </c>
      <c r="M4183" s="12" t="str">
        <f t="shared" si="962"/>
        <v/>
      </c>
      <c r="N4183" s="13"/>
    </row>
    <row r="4184" spans="1:14" ht="36" hidden="1" customHeight="1">
      <c r="A4184" s="23">
        <v>215</v>
      </c>
      <c r="B4184" s="272">
        <v>2800</v>
      </c>
      <c r="C4184" s="1923" t="s">
        <v>1644</v>
      </c>
      <c r="D4184" s="1924"/>
      <c r="E4184" s="310">
        <f t="shared" ref="E4184:L4184" si="973">SUM(E4185:E4187)</f>
        <v>0</v>
      </c>
      <c r="F4184" s="274">
        <f t="shared" si="973"/>
        <v>0</v>
      </c>
      <c r="G4184" s="275">
        <f t="shared" si="973"/>
        <v>0</v>
      </c>
      <c r="H4184" s="276">
        <f>SUM(H4185:H4187)</f>
        <v>0</v>
      </c>
      <c r="I4184" s="274">
        <f t="shared" si="973"/>
        <v>0</v>
      </c>
      <c r="J4184" s="275">
        <f t="shared" si="973"/>
        <v>0</v>
      </c>
      <c r="K4184" s="276">
        <f t="shared" si="973"/>
        <v>0</v>
      </c>
      <c r="L4184" s="310">
        <f t="shared" si="973"/>
        <v>0</v>
      </c>
      <c r="M4184" s="12" t="str">
        <f t="shared" si="962"/>
        <v/>
      </c>
      <c r="N4184" s="13"/>
    </row>
    <row r="4185" spans="1:14" hidden="1">
      <c r="A4185" s="22">
        <v>220</v>
      </c>
      <c r="B4185" s="292"/>
      <c r="C4185" s="279">
        <v>2810</v>
      </c>
      <c r="D4185" s="340" t="s">
        <v>2169</v>
      </c>
      <c r="E4185" s="281">
        <f>F4185+G4185+H4185</f>
        <v>0</v>
      </c>
      <c r="F4185" s="152"/>
      <c r="G4185" s="153"/>
      <c r="H4185" s="1406"/>
      <c r="I4185" s="152"/>
      <c r="J4185" s="153"/>
      <c r="K4185" s="1406"/>
      <c r="L4185" s="281">
        <f>I4185+J4185+K4185</f>
        <v>0</v>
      </c>
      <c r="M4185" s="12" t="str">
        <f t="shared" si="962"/>
        <v/>
      </c>
      <c r="N4185" s="13"/>
    </row>
    <row r="4186" spans="1:14" hidden="1">
      <c r="A4186" s="23">
        <v>225</v>
      </c>
      <c r="B4186" s="341"/>
      <c r="C4186" s="293">
        <v>2820</v>
      </c>
      <c r="D4186" s="342" t="s">
        <v>2170</v>
      </c>
      <c r="E4186" s="295">
        <f>F4186+G4186+H4186</f>
        <v>0</v>
      </c>
      <c r="F4186" s="158"/>
      <c r="G4186" s="159"/>
      <c r="H4186" s="1408"/>
      <c r="I4186" s="158"/>
      <c r="J4186" s="159"/>
      <c r="K4186" s="1408"/>
      <c r="L4186" s="295">
        <f>I4186+J4186+K4186</f>
        <v>0</v>
      </c>
      <c r="M4186" s="12" t="str">
        <f t="shared" si="962"/>
        <v/>
      </c>
      <c r="N4186" s="13"/>
    </row>
    <row r="4187" spans="1:14" ht="31.5" hidden="1">
      <c r="A4187" s="23">
        <v>230</v>
      </c>
      <c r="B4187" s="292"/>
      <c r="C4187" s="285">
        <v>2890</v>
      </c>
      <c r="D4187" s="343" t="s">
        <v>2171</v>
      </c>
      <c r="E4187" s="287">
        <f>F4187+G4187+H4187</f>
        <v>0</v>
      </c>
      <c r="F4187" s="173"/>
      <c r="G4187" s="174"/>
      <c r="H4187" s="1409"/>
      <c r="I4187" s="173"/>
      <c r="J4187" s="174"/>
      <c r="K4187" s="1409"/>
      <c r="L4187" s="287">
        <f>I4187+J4187+K4187</f>
        <v>0</v>
      </c>
      <c r="M4187" s="12" t="str">
        <f t="shared" si="962"/>
        <v/>
      </c>
      <c r="N4187" s="13"/>
    </row>
    <row r="4188" spans="1:14" hidden="1">
      <c r="A4188" s="23">
        <v>245</v>
      </c>
      <c r="B4188" s="272">
        <v>2900</v>
      </c>
      <c r="C4188" s="1917" t="s">
        <v>218</v>
      </c>
      <c r="D4188" s="1918"/>
      <c r="E4188" s="310">
        <f>SUM(E4189:E4196)</f>
        <v>0</v>
      </c>
      <c r="F4188" s="274">
        <f>SUM(F4189:F4196)</f>
        <v>0</v>
      </c>
      <c r="G4188" s="274">
        <f t="shared" ref="G4188:L4188" si="974">SUM(G4189:G4196)</f>
        <v>0</v>
      </c>
      <c r="H4188" s="274">
        <f t="shared" si="974"/>
        <v>0</v>
      </c>
      <c r="I4188" s="274">
        <f t="shared" si="974"/>
        <v>0</v>
      </c>
      <c r="J4188" s="274">
        <f t="shared" si="974"/>
        <v>0</v>
      </c>
      <c r="K4188" s="274">
        <f t="shared" si="974"/>
        <v>0</v>
      </c>
      <c r="L4188" s="274">
        <f t="shared" si="974"/>
        <v>0</v>
      </c>
      <c r="M4188" s="12" t="str">
        <f t="shared" si="962"/>
        <v/>
      </c>
      <c r="N4188" s="13"/>
    </row>
    <row r="4189" spans="1:14" hidden="1">
      <c r="A4189" s="22">
        <v>220</v>
      </c>
      <c r="B4189" s="346"/>
      <c r="C4189" s="279">
        <v>2910</v>
      </c>
      <c r="D4189" s="347" t="s">
        <v>1988</v>
      </c>
      <c r="E4189" s="281">
        <f>F4189+G4189+H4189</f>
        <v>0</v>
      </c>
      <c r="F4189" s="152"/>
      <c r="G4189" s="153"/>
      <c r="H4189" s="1406"/>
      <c r="I4189" s="152"/>
      <c r="J4189" s="153"/>
      <c r="K4189" s="1406"/>
      <c r="L4189" s="281">
        <f>I4189+J4189+K4189</f>
        <v>0</v>
      </c>
      <c r="M4189" s="12" t="str">
        <f t="shared" si="962"/>
        <v/>
      </c>
      <c r="N4189" s="13"/>
    </row>
    <row r="4190" spans="1:14" hidden="1">
      <c r="A4190" s="23">
        <v>225</v>
      </c>
      <c r="B4190" s="346"/>
      <c r="C4190" s="279">
        <v>2920</v>
      </c>
      <c r="D4190" s="347" t="s">
        <v>219</v>
      </c>
      <c r="E4190" s="281">
        <f t="shared" ref="E4190:E4196" si="975">F4190+G4190+H4190</f>
        <v>0</v>
      </c>
      <c r="F4190" s="152"/>
      <c r="G4190" s="153"/>
      <c r="H4190" s="1406"/>
      <c r="I4190" s="152"/>
      <c r="J4190" s="153"/>
      <c r="K4190" s="1406"/>
      <c r="L4190" s="281">
        <f t="shared" ref="L4190:L4196" si="976">I4190+J4190+K4190</f>
        <v>0</v>
      </c>
      <c r="M4190" s="12" t="str">
        <f t="shared" si="962"/>
        <v/>
      </c>
      <c r="N4190" s="13"/>
    </row>
    <row r="4191" spans="1:14" ht="31.5" hidden="1">
      <c r="A4191" s="23">
        <v>230</v>
      </c>
      <c r="B4191" s="346"/>
      <c r="C4191" s="324">
        <v>2969</v>
      </c>
      <c r="D4191" s="348" t="s">
        <v>220</v>
      </c>
      <c r="E4191" s="326">
        <f t="shared" si="975"/>
        <v>0</v>
      </c>
      <c r="F4191" s="445"/>
      <c r="G4191" s="446"/>
      <c r="H4191" s="1413"/>
      <c r="I4191" s="445"/>
      <c r="J4191" s="446"/>
      <c r="K4191" s="1413"/>
      <c r="L4191" s="326">
        <f t="shared" si="976"/>
        <v>0</v>
      </c>
      <c r="M4191" s="12" t="str">
        <f t="shared" si="962"/>
        <v/>
      </c>
      <c r="N4191" s="13"/>
    </row>
    <row r="4192" spans="1:14" ht="31.5" hidden="1">
      <c r="A4192" s="23">
        <v>235</v>
      </c>
      <c r="B4192" s="346"/>
      <c r="C4192" s="349">
        <v>2970</v>
      </c>
      <c r="D4192" s="350" t="s">
        <v>221</v>
      </c>
      <c r="E4192" s="351">
        <f t="shared" si="975"/>
        <v>0</v>
      </c>
      <c r="F4192" s="624"/>
      <c r="G4192" s="625"/>
      <c r="H4192" s="1414"/>
      <c r="I4192" s="624"/>
      <c r="J4192" s="625"/>
      <c r="K4192" s="1414"/>
      <c r="L4192" s="351">
        <f t="shared" si="976"/>
        <v>0</v>
      </c>
      <c r="M4192" s="12" t="str">
        <f t="shared" si="962"/>
        <v/>
      </c>
      <c r="N4192" s="13"/>
    </row>
    <row r="4193" spans="1:14" hidden="1">
      <c r="A4193" s="23">
        <v>240</v>
      </c>
      <c r="B4193" s="346"/>
      <c r="C4193" s="333">
        <v>2989</v>
      </c>
      <c r="D4193" s="355" t="s">
        <v>222</v>
      </c>
      <c r="E4193" s="335">
        <f t="shared" si="975"/>
        <v>0</v>
      </c>
      <c r="F4193" s="589"/>
      <c r="G4193" s="590"/>
      <c r="H4193" s="1415"/>
      <c r="I4193" s="589"/>
      <c r="J4193" s="590"/>
      <c r="K4193" s="1415"/>
      <c r="L4193" s="335">
        <f t="shared" si="976"/>
        <v>0</v>
      </c>
      <c r="M4193" s="12" t="str">
        <f t="shared" si="962"/>
        <v/>
      </c>
      <c r="N4193" s="13"/>
    </row>
    <row r="4194" spans="1:14" hidden="1">
      <c r="A4194" s="23">
        <v>245</v>
      </c>
      <c r="B4194" s="292"/>
      <c r="C4194" s="318">
        <v>2990</v>
      </c>
      <c r="D4194" s="356" t="s">
        <v>2007</v>
      </c>
      <c r="E4194" s="320">
        <f>F4194+G4194+H4194</f>
        <v>0</v>
      </c>
      <c r="F4194" s="450"/>
      <c r="G4194" s="451"/>
      <c r="H4194" s="1416"/>
      <c r="I4194" s="450"/>
      <c r="J4194" s="451"/>
      <c r="K4194" s="1416"/>
      <c r="L4194" s="320">
        <f>I4194+J4194+K4194</f>
        <v>0</v>
      </c>
      <c r="M4194" s="12" t="str">
        <f t="shared" si="962"/>
        <v/>
      </c>
      <c r="N4194" s="13"/>
    </row>
    <row r="4195" spans="1:14" hidden="1">
      <c r="A4195" s="22">
        <v>250</v>
      </c>
      <c r="B4195" s="292"/>
      <c r="C4195" s="318">
        <v>2991</v>
      </c>
      <c r="D4195" s="356" t="s">
        <v>223</v>
      </c>
      <c r="E4195" s="320">
        <f t="shared" si="975"/>
        <v>0</v>
      </c>
      <c r="F4195" s="450"/>
      <c r="G4195" s="451"/>
      <c r="H4195" s="1416"/>
      <c r="I4195" s="450"/>
      <c r="J4195" s="451"/>
      <c r="K4195" s="1416"/>
      <c r="L4195" s="320">
        <f t="shared" si="976"/>
        <v>0</v>
      </c>
      <c r="M4195" s="12" t="str">
        <f t="shared" si="962"/>
        <v/>
      </c>
      <c r="N4195" s="13"/>
    </row>
    <row r="4196" spans="1:14" hidden="1">
      <c r="A4196" s="23">
        <v>255</v>
      </c>
      <c r="B4196" s="292"/>
      <c r="C4196" s="285">
        <v>2992</v>
      </c>
      <c r="D4196" s="357" t="s">
        <v>224</v>
      </c>
      <c r="E4196" s="287">
        <f t="shared" si="975"/>
        <v>0</v>
      </c>
      <c r="F4196" s="173"/>
      <c r="G4196" s="174"/>
      <c r="H4196" s="1409"/>
      <c r="I4196" s="173"/>
      <c r="J4196" s="174"/>
      <c r="K4196" s="1409"/>
      <c r="L4196" s="287">
        <f t="shared" si="976"/>
        <v>0</v>
      </c>
      <c r="M4196" s="12" t="str">
        <f t="shared" si="962"/>
        <v/>
      </c>
      <c r="N4196" s="13"/>
    </row>
    <row r="4197" spans="1:14" hidden="1">
      <c r="A4197" s="23">
        <v>265</v>
      </c>
      <c r="B4197" s="272">
        <v>3300</v>
      </c>
      <c r="C4197" s="358" t="s">
        <v>2038</v>
      </c>
      <c r="D4197" s="1835"/>
      <c r="E4197" s="310">
        <f t="shared" ref="E4197:L4197" si="977">SUM(E4198:E4202)</f>
        <v>0</v>
      </c>
      <c r="F4197" s="274">
        <f t="shared" si="977"/>
        <v>0</v>
      </c>
      <c r="G4197" s="275">
        <f t="shared" si="977"/>
        <v>0</v>
      </c>
      <c r="H4197" s="276">
        <f t="shared" si="977"/>
        <v>0</v>
      </c>
      <c r="I4197" s="274">
        <f t="shared" si="977"/>
        <v>0</v>
      </c>
      <c r="J4197" s="275">
        <f t="shared" si="977"/>
        <v>0</v>
      </c>
      <c r="K4197" s="276">
        <f t="shared" si="977"/>
        <v>0</v>
      </c>
      <c r="L4197" s="310">
        <f t="shared" si="977"/>
        <v>0</v>
      </c>
      <c r="M4197" s="12" t="str">
        <f t="shared" ref="M4197:M4250" si="978">(IF($E4197&lt;&gt;0,$M$2,IF($L4197&lt;&gt;0,$M$2,"")))</f>
        <v/>
      </c>
      <c r="N4197" s="13"/>
    </row>
    <row r="4198" spans="1:14" hidden="1">
      <c r="A4198" s="22">
        <v>270</v>
      </c>
      <c r="B4198" s="291"/>
      <c r="C4198" s="279">
        <v>3301</v>
      </c>
      <c r="D4198" s="359" t="s">
        <v>225</v>
      </c>
      <c r="E4198" s="281">
        <f t="shared" ref="E4198:E4205" si="979">F4198+G4198+H4198</f>
        <v>0</v>
      </c>
      <c r="F4198" s="482">
        <v>0</v>
      </c>
      <c r="G4198" s="483">
        <v>0</v>
      </c>
      <c r="H4198" s="154">
        <v>0</v>
      </c>
      <c r="I4198" s="482">
        <v>0</v>
      </c>
      <c r="J4198" s="483">
        <v>0</v>
      </c>
      <c r="K4198" s="154">
        <v>0</v>
      </c>
      <c r="L4198" s="281">
        <f t="shared" ref="L4198:L4205" si="980">I4198+J4198+K4198</f>
        <v>0</v>
      </c>
      <c r="M4198" s="12" t="str">
        <f t="shared" si="978"/>
        <v/>
      </c>
      <c r="N4198" s="13"/>
    </row>
    <row r="4199" spans="1:14" hidden="1">
      <c r="A4199" s="22">
        <v>290</v>
      </c>
      <c r="B4199" s="291"/>
      <c r="C4199" s="293">
        <v>3302</v>
      </c>
      <c r="D4199" s="360" t="s">
        <v>702</v>
      </c>
      <c r="E4199" s="295">
        <f t="shared" si="979"/>
        <v>0</v>
      </c>
      <c r="F4199" s="484">
        <v>0</v>
      </c>
      <c r="G4199" s="485">
        <v>0</v>
      </c>
      <c r="H4199" s="160">
        <v>0</v>
      </c>
      <c r="I4199" s="484">
        <v>0</v>
      </c>
      <c r="J4199" s="485">
        <v>0</v>
      </c>
      <c r="K4199" s="160">
        <v>0</v>
      </c>
      <c r="L4199" s="295">
        <f t="shared" si="980"/>
        <v>0</v>
      </c>
      <c r="M4199" s="12" t="str">
        <f t="shared" si="978"/>
        <v/>
      </c>
      <c r="N4199" s="13"/>
    </row>
    <row r="4200" spans="1:14" hidden="1">
      <c r="A4200" s="39">
        <v>320</v>
      </c>
      <c r="B4200" s="291"/>
      <c r="C4200" s="293">
        <v>3304</v>
      </c>
      <c r="D4200" s="360" t="s">
        <v>226</v>
      </c>
      <c r="E4200" s="295">
        <f t="shared" si="979"/>
        <v>0</v>
      </c>
      <c r="F4200" s="484">
        <v>0</v>
      </c>
      <c r="G4200" s="485">
        <v>0</v>
      </c>
      <c r="H4200" s="160">
        <v>0</v>
      </c>
      <c r="I4200" s="484">
        <v>0</v>
      </c>
      <c r="J4200" s="485">
        <v>0</v>
      </c>
      <c r="K4200" s="160">
        <v>0</v>
      </c>
      <c r="L4200" s="295">
        <f t="shared" si="980"/>
        <v>0</v>
      </c>
      <c r="M4200" s="12" t="str">
        <f t="shared" si="978"/>
        <v/>
      </c>
      <c r="N4200" s="13"/>
    </row>
    <row r="4201" spans="1:14" ht="47.25" hidden="1">
      <c r="A4201" s="22">
        <v>330</v>
      </c>
      <c r="B4201" s="291"/>
      <c r="C4201" s="285">
        <v>3306</v>
      </c>
      <c r="D4201" s="361" t="s">
        <v>2172</v>
      </c>
      <c r="E4201" s="295">
        <f t="shared" si="979"/>
        <v>0</v>
      </c>
      <c r="F4201" s="484">
        <v>0</v>
      </c>
      <c r="G4201" s="485">
        <v>0</v>
      </c>
      <c r="H4201" s="160">
        <v>0</v>
      </c>
      <c r="I4201" s="484">
        <v>0</v>
      </c>
      <c r="J4201" s="485">
        <v>0</v>
      </c>
      <c r="K4201" s="160">
        <v>0</v>
      </c>
      <c r="L4201" s="295">
        <f t="shared" si="980"/>
        <v>0</v>
      </c>
      <c r="M4201" s="12" t="str">
        <f t="shared" si="978"/>
        <v/>
      </c>
      <c r="N4201" s="13"/>
    </row>
    <row r="4202" spans="1:14" hidden="1">
      <c r="A4202" s="23">
        <v>225</v>
      </c>
      <c r="B4202" s="291"/>
      <c r="C4202" s="285">
        <v>3307</v>
      </c>
      <c r="D4202" s="361" t="s">
        <v>2049</v>
      </c>
      <c r="E4202" s="287">
        <f t="shared" si="979"/>
        <v>0</v>
      </c>
      <c r="F4202" s="486">
        <v>0</v>
      </c>
      <c r="G4202" s="487">
        <v>0</v>
      </c>
      <c r="H4202" s="175">
        <v>0</v>
      </c>
      <c r="I4202" s="486">
        <v>0</v>
      </c>
      <c r="J4202" s="487">
        <v>0</v>
      </c>
      <c r="K4202" s="175">
        <v>0</v>
      </c>
      <c r="L4202" s="287">
        <f t="shared" si="980"/>
        <v>0</v>
      </c>
      <c r="M4202" s="12" t="str">
        <f t="shared" si="978"/>
        <v/>
      </c>
      <c r="N4202" s="13"/>
    </row>
    <row r="4203" spans="1:14" hidden="1">
      <c r="A4203" s="23">
        <v>230</v>
      </c>
      <c r="B4203" s="272">
        <v>3900</v>
      </c>
      <c r="C4203" s="1917" t="s">
        <v>227</v>
      </c>
      <c r="D4203" s="1918"/>
      <c r="E4203" s="310">
        <f t="shared" si="979"/>
        <v>0</v>
      </c>
      <c r="F4203" s="1458">
        <v>0</v>
      </c>
      <c r="G4203" s="1459">
        <v>0</v>
      </c>
      <c r="H4203" s="1460">
        <v>0</v>
      </c>
      <c r="I4203" s="1458">
        <v>0</v>
      </c>
      <c r="J4203" s="1459">
        <v>0</v>
      </c>
      <c r="K4203" s="1460">
        <v>0</v>
      </c>
      <c r="L4203" s="310">
        <f t="shared" si="980"/>
        <v>0</v>
      </c>
      <c r="M4203" s="12" t="str">
        <f t="shared" si="978"/>
        <v/>
      </c>
      <c r="N4203" s="13"/>
    </row>
    <row r="4204" spans="1:14" hidden="1">
      <c r="A4204" s="23">
        <v>245</v>
      </c>
      <c r="B4204" s="272">
        <v>4000</v>
      </c>
      <c r="C4204" s="1917" t="s">
        <v>228</v>
      </c>
      <c r="D4204" s="1918"/>
      <c r="E4204" s="310">
        <f t="shared" si="979"/>
        <v>0</v>
      </c>
      <c r="F4204" s="1410"/>
      <c r="G4204" s="1411"/>
      <c r="H4204" s="1412"/>
      <c r="I4204" s="1410"/>
      <c r="J4204" s="1411"/>
      <c r="K4204" s="1412"/>
      <c r="L4204" s="310">
        <f t="shared" si="980"/>
        <v>0</v>
      </c>
      <c r="M4204" s="12" t="str">
        <f t="shared" si="978"/>
        <v/>
      </c>
      <c r="N4204" s="13"/>
    </row>
    <row r="4205" spans="1:14" hidden="1">
      <c r="A4205" s="22">
        <v>350</v>
      </c>
      <c r="B4205" s="272">
        <v>4100</v>
      </c>
      <c r="C4205" s="1917" t="s">
        <v>229</v>
      </c>
      <c r="D4205" s="1918"/>
      <c r="E4205" s="310">
        <f t="shared" si="979"/>
        <v>0</v>
      </c>
      <c r="F4205" s="1459">
        <v>0</v>
      </c>
      <c r="G4205" s="1459">
        <v>0</v>
      </c>
      <c r="H4205" s="1460">
        <v>0</v>
      </c>
      <c r="I4205" s="1711">
        <v>0</v>
      </c>
      <c r="J4205" s="1459">
        <v>0</v>
      </c>
      <c r="K4205" s="1459">
        <v>0</v>
      </c>
      <c r="L4205" s="310">
        <f t="shared" si="980"/>
        <v>0</v>
      </c>
      <c r="M4205" s="12" t="str">
        <f t="shared" si="978"/>
        <v/>
      </c>
      <c r="N4205" s="13"/>
    </row>
    <row r="4206" spans="1:14" hidden="1">
      <c r="A4206" s="23">
        <v>355</v>
      </c>
      <c r="B4206" s="272">
        <v>4200</v>
      </c>
      <c r="C4206" s="1917" t="s">
        <v>230</v>
      </c>
      <c r="D4206" s="1918"/>
      <c r="E4206" s="310">
        <f t="shared" ref="E4206:L4206" si="981">SUM(E4207:E4212)</f>
        <v>0</v>
      </c>
      <c r="F4206" s="274">
        <f t="shared" si="981"/>
        <v>0</v>
      </c>
      <c r="G4206" s="275">
        <f t="shared" si="981"/>
        <v>0</v>
      </c>
      <c r="H4206" s="276">
        <f>SUM(H4207:H4212)</f>
        <v>0</v>
      </c>
      <c r="I4206" s="274">
        <f t="shared" si="981"/>
        <v>0</v>
      </c>
      <c r="J4206" s="275">
        <f t="shared" si="981"/>
        <v>0</v>
      </c>
      <c r="K4206" s="276">
        <f t="shared" si="981"/>
        <v>0</v>
      </c>
      <c r="L4206" s="310">
        <f t="shared" si="981"/>
        <v>0</v>
      </c>
      <c r="M4206" s="12" t="str">
        <f t="shared" si="978"/>
        <v/>
      </c>
      <c r="N4206" s="13"/>
    </row>
    <row r="4207" spans="1:14" hidden="1">
      <c r="A4207" s="23">
        <v>355</v>
      </c>
      <c r="B4207" s="362"/>
      <c r="C4207" s="279">
        <v>4201</v>
      </c>
      <c r="D4207" s="280" t="s">
        <v>231</v>
      </c>
      <c r="E4207" s="281">
        <f t="shared" ref="E4207:E4212" si="982">F4207+G4207+H4207</f>
        <v>0</v>
      </c>
      <c r="F4207" s="152"/>
      <c r="G4207" s="153"/>
      <c r="H4207" s="1406"/>
      <c r="I4207" s="152"/>
      <c r="J4207" s="153"/>
      <c r="K4207" s="1406"/>
      <c r="L4207" s="281">
        <f t="shared" ref="L4207:L4212" si="983">I4207+J4207+K4207</f>
        <v>0</v>
      </c>
      <c r="M4207" s="12" t="str">
        <f t="shared" si="978"/>
        <v/>
      </c>
      <c r="N4207" s="13"/>
    </row>
    <row r="4208" spans="1:14" hidden="1">
      <c r="A4208" s="23">
        <v>375</v>
      </c>
      <c r="B4208" s="362"/>
      <c r="C4208" s="293">
        <v>4202</v>
      </c>
      <c r="D4208" s="363" t="s">
        <v>232</v>
      </c>
      <c r="E4208" s="295">
        <f t="shared" si="982"/>
        <v>0</v>
      </c>
      <c r="F4208" s="158"/>
      <c r="G4208" s="159"/>
      <c r="H4208" s="1408"/>
      <c r="I4208" s="158"/>
      <c r="J4208" s="159"/>
      <c r="K4208" s="1408"/>
      <c r="L4208" s="295">
        <f t="shared" si="983"/>
        <v>0</v>
      </c>
      <c r="M4208" s="12" t="str">
        <f t="shared" si="978"/>
        <v/>
      </c>
      <c r="N4208" s="13"/>
    </row>
    <row r="4209" spans="1:14" hidden="1">
      <c r="A4209" s="23">
        <v>380</v>
      </c>
      <c r="B4209" s="362"/>
      <c r="C4209" s="293">
        <v>4214</v>
      </c>
      <c r="D4209" s="363" t="s">
        <v>233</v>
      </c>
      <c r="E4209" s="295">
        <f t="shared" si="982"/>
        <v>0</v>
      </c>
      <c r="F4209" s="158"/>
      <c r="G4209" s="159"/>
      <c r="H4209" s="1408"/>
      <c r="I4209" s="158"/>
      <c r="J4209" s="159"/>
      <c r="K4209" s="1408"/>
      <c r="L4209" s="295">
        <f t="shared" si="983"/>
        <v>0</v>
      </c>
      <c r="M4209" s="12" t="str">
        <f t="shared" si="978"/>
        <v/>
      </c>
      <c r="N4209" s="13"/>
    </row>
    <row r="4210" spans="1:14" hidden="1">
      <c r="A4210" s="23">
        <v>385</v>
      </c>
      <c r="B4210" s="362"/>
      <c r="C4210" s="293">
        <v>4217</v>
      </c>
      <c r="D4210" s="363" t="s">
        <v>234</v>
      </c>
      <c r="E4210" s="295">
        <f t="shared" si="982"/>
        <v>0</v>
      </c>
      <c r="F4210" s="158"/>
      <c r="G4210" s="159"/>
      <c r="H4210" s="1408"/>
      <c r="I4210" s="158"/>
      <c r="J4210" s="159"/>
      <c r="K4210" s="1408"/>
      <c r="L4210" s="295">
        <f t="shared" si="983"/>
        <v>0</v>
      </c>
      <c r="M4210" s="12" t="str">
        <f t="shared" si="978"/>
        <v/>
      </c>
      <c r="N4210" s="13"/>
    </row>
    <row r="4211" spans="1:14" hidden="1">
      <c r="A4211" s="23">
        <v>390</v>
      </c>
      <c r="B4211" s="362"/>
      <c r="C4211" s="293">
        <v>4218</v>
      </c>
      <c r="D4211" s="294" t="s">
        <v>235</v>
      </c>
      <c r="E4211" s="295">
        <f t="shared" si="982"/>
        <v>0</v>
      </c>
      <c r="F4211" s="158"/>
      <c r="G4211" s="159"/>
      <c r="H4211" s="1408"/>
      <c r="I4211" s="158"/>
      <c r="J4211" s="159"/>
      <c r="K4211" s="1408"/>
      <c r="L4211" s="295">
        <f t="shared" si="983"/>
        <v>0</v>
      </c>
      <c r="M4211" s="12" t="str">
        <f t="shared" si="978"/>
        <v/>
      </c>
      <c r="N4211" s="13"/>
    </row>
    <row r="4212" spans="1:14" hidden="1">
      <c r="A4212" s="23">
        <v>390</v>
      </c>
      <c r="B4212" s="362"/>
      <c r="C4212" s="285">
        <v>4219</v>
      </c>
      <c r="D4212" s="343" t="s">
        <v>236</v>
      </c>
      <c r="E4212" s="287">
        <f t="shared" si="982"/>
        <v>0</v>
      </c>
      <c r="F4212" s="173"/>
      <c r="G4212" s="174"/>
      <c r="H4212" s="1409"/>
      <c r="I4212" s="173"/>
      <c r="J4212" s="174"/>
      <c r="K4212" s="1409"/>
      <c r="L4212" s="287">
        <f t="shared" si="983"/>
        <v>0</v>
      </c>
      <c r="M4212" s="12" t="str">
        <f t="shared" si="978"/>
        <v/>
      </c>
      <c r="N4212" s="13"/>
    </row>
    <row r="4213" spans="1:14" hidden="1">
      <c r="A4213" s="23">
        <v>395</v>
      </c>
      <c r="B4213" s="272">
        <v>4300</v>
      </c>
      <c r="C4213" s="1917" t="s">
        <v>1645</v>
      </c>
      <c r="D4213" s="1918"/>
      <c r="E4213" s="310">
        <f t="shared" ref="E4213:L4213" si="984">SUM(E4214:E4216)</f>
        <v>0</v>
      </c>
      <c r="F4213" s="274">
        <f t="shared" si="984"/>
        <v>0</v>
      </c>
      <c r="G4213" s="275">
        <f t="shared" si="984"/>
        <v>0</v>
      </c>
      <c r="H4213" s="276">
        <f>SUM(H4214:H4216)</f>
        <v>0</v>
      </c>
      <c r="I4213" s="274">
        <f t="shared" si="984"/>
        <v>0</v>
      </c>
      <c r="J4213" s="275">
        <f t="shared" si="984"/>
        <v>0</v>
      </c>
      <c r="K4213" s="276">
        <f t="shared" si="984"/>
        <v>0</v>
      </c>
      <c r="L4213" s="310">
        <f t="shared" si="984"/>
        <v>0</v>
      </c>
      <c r="M4213" s="12" t="str">
        <f t="shared" si="978"/>
        <v/>
      </c>
      <c r="N4213" s="13"/>
    </row>
    <row r="4214" spans="1:14" hidden="1">
      <c r="A4214" s="18">
        <v>397</v>
      </c>
      <c r="B4214" s="362"/>
      <c r="C4214" s="279">
        <v>4301</v>
      </c>
      <c r="D4214" s="311" t="s">
        <v>237</v>
      </c>
      <c r="E4214" s="281">
        <f t="shared" ref="E4214:E4219" si="985">F4214+G4214+H4214</f>
        <v>0</v>
      </c>
      <c r="F4214" s="152"/>
      <c r="G4214" s="153"/>
      <c r="H4214" s="1406"/>
      <c r="I4214" s="152"/>
      <c r="J4214" s="153"/>
      <c r="K4214" s="1406"/>
      <c r="L4214" s="281">
        <f t="shared" ref="L4214:L4219" si="986">I4214+J4214+K4214</f>
        <v>0</v>
      </c>
      <c r="M4214" s="12" t="str">
        <f t="shared" si="978"/>
        <v/>
      </c>
      <c r="N4214" s="13"/>
    </row>
    <row r="4215" spans="1:14" hidden="1">
      <c r="A4215" s="14">
        <v>398</v>
      </c>
      <c r="B4215" s="362"/>
      <c r="C4215" s="293">
        <v>4302</v>
      </c>
      <c r="D4215" s="363" t="s">
        <v>238</v>
      </c>
      <c r="E4215" s="295">
        <f t="shared" si="985"/>
        <v>0</v>
      </c>
      <c r="F4215" s="158"/>
      <c r="G4215" s="159"/>
      <c r="H4215" s="1408"/>
      <c r="I4215" s="158"/>
      <c r="J4215" s="159"/>
      <c r="K4215" s="1408"/>
      <c r="L4215" s="295">
        <f t="shared" si="986"/>
        <v>0</v>
      </c>
      <c r="M4215" s="12" t="str">
        <f t="shared" si="978"/>
        <v/>
      </c>
      <c r="N4215" s="13"/>
    </row>
    <row r="4216" spans="1:14" hidden="1">
      <c r="A4216" s="14">
        <v>399</v>
      </c>
      <c r="B4216" s="362"/>
      <c r="C4216" s="285">
        <v>4309</v>
      </c>
      <c r="D4216" s="301" t="s">
        <v>239</v>
      </c>
      <c r="E4216" s="287">
        <f t="shared" si="985"/>
        <v>0</v>
      </c>
      <c r="F4216" s="173"/>
      <c r="G4216" s="174"/>
      <c r="H4216" s="1409"/>
      <c r="I4216" s="173"/>
      <c r="J4216" s="174"/>
      <c r="K4216" s="1409"/>
      <c r="L4216" s="287">
        <f t="shared" si="986"/>
        <v>0</v>
      </c>
      <c r="M4216" s="12" t="str">
        <f t="shared" si="978"/>
        <v/>
      </c>
      <c r="N4216" s="13"/>
    </row>
    <row r="4217" spans="1:14" hidden="1">
      <c r="A4217" s="14">
        <v>400</v>
      </c>
      <c r="B4217" s="272">
        <v>4400</v>
      </c>
      <c r="C4217" s="1917" t="s">
        <v>1642</v>
      </c>
      <c r="D4217" s="1918"/>
      <c r="E4217" s="310">
        <f t="shared" si="985"/>
        <v>0</v>
      </c>
      <c r="F4217" s="1410"/>
      <c r="G4217" s="1411"/>
      <c r="H4217" s="1412"/>
      <c r="I4217" s="1410"/>
      <c r="J4217" s="1411"/>
      <c r="K4217" s="1412"/>
      <c r="L4217" s="310">
        <f t="shared" si="986"/>
        <v>0</v>
      </c>
      <c r="M4217" s="12" t="str">
        <f t="shared" si="978"/>
        <v/>
      </c>
      <c r="N4217" s="13"/>
    </row>
    <row r="4218" spans="1:14" hidden="1">
      <c r="A4218" s="14">
        <v>401</v>
      </c>
      <c r="B4218" s="272">
        <v>4500</v>
      </c>
      <c r="C4218" s="1917" t="s">
        <v>1643</v>
      </c>
      <c r="D4218" s="1918"/>
      <c r="E4218" s="310">
        <f t="shared" si="985"/>
        <v>0</v>
      </c>
      <c r="F4218" s="1410"/>
      <c r="G4218" s="1411"/>
      <c r="H4218" s="1412"/>
      <c r="I4218" s="1410"/>
      <c r="J4218" s="1411"/>
      <c r="K4218" s="1412"/>
      <c r="L4218" s="310">
        <f t="shared" si="986"/>
        <v>0</v>
      </c>
      <c r="M4218" s="12" t="str">
        <f t="shared" si="978"/>
        <v/>
      </c>
      <c r="N4218" s="13"/>
    </row>
    <row r="4219" spans="1:14" hidden="1">
      <c r="A4219" s="40">
        <v>404</v>
      </c>
      <c r="B4219" s="272">
        <v>4600</v>
      </c>
      <c r="C4219" s="1923" t="s">
        <v>240</v>
      </c>
      <c r="D4219" s="1924"/>
      <c r="E4219" s="310">
        <f t="shared" si="985"/>
        <v>0</v>
      </c>
      <c r="F4219" s="1410"/>
      <c r="G4219" s="1411"/>
      <c r="H4219" s="1412"/>
      <c r="I4219" s="1410"/>
      <c r="J4219" s="1411"/>
      <c r="K4219" s="1412"/>
      <c r="L4219" s="310">
        <f t="shared" si="986"/>
        <v>0</v>
      </c>
      <c r="M4219" s="12" t="str">
        <f t="shared" si="978"/>
        <v/>
      </c>
      <c r="N4219" s="13"/>
    </row>
    <row r="4220" spans="1:14" hidden="1">
      <c r="A4220" s="40">
        <v>404</v>
      </c>
      <c r="B4220" s="272">
        <v>4900</v>
      </c>
      <c r="C4220" s="1917" t="s">
        <v>267</v>
      </c>
      <c r="D4220" s="1918"/>
      <c r="E4220" s="310">
        <f t="shared" ref="E4220:L4220" si="987">+E4221+E4222</f>
        <v>0</v>
      </c>
      <c r="F4220" s="274">
        <f t="shared" si="987"/>
        <v>0</v>
      </c>
      <c r="G4220" s="275">
        <f t="shared" si="987"/>
        <v>0</v>
      </c>
      <c r="H4220" s="276">
        <f>+H4221+H4222</f>
        <v>0</v>
      </c>
      <c r="I4220" s="274">
        <f t="shared" si="987"/>
        <v>0</v>
      </c>
      <c r="J4220" s="275">
        <f t="shared" si="987"/>
        <v>0</v>
      </c>
      <c r="K4220" s="276">
        <f t="shared" si="987"/>
        <v>0</v>
      </c>
      <c r="L4220" s="310">
        <f t="shared" si="987"/>
        <v>0</v>
      </c>
      <c r="M4220" s="12" t="str">
        <f t="shared" si="978"/>
        <v/>
      </c>
      <c r="N4220" s="13"/>
    </row>
    <row r="4221" spans="1:14" hidden="1">
      <c r="A4221" s="22">
        <v>440</v>
      </c>
      <c r="B4221" s="362"/>
      <c r="C4221" s="279">
        <v>4901</v>
      </c>
      <c r="D4221" s="364" t="s">
        <v>268</v>
      </c>
      <c r="E4221" s="281">
        <f>F4221+G4221+H4221</f>
        <v>0</v>
      </c>
      <c r="F4221" s="152"/>
      <c r="G4221" s="153"/>
      <c r="H4221" s="1406"/>
      <c r="I4221" s="152"/>
      <c r="J4221" s="153"/>
      <c r="K4221" s="1406"/>
      <c r="L4221" s="281">
        <f>I4221+J4221+K4221</f>
        <v>0</v>
      </c>
      <c r="M4221" s="12" t="str">
        <f t="shared" si="978"/>
        <v/>
      </c>
      <c r="N4221" s="13"/>
    </row>
    <row r="4222" spans="1:14" hidden="1">
      <c r="A4222" s="22">
        <v>450</v>
      </c>
      <c r="B4222" s="362"/>
      <c r="C4222" s="285">
        <v>4902</v>
      </c>
      <c r="D4222" s="301" t="s">
        <v>269</v>
      </c>
      <c r="E4222" s="287">
        <f>F4222+G4222+H4222</f>
        <v>0</v>
      </c>
      <c r="F4222" s="173"/>
      <c r="G4222" s="174"/>
      <c r="H4222" s="1409"/>
      <c r="I4222" s="173"/>
      <c r="J4222" s="174"/>
      <c r="K4222" s="1409"/>
      <c r="L4222" s="287">
        <f>I4222+J4222+K4222</f>
        <v>0</v>
      </c>
      <c r="M4222" s="12" t="str">
        <f t="shared" si="978"/>
        <v/>
      </c>
      <c r="N4222" s="13"/>
    </row>
    <row r="4223" spans="1:14" hidden="1">
      <c r="A4223" s="22">
        <v>495</v>
      </c>
      <c r="B4223" s="365">
        <v>5100</v>
      </c>
      <c r="C4223" s="1925" t="s">
        <v>241</v>
      </c>
      <c r="D4223" s="1926"/>
      <c r="E4223" s="310">
        <f>F4223+G4223+H4223</f>
        <v>0</v>
      </c>
      <c r="F4223" s="1410"/>
      <c r="G4223" s="1411"/>
      <c r="H4223" s="1412"/>
      <c r="I4223" s="1410"/>
      <c r="J4223" s="1411"/>
      <c r="K4223" s="1412"/>
      <c r="L4223" s="310">
        <f>I4223+J4223+K4223</f>
        <v>0</v>
      </c>
      <c r="M4223" s="12" t="str">
        <f t="shared" si="978"/>
        <v/>
      </c>
      <c r="N4223" s="13"/>
    </row>
    <row r="4224" spans="1:14" hidden="1">
      <c r="A4224" s="23">
        <v>500</v>
      </c>
      <c r="B4224" s="365">
        <v>5200</v>
      </c>
      <c r="C4224" s="1925" t="s">
        <v>242</v>
      </c>
      <c r="D4224" s="1926"/>
      <c r="E4224" s="310">
        <f t="shared" ref="E4224:L4224" si="988">SUM(E4225:E4231)</f>
        <v>0</v>
      </c>
      <c r="F4224" s="274">
        <f t="shared" si="988"/>
        <v>0</v>
      </c>
      <c r="G4224" s="275">
        <f t="shared" si="988"/>
        <v>0</v>
      </c>
      <c r="H4224" s="276">
        <f>SUM(H4225:H4231)</f>
        <v>0</v>
      </c>
      <c r="I4224" s="274">
        <f t="shared" si="988"/>
        <v>0</v>
      </c>
      <c r="J4224" s="275">
        <f t="shared" si="988"/>
        <v>0</v>
      </c>
      <c r="K4224" s="276">
        <f t="shared" si="988"/>
        <v>0</v>
      </c>
      <c r="L4224" s="310">
        <f t="shared" si="988"/>
        <v>0</v>
      </c>
      <c r="M4224" s="12" t="str">
        <f t="shared" si="978"/>
        <v/>
      </c>
      <c r="N4224" s="13"/>
    </row>
    <row r="4225" spans="1:14" hidden="1">
      <c r="A4225" s="23">
        <v>505</v>
      </c>
      <c r="B4225" s="366"/>
      <c r="C4225" s="367">
        <v>5201</v>
      </c>
      <c r="D4225" s="368" t="s">
        <v>243</v>
      </c>
      <c r="E4225" s="281">
        <f t="shared" ref="E4225:E4231" si="989">F4225+G4225+H4225</f>
        <v>0</v>
      </c>
      <c r="F4225" s="152"/>
      <c r="G4225" s="153"/>
      <c r="H4225" s="1406"/>
      <c r="I4225" s="152"/>
      <c r="J4225" s="153"/>
      <c r="K4225" s="1406"/>
      <c r="L4225" s="281">
        <f t="shared" ref="L4225:L4231" si="990">I4225+J4225+K4225</f>
        <v>0</v>
      </c>
      <c r="M4225" s="12" t="str">
        <f t="shared" si="978"/>
        <v/>
      </c>
      <c r="N4225" s="13"/>
    </row>
    <row r="4226" spans="1:14" hidden="1">
      <c r="A4226" s="23">
        <v>510</v>
      </c>
      <c r="B4226" s="366"/>
      <c r="C4226" s="369">
        <v>5202</v>
      </c>
      <c r="D4226" s="370" t="s">
        <v>244</v>
      </c>
      <c r="E4226" s="295">
        <f t="shared" si="989"/>
        <v>0</v>
      </c>
      <c r="F4226" s="158"/>
      <c r="G4226" s="159"/>
      <c r="H4226" s="1408"/>
      <c r="I4226" s="158"/>
      <c r="J4226" s="159"/>
      <c r="K4226" s="1408"/>
      <c r="L4226" s="295">
        <f t="shared" si="990"/>
        <v>0</v>
      </c>
      <c r="M4226" s="12" t="str">
        <f t="shared" si="978"/>
        <v/>
      </c>
      <c r="N4226" s="13"/>
    </row>
    <row r="4227" spans="1:14" hidden="1">
      <c r="A4227" s="23">
        <v>515</v>
      </c>
      <c r="B4227" s="366"/>
      <c r="C4227" s="369">
        <v>5203</v>
      </c>
      <c r="D4227" s="370" t="s">
        <v>609</v>
      </c>
      <c r="E4227" s="295">
        <f t="shared" si="989"/>
        <v>0</v>
      </c>
      <c r="F4227" s="158"/>
      <c r="G4227" s="159"/>
      <c r="H4227" s="1408"/>
      <c r="I4227" s="158"/>
      <c r="J4227" s="159"/>
      <c r="K4227" s="1408"/>
      <c r="L4227" s="295">
        <f t="shared" si="990"/>
        <v>0</v>
      </c>
      <c r="M4227" s="12" t="str">
        <f t="shared" si="978"/>
        <v/>
      </c>
      <c r="N4227" s="13"/>
    </row>
    <row r="4228" spans="1:14" hidden="1">
      <c r="A4228" s="23">
        <v>520</v>
      </c>
      <c r="B4228" s="366"/>
      <c r="C4228" s="369">
        <v>5204</v>
      </c>
      <c r="D4228" s="370" t="s">
        <v>610</v>
      </c>
      <c r="E4228" s="295">
        <f t="shared" si="989"/>
        <v>0</v>
      </c>
      <c r="F4228" s="158"/>
      <c r="G4228" s="159"/>
      <c r="H4228" s="1408"/>
      <c r="I4228" s="158"/>
      <c r="J4228" s="159"/>
      <c r="K4228" s="1408"/>
      <c r="L4228" s="295">
        <f t="shared" si="990"/>
        <v>0</v>
      </c>
      <c r="M4228" s="12" t="str">
        <f t="shared" si="978"/>
        <v/>
      </c>
      <c r="N4228" s="13"/>
    </row>
    <row r="4229" spans="1:14" hidden="1">
      <c r="A4229" s="23">
        <v>525</v>
      </c>
      <c r="B4229" s="366"/>
      <c r="C4229" s="369">
        <v>5205</v>
      </c>
      <c r="D4229" s="370" t="s">
        <v>611</v>
      </c>
      <c r="E4229" s="295">
        <f t="shared" si="989"/>
        <v>0</v>
      </c>
      <c r="F4229" s="158"/>
      <c r="G4229" s="159"/>
      <c r="H4229" s="1408"/>
      <c r="I4229" s="158"/>
      <c r="J4229" s="159"/>
      <c r="K4229" s="1408"/>
      <c r="L4229" s="295">
        <f t="shared" si="990"/>
        <v>0</v>
      </c>
      <c r="M4229" s="12" t="str">
        <f t="shared" si="978"/>
        <v/>
      </c>
      <c r="N4229" s="13"/>
    </row>
    <row r="4230" spans="1:14" hidden="1">
      <c r="A4230" s="22">
        <v>635</v>
      </c>
      <c r="B4230" s="366"/>
      <c r="C4230" s="369">
        <v>5206</v>
      </c>
      <c r="D4230" s="370" t="s">
        <v>612</v>
      </c>
      <c r="E4230" s="295">
        <f t="shared" si="989"/>
        <v>0</v>
      </c>
      <c r="F4230" s="158"/>
      <c r="G4230" s="159"/>
      <c r="H4230" s="1408"/>
      <c r="I4230" s="158"/>
      <c r="J4230" s="159"/>
      <c r="K4230" s="1408"/>
      <c r="L4230" s="295">
        <f t="shared" si="990"/>
        <v>0</v>
      </c>
      <c r="M4230" s="12" t="str">
        <f t="shared" si="978"/>
        <v/>
      </c>
      <c r="N4230" s="13"/>
    </row>
    <row r="4231" spans="1:14" hidden="1">
      <c r="A4231" s="23">
        <v>640</v>
      </c>
      <c r="B4231" s="366"/>
      <c r="C4231" s="371">
        <v>5219</v>
      </c>
      <c r="D4231" s="372" t="s">
        <v>613</v>
      </c>
      <c r="E4231" s="287">
        <f t="shared" si="989"/>
        <v>0</v>
      </c>
      <c r="F4231" s="173"/>
      <c r="G4231" s="174"/>
      <c r="H4231" s="1409"/>
      <c r="I4231" s="173"/>
      <c r="J4231" s="174"/>
      <c r="K4231" s="1409"/>
      <c r="L4231" s="287">
        <f t="shared" si="990"/>
        <v>0</v>
      </c>
      <c r="M4231" s="12" t="str">
        <f t="shared" si="978"/>
        <v/>
      </c>
      <c r="N4231" s="13"/>
    </row>
    <row r="4232" spans="1:14" hidden="1">
      <c r="A4232" s="23">
        <v>645</v>
      </c>
      <c r="B4232" s="365">
        <v>5300</v>
      </c>
      <c r="C4232" s="1925" t="s">
        <v>614</v>
      </c>
      <c r="D4232" s="1926"/>
      <c r="E4232" s="310">
        <f t="shared" ref="E4232:L4232" si="991">SUM(E4233:E4234)</f>
        <v>0</v>
      </c>
      <c r="F4232" s="274">
        <f t="shared" si="991"/>
        <v>0</v>
      </c>
      <c r="G4232" s="275">
        <f t="shared" si="991"/>
        <v>0</v>
      </c>
      <c r="H4232" s="276">
        <f>SUM(H4233:H4234)</f>
        <v>0</v>
      </c>
      <c r="I4232" s="274">
        <f t="shared" si="991"/>
        <v>0</v>
      </c>
      <c r="J4232" s="275">
        <f t="shared" si="991"/>
        <v>0</v>
      </c>
      <c r="K4232" s="276">
        <f t="shared" si="991"/>
        <v>0</v>
      </c>
      <c r="L4232" s="310">
        <f t="shared" si="991"/>
        <v>0</v>
      </c>
      <c r="M4232" s="12" t="str">
        <f t="shared" si="978"/>
        <v/>
      </c>
      <c r="N4232" s="13"/>
    </row>
    <row r="4233" spans="1:14" hidden="1">
      <c r="A4233" s="23">
        <v>650</v>
      </c>
      <c r="B4233" s="366"/>
      <c r="C4233" s="367">
        <v>5301</v>
      </c>
      <c r="D4233" s="368" t="s">
        <v>301</v>
      </c>
      <c r="E4233" s="281">
        <f>F4233+G4233+H4233</f>
        <v>0</v>
      </c>
      <c r="F4233" s="152"/>
      <c r="G4233" s="153"/>
      <c r="H4233" s="1406"/>
      <c r="I4233" s="152"/>
      <c r="J4233" s="153"/>
      <c r="K4233" s="1406"/>
      <c r="L4233" s="281">
        <f>I4233+J4233+K4233</f>
        <v>0</v>
      </c>
      <c r="M4233" s="12" t="str">
        <f t="shared" si="978"/>
        <v/>
      </c>
      <c r="N4233" s="13"/>
    </row>
    <row r="4234" spans="1:14" hidden="1">
      <c r="A4234" s="22">
        <v>655</v>
      </c>
      <c r="B4234" s="366"/>
      <c r="C4234" s="371">
        <v>5309</v>
      </c>
      <c r="D4234" s="372" t="s">
        <v>615</v>
      </c>
      <c r="E4234" s="287">
        <f>F4234+G4234+H4234</f>
        <v>0</v>
      </c>
      <c r="F4234" s="173"/>
      <c r="G4234" s="174"/>
      <c r="H4234" s="1409"/>
      <c r="I4234" s="173"/>
      <c r="J4234" s="174"/>
      <c r="K4234" s="1409"/>
      <c r="L4234" s="287">
        <f>I4234+J4234+K4234</f>
        <v>0</v>
      </c>
      <c r="M4234" s="12" t="str">
        <f t="shared" si="978"/>
        <v/>
      </c>
      <c r="N4234" s="13"/>
    </row>
    <row r="4235" spans="1:14" hidden="1">
      <c r="A4235" s="22">
        <v>665</v>
      </c>
      <c r="B4235" s="365">
        <v>5400</v>
      </c>
      <c r="C4235" s="1925" t="s">
        <v>672</v>
      </c>
      <c r="D4235" s="1926"/>
      <c r="E4235" s="310">
        <f>F4235+G4235+H4235</f>
        <v>0</v>
      </c>
      <c r="F4235" s="1410"/>
      <c r="G4235" s="1411"/>
      <c r="H4235" s="1412"/>
      <c r="I4235" s="1410"/>
      <c r="J4235" s="1411"/>
      <c r="K4235" s="1412"/>
      <c r="L4235" s="310">
        <f>I4235+J4235+K4235</f>
        <v>0</v>
      </c>
      <c r="M4235" s="12" t="str">
        <f t="shared" si="978"/>
        <v/>
      </c>
      <c r="N4235" s="13"/>
    </row>
    <row r="4236" spans="1:14" hidden="1">
      <c r="A4236" s="22">
        <v>675</v>
      </c>
      <c r="B4236" s="272">
        <v>5500</v>
      </c>
      <c r="C4236" s="1917" t="s">
        <v>673</v>
      </c>
      <c r="D4236" s="1918"/>
      <c r="E4236" s="310">
        <f t="shared" ref="E4236:L4236" si="992">SUM(E4237:E4240)</f>
        <v>0</v>
      </c>
      <c r="F4236" s="274">
        <f t="shared" si="992"/>
        <v>0</v>
      </c>
      <c r="G4236" s="275">
        <f t="shared" si="992"/>
        <v>0</v>
      </c>
      <c r="H4236" s="276">
        <f>SUM(H4237:H4240)</f>
        <v>0</v>
      </c>
      <c r="I4236" s="274">
        <f t="shared" si="992"/>
        <v>0</v>
      </c>
      <c r="J4236" s="275">
        <f t="shared" si="992"/>
        <v>0</v>
      </c>
      <c r="K4236" s="276">
        <f t="shared" si="992"/>
        <v>0</v>
      </c>
      <c r="L4236" s="310">
        <f t="shared" si="992"/>
        <v>0</v>
      </c>
      <c r="M4236" s="12" t="str">
        <f t="shared" si="978"/>
        <v/>
      </c>
      <c r="N4236" s="13"/>
    </row>
    <row r="4237" spans="1:14" hidden="1">
      <c r="A4237" s="22">
        <v>685</v>
      </c>
      <c r="B4237" s="362"/>
      <c r="C4237" s="279">
        <v>5501</v>
      </c>
      <c r="D4237" s="311" t="s">
        <v>674</v>
      </c>
      <c r="E4237" s="281">
        <f>F4237+G4237+H4237</f>
        <v>0</v>
      </c>
      <c r="F4237" s="152"/>
      <c r="G4237" s="153"/>
      <c r="H4237" s="1406"/>
      <c r="I4237" s="152"/>
      <c r="J4237" s="153"/>
      <c r="K4237" s="1406"/>
      <c r="L4237" s="281">
        <f>I4237+J4237+K4237</f>
        <v>0</v>
      </c>
      <c r="M4237" s="12" t="str">
        <f t="shared" si="978"/>
        <v/>
      </c>
      <c r="N4237" s="13"/>
    </row>
    <row r="4238" spans="1:14" hidden="1">
      <c r="A4238" s="23">
        <v>690</v>
      </c>
      <c r="B4238" s="362"/>
      <c r="C4238" s="293">
        <v>5502</v>
      </c>
      <c r="D4238" s="294" t="s">
        <v>675</v>
      </c>
      <c r="E4238" s="295">
        <f>F4238+G4238+H4238</f>
        <v>0</v>
      </c>
      <c r="F4238" s="158"/>
      <c r="G4238" s="159"/>
      <c r="H4238" s="1408"/>
      <c r="I4238" s="158"/>
      <c r="J4238" s="159"/>
      <c r="K4238" s="1408"/>
      <c r="L4238" s="295">
        <f>I4238+J4238+K4238</f>
        <v>0</v>
      </c>
      <c r="M4238" s="12" t="str">
        <f t="shared" si="978"/>
        <v/>
      </c>
      <c r="N4238" s="13"/>
    </row>
    <row r="4239" spans="1:14" hidden="1">
      <c r="A4239" s="23">
        <v>695</v>
      </c>
      <c r="B4239" s="362"/>
      <c r="C4239" s="293">
        <v>5503</v>
      </c>
      <c r="D4239" s="363" t="s">
        <v>676</v>
      </c>
      <c r="E4239" s="295">
        <f>F4239+G4239+H4239</f>
        <v>0</v>
      </c>
      <c r="F4239" s="158"/>
      <c r="G4239" s="159"/>
      <c r="H4239" s="1408"/>
      <c r="I4239" s="158"/>
      <c r="J4239" s="159"/>
      <c r="K4239" s="1408"/>
      <c r="L4239" s="295">
        <f>I4239+J4239+K4239</f>
        <v>0</v>
      </c>
      <c r="M4239" s="12" t="str">
        <f t="shared" si="978"/>
        <v/>
      </c>
      <c r="N4239" s="13"/>
    </row>
    <row r="4240" spans="1:14" hidden="1">
      <c r="A4240" s="22">
        <v>700</v>
      </c>
      <c r="B4240" s="362"/>
      <c r="C4240" s="285">
        <v>5504</v>
      </c>
      <c r="D4240" s="339" t="s">
        <v>677</v>
      </c>
      <c r="E4240" s="287">
        <f>F4240+G4240+H4240</f>
        <v>0</v>
      </c>
      <c r="F4240" s="173"/>
      <c r="G4240" s="174"/>
      <c r="H4240" s="1409"/>
      <c r="I4240" s="173"/>
      <c r="J4240" s="174"/>
      <c r="K4240" s="1409"/>
      <c r="L4240" s="287">
        <f>I4240+J4240+K4240</f>
        <v>0</v>
      </c>
      <c r="M4240" s="12" t="str">
        <f t="shared" si="978"/>
        <v/>
      </c>
      <c r="N4240" s="13"/>
    </row>
    <row r="4241" spans="1:14" hidden="1">
      <c r="A4241" s="22">
        <v>710</v>
      </c>
      <c r="B4241" s="365">
        <v>5700</v>
      </c>
      <c r="C4241" s="1919" t="s">
        <v>899</v>
      </c>
      <c r="D4241" s="1920"/>
      <c r="E4241" s="310">
        <f>SUM(E4242:E4244)</f>
        <v>0</v>
      </c>
      <c r="F4241" s="1458">
        <v>0</v>
      </c>
      <c r="G4241" s="1458">
        <v>0</v>
      </c>
      <c r="H4241" s="1458">
        <v>0</v>
      </c>
      <c r="I4241" s="1458">
        <v>0</v>
      </c>
      <c r="J4241" s="1458">
        <v>0</v>
      </c>
      <c r="K4241" s="1458">
        <v>0</v>
      </c>
      <c r="L4241" s="310">
        <f>SUM(L4242:L4244)</f>
        <v>0</v>
      </c>
      <c r="M4241" s="12" t="str">
        <f t="shared" si="978"/>
        <v/>
      </c>
      <c r="N4241" s="13"/>
    </row>
    <row r="4242" spans="1:14" hidden="1">
      <c r="A4242" s="23">
        <v>715</v>
      </c>
      <c r="B4242" s="366"/>
      <c r="C4242" s="367">
        <v>5701</v>
      </c>
      <c r="D4242" s="368" t="s">
        <v>678</v>
      </c>
      <c r="E4242" s="281">
        <f>F4242+G4242+H4242</f>
        <v>0</v>
      </c>
      <c r="F4242" s="1459">
        <v>0</v>
      </c>
      <c r="G4242" s="1459">
        <v>0</v>
      </c>
      <c r="H4242" s="1460">
        <v>0</v>
      </c>
      <c r="I4242" s="1711">
        <v>0</v>
      </c>
      <c r="J4242" s="1459">
        <v>0</v>
      </c>
      <c r="K4242" s="1459">
        <v>0</v>
      </c>
      <c r="L4242" s="281">
        <f>I4242+J4242+K4242</f>
        <v>0</v>
      </c>
      <c r="M4242" s="12" t="str">
        <f t="shared" si="978"/>
        <v/>
      </c>
      <c r="N4242" s="13"/>
    </row>
    <row r="4243" spans="1:14" hidden="1">
      <c r="A4243" s="23">
        <v>720</v>
      </c>
      <c r="B4243" s="366"/>
      <c r="C4243" s="373">
        <v>5702</v>
      </c>
      <c r="D4243" s="374" t="s">
        <v>679</v>
      </c>
      <c r="E4243" s="314">
        <f>F4243+G4243+H4243</f>
        <v>0</v>
      </c>
      <c r="F4243" s="1459">
        <v>0</v>
      </c>
      <c r="G4243" s="1459">
        <v>0</v>
      </c>
      <c r="H4243" s="1460">
        <v>0</v>
      </c>
      <c r="I4243" s="1711">
        <v>0</v>
      </c>
      <c r="J4243" s="1459">
        <v>0</v>
      </c>
      <c r="K4243" s="1459">
        <v>0</v>
      </c>
      <c r="L4243" s="314">
        <f>I4243+J4243+K4243</f>
        <v>0</v>
      </c>
      <c r="M4243" s="12" t="str">
        <f t="shared" si="978"/>
        <v/>
      </c>
      <c r="N4243" s="13"/>
    </row>
    <row r="4244" spans="1:14" hidden="1">
      <c r="A4244" s="23">
        <v>725</v>
      </c>
      <c r="B4244" s="292"/>
      <c r="C4244" s="375">
        <v>4071</v>
      </c>
      <c r="D4244" s="376" t="s">
        <v>680</v>
      </c>
      <c r="E4244" s="377">
        <f>F4244+G4244+H4244</f>
        <v>0</v>
      </c>
      <c r="F4244" s="1459">
        <v>0</v>
      </c>
      <c r="G4244" s="1459">
        <v>0</v>
      </c>
      <c r="H4244" s="1460">
        <v>0</v>
      </c>
      <c r="I4244" s="1711">
        <v>0</v>
      </c>
      <c r="J4244" s="1459">
        <v>0</v>
      </c>
      <c r="K4244" s="1459">
        <v>0</v>
      </c>
      <c r="L4244" s="377">
        <f>I4244+J4244+K4244</f>
        <v>0</v>
      </c>
      <c r="M4244" s="12" t="str">
        <f t="shared" si="978"/>
        <v/>
      </c>
      <c r="N4244" s="13"/>
    </row>
    <row r="4245" spans="1:14" hidden="1">
      <c r="A4245" s="23">
        <v>730</v>
      </c>
      <c r="B4245" s="571"/>
      <c r="C4245" s="1921" t="s">
        <v>681</v>
      </c>
      <c r="D4245" s="1922"/>
      <c r="E4245" s="1426"/>
      <c r="F4245" s="1426"/>
      <c r="G4245" s="1426"/>
      <c r="H4245" s="1426"/>
      <c r="I4245" s="1426"/>
      <c r="J4245" s="1426"/>
      <c r="K4245" s="1426"/>
      <c r="L4245" s="1427"/>
      <c r="M4245" s="12" t="str">
        <f t="shared" si="978"/>
        <v/>
      </c>
      <c r="N4245" s="13"/>
    </row>
    <row r="4246" spans="1:14" hidden="1">
      <c r="A4246" s="23">
        <v>735</v>
      </c>
      <c r="B4246" s="381">
        <v>98</v>
      </c>
      <c r="C4246" s="1921" t="s">
        <v>681</v>
      </c>
      <c r="D4246" s="1922"/>
      <c r="E4246" s="382">
        <f>F4246+G4246+H4246</f>
        <v>0</v>
      </c>
      <c r="F4246" s="1417"/>
      <c r="G4246" s="1418"/>
      <c r="H4246" s="1419"/>
      <c r="I4246" s="1448">
        <v>0</v>
      </c>
      <c r="J4246" s="1449">
        <v>0</v>
      </c>
      <c r="K4246" s="1450">
        <v>0</v>
      </c>
      <c r="L4246" s="382">
        <f>I4246+J4246+K4246</f>
        <v>0</v>
      </c>
      <c r="M4246" s="12" t="str">
        <f t="shared" si="978"/>
        <v/>
      </c>
      <c r="N4246" s="13"/>
    </row>
    <row r="4247" spans="1:14" hidden="1">
      <c r="A4247" s="23">
        <v>740</v>
      </c>
      <c r="B4247" s="1421"/>
      <c r="C4247" s="1422"/>
      <c r="D4247" s="1423"/>
      <c r="E4247" s="269"/>
      <c r="F4247" s="269"/>
      <c r="G4247" s="269"/>
      <c r="H4247" s="269"/>
      <c r="I4247" s="269"/>
      <c r="J4247" s="269"/>
      <c r="K4247" s="269"/>
      <c r="L4247" s="270"/>
      <c r="M4247" s="12" t="str">
        <f t="shared" si="978"/>
        <v/>
      </c>
      <c r="N4247" s="73" t="str">
        <f>LEFT(C4129,1)</f>
        <v>6</v>
      </c>
    </row>
    <row r="4248" spans="1:14" hidden="1">
      <c r="A4248" s="23">
        <v>745</v>
      </c>
      <c r="B4248" s="1424"/>
      <c r="C4248" s="111"/>
      <c r="D4248" s="1425"/>
      <c r="E4248" s="218"/>
      <c r="F4248" s="218"/>
      <c r="G4248" s="218"/>
      <c r="H4248" s="218"/>
      <c r="I4248" s="218"/>
      <c r="J4248" s="218"/>
      <c r="K4248" s="218"/>
      <c r="L4248" s="389"/>
      <c r="M4248" s="7" t="str">
        <f t="shared" si="978"/>
        <v/>
      </c>
    </row>
    <row r="4249" spans="1:14" hidden="1">
      <c r="A4249" s="22">
        <v>750</v>
      </c>
      <c r="B4249" s="1424"/>
      <c r="C4249" s="111"/>
      <c r="D4249" s="1425"/>
      <c r="E4249" s="218"/>
      <c r="F4249" s="218"/>
      <c r="G4249" s="218"/>
      <c r="H4249" s="218"/>
      <c r="I4249" s="218"/>
      <c r="J4249" s="218"/>
      <c r="K4249" s="218"/>
      <c r="L4249" s="389"/>
      <c r="M4249" s="7" t="str">
        <f t="shared" si="978"/>
        <v/>
      </c>
    </row>
    <row r="4250" spans="1:14" ht="19.5" thickBot="1">
      <c r="A4250" s="23">
        <v>755</v>
      </c>
      <c r="B4250" s="1451"/>
      <c r="C4250" s="393" t="s">
        <v>727</v>
      </c>
      <c r="D4250" s="1420">
        <f>+B4250</f>
        <v>0</v>
      </c>
      <c r="E4250" s="395">
        <f t="shared" ref="E4250:L4250" si="993">SUM(E4132,E4135,E4141,E4149,E4150,E4168,E4172,E4178,E4181,E4182,E4183,E4184,E4188,E4197,E4203,E4204,E4205,E4206,E4213,E4217,E4218,E4219,E4220,E4223,E4224,E4232,E4235,E4236,E4241)+E4246</f>
        <v>186000</v>
      </c>
      <c r="F4250" s="396">
        <f t="shared" si="993"/>
        <v>0</v>
      </c>
      <c r="G4250" s="397">
        <f t="shared" si="993"/>
        <v>186000</v>
      </c>
      <c r="H4250" s="398">
        <f t="shared" si="993"/>
        <v>0</v>
      </c>
      <c r="I4250" s="396">
        <f t="shared" si="993"/>
        <v>0</v>
      </c>
      <c r="J4250" s="397">
        <f t="shared" si="993"/>
        <v>89481</v>
      </c>
      <c r="K4250" s="398">
        <f t="shared" si="993"/>
        <v>0</v>
      </c>
      <c r="L4250" s="395">
        <f t="shared" si="993"/>
        <v>89481</v>
      </c>
      <c r="M4250" s="1820">
        <f t="shared" si="978"/>
        <v>1</v>
      </c>
      <c r="N4250" s="65"/>
    </row>
    <row r="4251" spans="1:14" ht="19.5" thickTop="1">
      <c r="A4251" s="23">
        <v>760</v>
      </c>
      <c r="B4251" s="79" t="s">
        <v>120</v>
      </c>
      <c r="C4251" s="1"/>
      <c r="L4251" s="6"/>
      <c r="M4251" s="1820">
        <f>(IF($E4250&lt;&gt;0,$M$2,IF($L4250&lt;&gt;0,$M$2,"")))</f>
        <v>1</v>
      </c>
      <c r="N4251" s="65"/>
    </row>
    <row r="4252" spans="1:14" ht="18.75">
      <c r="A4252" s="22">
        <v>765</v>
      </c>
      <c r="B4252" s="1355"/>
      <c r="C4252" s="1355"/>
      <c r="D4252" s="1356"/>
      <c r="E4252" s="1355"/>
      <c r="F4252" s="1355"/>
      <c r="G4252" s="1355"/>
      <c r="H4252" s="1355"/>
      <c r="I4252" s="1355"/>
      <c r="J4252" s="1355"/>
      <c r="K4252" s="1355"/>
      <c r="L4252" s="1357"/>
      <c r="M4252" s="1820">
        <f>(IF($E4250&lt;&gt;0,$M$2,IF($L4250&lt;&gt;0,$M$2,"")))</f>
        <v>1</v>
      </c>
      <c r="N4252" s="65"/>
    </row>
    <row r="4253" spans="1:14" ht="18.75" hidden="1">
      <c r="A4253" s="22">
        <v>775</v>
      </c>
      <c r="B4253" s="65"/>
      <c r="C4253" s="65"/>
      <c r="D4253" s="65"/>
      <c r="E4253" s="65"/>
      <c r="F4253" s="65"/>
      <c r="G4253" s="65"/>
      <c r="H4253" s="65"/>
      <c r="I4253" s="65"/>
      <c r="J4253" s="65"/>
      <c r="K4253" s="65"/>
      <c r="L4253" s="77"/>
      <c r="M4253" s="74">
        <f>(IF(E4250&lt;&gt;0,$G$2,IF(L4250&lt;&gt;0,$G$2,"")))</f>
        <v>0</v>
      </c>
      <c r="N4253" s="65"/>
    </row>
    <row r="4254" spans="1:14">
      <c r="A4254" s="23">
        <v>780</v>
      </c>
      <c r="B4254" s="6"/>
      <c r="C4254" s="6"/>
      <c r="D4254" s="517"/>
      <c r="E4254" s="38"/>
      <c r="F4254" s="38"/>
      <c r="G4254" s="38"/>
      <c r="H4254" s="38"/>
      <c r="I4254" s="38"/>
      <c r="J4254" s="38"/>
      <c r="K4254" s="38"/>
      <c r="L4254" s="38"/>
      <c r="M4254" s="7">
        <f>(IF($E4390&lt;&gt;0,$M$2,IF($L4390&lt;&gt;0,$M$2,"")))</f>
        <v>1</v>
      </c>
    </row>
    <row r="4255" spans="1:14">
      <c r="A4255" s="23">
        <v>785</v>
      </c>
      <c r="B4255" s="6"/>
      <c r="C4255" s="1353"/>
      <c r="D4255" s="1354"/>
      <c r="E4255" s="38"/>
      <c r="F4255" s="38"/>
      <c r="G4255" s="38"/>
      <c r="H4255" s="38"/>
      <c r="I4255" s="38"/>
      <c r="J4255" s="38"/>
      <c r="K4255" s="38"/>
      <c r="L4255" s="38"/>
      <c r="M4255" s="7">
        <f>(IF($E4390&lt;&gt;0,$M$2,IF($L4390&lt;&gt;0,$M$2,"")))</f>
        <v>1</v>
      </c>
    </row>
    <row r="4256" spans="1:14">
      <c r="A4256" s="23">
        <v>790</v>
      </c>
      <c r="B4256" s="1938" t="str">
        <f>$B$7</f>
        <v>ОТЧЕТНИ ДАННИ ПО ЕБК ЗА ИЗПЪЛНЕНИЕТО НА БЮДЖЕТА</v>
      </c>
      <c r="C4256" s="1939"/>
      <c r="D4256" s="1939"/>
      <c r="E4256" s="242"/>
      <c r="F4256" s="242"/>
      <c r="G4256" s="237"/>
      <c r="H4256" s="237"/>
      <c r="I4256" s="237"/>
      <c r="J4256" s="237"/>
      <c r="K4256" s="237"/>
      <c r="L4256" s="237"/>
      <c r="M4256" s="7">
        <f>(IF($E4390&lt;&gt;0,$M$2,IF($L4390&lt;&gt;0,$M$2,"")))</f>
        <v>1</v>
      </c>
    </row>
    <row r="4257" spans="1:14">
      <c r="A4257" s="23">
        <v>795</v>
      </c>
      <c r="B4257" s="228"/>
      <c r="C4257" s="391"/>
      <c r="D4257" s="400"/>
      <c r="E4257" s="406" t="s">
        <v>458</v>
      </c>
      <c r="F4257" s="406" t="s">
        <v>820</v>
      </c>
      <c r="G4257" s="237"/>
      <c r="H4257" s="1350" t="s">
        <v>1235</v>
      </c>
      <c r="I4257" s="1351"/>
      <c r="J4257" s="1352"/>
      <c r="K4257" s="237"/>
      <c r="L4257" s="237"/>
      <c r="M4257" s="7">
        <f>(IF($E4390&lt;&gt;0,$M$2,IF($L4390&lt;&gt;0,$M$2,"")))</f>
        <v>1</v>
      </c>
    </row>
    <row r="4258" spans="1:14" ht="18.75">
      <c r="A4258" s="22">
        <v>805</v>
      </c>
      <c r="B4258" s="1940" t="str">
        <f>$B$9</f>
        <v>Община Правец</v>
      </c>
      <c r="C4258" s="1941"/>
      <c r="D4258" s="1942"/>
      <c r="E4258" s="115">
        <f>$E$9</f>
        <v>45658</v>
      </c>
      <c r="F4258" s="226">
        <f>$F$9</f>
        <v>45900</v>
      </c>
      <c r="G4258" s="237"/>
      <c r="H4258" s="237"/>
      <c r="I4258" s="237"/>
      <c r="J4258" s="237"/>
      <c r="K4258" s="237"/>
      <c r="L4258" s="237"/>
      <c r="M4258" s="7">
        <f>(IF($E4390&lt;&gt;0,$M$2,IF($L4390&lt;&gt;0,$M$2,"")))</f>
        <v>1</v>
      </c>
    </row>
    <row r="4259" spans="1:14">
      <c r="A4259" s="23">
        <v>810</v>
      </c>
      <c r="B4259" s="227" t="str">
        <f>$B$10</f>
        <v>(наименование на разпоредителя с бюджет)</v>
      </c>
      <c r="C4259" s="228"/>
      <c r="D4259" s="229"/>
      <c r="E4259" s="237"/>
      <c r="F4259" s="237"/>
      <c r="G4259" s="237"/>
      <c r="H4259" s="237"/>
      <c r="I4259" s="237"/>
      <c r="J4259" s="237"/>
      <c r="K4259" s="237"/>
      <c r="L4259" s="237"/>
      <c r="M4259" s="7">
        <f>(IF($E4390&lt;&gt;0,$M$2,IF($L4390&lt;&gt;0,$M$2,"")))</f>
        <v>1</v>
      </c>
    </row>
    <row r="4260" spans="1:14">
      <c r="A4260" s="23">
        <v>815</v>
      </c>
      <c r="B4260" s="227"/>
      <c r="C4260" s="228"/>
      <c r="D4260" s="229"/>
      <c r="E4260" s="237"/>
      <c r="F4260" s="237"/>
      <c r="G4260" s="237"/>
      <c r="H4260" s="237"/>
      <c r="I4260" s="237"/>
      <c r="J4260" s="237"/>
      <c r="K4260" s="237"/>
      <c r="L4260" s="237"/>
      <c r="M4260" s="7">
        <f>(IF($E4390&lt;&gt;0,$M$2,IF($L4390&lt;&gt;0,$M$2,"")))</f>
        <v>1</v>
      </c>
    </row>
    <row r="4261" spans="1:14" ht="19.5">
      <c r="A4261" s="28">
        <v>525</v>
      </c>
      <c r="B4261" s="1943" t="str">
        <f>$B$12</f>
        <v>Правец</v>
      </c>
      <c r="C4261" s="1944"/>
      <c r="D4261" s="1945"/>
      <c r="E4261" s="410" t="s">
        <v>875</v>
      </c>
      <c r="F4261" s="1348" t="str">
        <f>$F$12</f>
        <v>7317</v>
      </c>
      <c r="G4261" s="237"/>
      <c r="H4261" s="237"/>
      <c r="I4261" s="237"/>
      <c r="J4261" s="237"/>
      <c r="K4261" s="237"/>
      <c r="L4261" s="237"/>
      <c r="M4261" s="7">
        <f>(IF($E4390&lt;&gt;0,$M$2,IF($L4390&lt;&gt;0,$M$2,"")))</f>
        <v>1</v>
      </c>
    </row>
    <row r="4262" spans="1:14">
      <c r="A4262" s="22">
        <v>820</v>
      </c>
      <c r="B4262" s="233" t="str">
        <f>$B$13</f>
        <v>(наименование на първостепенния разпоредител с бюджет)</v>
      </c>
      <c r="C4262" s="228"/>
      <c r="D4262" s="229"/>
      <c r="E4262" s="1349"/>
      <c r="F4262" s="242"/>
      <c r="G4262" s="237"/>
      <c r="H4262" s="237"/>
      <c r="I4262" s="237"/>
      <c r="J4262" s="237"/>
      <c r="K4262" s="237"/>
      <c r="L4262" s="237"/>
      <c r="M4262" s="7">
        <f>(IF($E4390&lt;&gt;0,$M$2,IF($L4390&lt;&gt;0,$M$2,"")))</f>
        <v>1</v>
      </c>
    </row>
    <row r="4263" spans="1:14" ht="19.5">
      <c r="A4263" s="23">
        <v>821</v>
      </c>
      <c r="B4263" s="236"/>
      <c r="C4263" s="237"/>
      <c r="D4263" s="124" t="s">
        <v>876</v>
      </c>
      <c r="E4263" s="238">
        <f>$E$15</f>
        <v>0</v>
      </c>
      <c r="F4263" s="414" t="str">
        <f>$F$15</f>
        <v>БЮДЖЕТ</v>
      </c>
      <c r="G4263" s="218"/>
      <c r="H4263" s="218"/>
      <c r="I4263" s="218"/>
      <c r="J4263" s="218"/>
      <c r="K4263" s="218"/>
      <c r="L4263" s="218"/>
      <c r="M4263" s="7">
        <f>(IF($E4390&lt;&gt;0,$M$2,IF($L4390&lt;&gt;0,$M$2,"")))</f>
        <v>1</v>
      </c>
    </row>
    <row r="4264" spans="1:14" ht="16.5" thickBot="1">
      <c r="A4264" s="23">
        <v>822</v>
      </c>
      <c r="B4264" s="228"/>
      <c r="C4264" s="391"/>
      <c r="D4264" s="400"/>
      <c r="E4264" s="237"/>
      <c r="F4264" s="409"/>
      <c r="G4264" s="409"/>
      <c r="H4264" s="409"/>
      <c r="I4264" s="409"/>
      <c r="J4264" s="409"/>
      <c r="K4264" s="409"/>
      <c r="L4264" s="1365" t="s">
        <v>459</v>
      </c>
      <c r="M4264" s="7">
        <f>(IF($E4390&lt;&gt;0,$M$2,IF($L4390&lt;&gt;0,$M$2,"")))</f>
        <v>1</v>
      </c>
    </row>
    <row r="4265" spans="1:14" ht="24.95" customHeight="1">
      <c r="A4265" s="23">
        <v>823</v>
      </c>
      <c r="B4265" s="247"/>
      <c r="C4265" s="248"/>
      <c r="D4265" s="249" t="s">
        <v>699</v>
      </c>
      <c r="E4265" s="1946" t="str">
        <f>CONCATENATE("Уточнен план ",$C$3)</f>
        <v>Уточнен план 2025</v>
      </c>
      <c r="F4265" s="1947"/>
      <c r="G4265" s="1947"/>
      <c r="H4265" s="1948"/>
      <c r="I4265" s="1927" t="str">
        <f>CONCATENATE("Отчет ",$C$3)</f>
        <v>Отчет 2025</v>
      </c>
      <c r="J4265" s="1928"/>
      <c r="K4265" s="1928"/>
      <c r="L4265" s="1929"/>
      <c r="M4265" s="7">
        <f>(IF($E4390&lt;&gt;0,$M$2,IF($L4390&lt;&gt;0,$M$2,"")))</f>
        <v>1</v>
      </c>
    </row>
    <row r="4266" spans="1:14" ht="54.95" customHeight="1" thickBot="1">
      <c r="A4266" s="23">
        <v>825</v>
      </c>
      <c r="B4266" s="250" t="s">
        <v>62</v>
      </c>
      <c r="C4266" s="251" t="s">
        <v>460</v>
      </c>
      <c r="D4266" s="252" t="s">
        <v>700</v>
      </c>
      <c r="E4266" s="1391" t="str">
        <f>$E$20</f>
        <v>Уточнен план                Общо</v>
      </c>
      <c r="F4266" s="1395" t="str">
        <f>$F$20</f>
        <v>държавни дейности</v>
      </c>
      <c r="G4266" s="1396" t="str">
        <f>$G$20</f>
        <v>местни дейности</v>
      </c>
      <c r="H4266" s="1397" t="str">
        <f>$H$20</f>
        <v>дофинансиране</v>
      </c>
      <c r="I4266" s="253" t="str">
        <f>$I$20</f>
        <v>държавни дейности -ОТЧЕТ</v>
      </c>
      <c r="J4266" s="254" t="str">
        <f>$J$20</f>
        <v>местни дейности - ОТЧЕТ</v>
      </c>
      <c r="K4266" s="255" t="str">
        <f>$K$20</f>
        <v>дофинансиране - ОТЧЕТ</v>
      </c>
      <c r="L4266" s="1675" t="str">
        <f>$L$20</f>
        <v>ОТЧЕТ                                    ОБЩО</v>
      </c>
      <c r="M4266" s="7">
        <f>(IF($E4390&lt;&gt;0,$M$2,IF($L4390&lt;&gt;0,$M$2,"")))</f>
        <v>1</v>
      </c>
    </row>
    <row r="4267" spans="1:14" ht="18.75">
      <c r="A4267" s="23"/>
      <c r="B4267" s="258"/>
      <c r="C4267" s="259"/>
      <c r="D4267" s="260" t="s">
        <v>729</v>
      </c>
      <c r="E4267" s="1442" t="str">
        <f>$E$21</f>
        <v>(1)</v>
      </c>
      <c r="F4267" s="143" t="str">
        <f>$F$21</f>
        <v>(2)</v>
      </c>
      <c r="G4267" s="144" t="str">
        <f>$G$21</f>
        <v>(3)</v>
      </c>
      <c r="H4267" s="145" t="str">
        <f>$H$21</f>
        <v>(4)</v>
      </c>
      <c r="I4267" s="261" t="str">
        <f>$I$21</f>
        <v>(5)</v>
      </c>
      <c r="J4267" s="262" t="str">
        <f>$J$21</f>
        <v>(6)</v>
      </c>
      <c r="K4267" s="263" t="str">
        <f>$K$21</f>
        <v>(7)</v>
      </c>
      <c r="L4267" s="264" t="str">
        <f>$L$21</f>
        <v>(8)</v>
      </c>
      <c r="M4267" s="7">
        <f>(IF($E4390&lt;&gt;0,$M$2,IF($L4390&lt;&gt;0,$M$2,"")))</f>
        <v>1</v>
      </c>
    </row>
    <row r="4268" spans="1:14">
      <c r="A4268" s="23"/>
      <c r="B4268" s="1439"/>
      <c r="C4268" s="1540" t="e">
        <f>VLOOKUP(D4268,OP_LIST2,2,FALSE)</f>
        <v>#N/A</v>
      </c>
      <c r="D4268" s="1445"/>
      <c r="E4268" s="389"/>
      <c r="F4268" s="1429"/>
      <c r="G4268" s="1430"/>
      <c r="H4268" s="1431"/>
      <c r="I4268" s="1429"/>
      <c r="J4268" s="1430"/>
      <c r="K4268" s="1431"/>
      <c r="L4268" s="1428"/>
      <c r="M4268" s="7">
        <f>(IF($E4390&lt;&gt;0,$M$2,IF($L4390&lt;&gt;0,$M$2,"")))</f>
        <v>1</v>
      </c>
    </row>
    <row r="4269" spans="1:14">
      <c r="A4269" s="23"/>
      <c r="B4269" s="1713" t="s">
        <v>2056</v>
      </c>
      <c r="C4269" s="1446">
        <f>VLOOKUP(D4270,EBK_DEIN2,2,FALSE)</f>
        <v>6619</v>
      </c>
      <c r="D4269" s="1445" t="s">
        <v>778</v>
      </c>
      <c r="E4269" s="389"/>
      <c r="F4269" s="1432"/>
      <c r="G4269" s="1433"/>
      <c r="H4269" s="1434"/>
      <c r="I4269" s="1432"/>
      <c r="J4269" s="1433"/>
      <c r="K4269" s="1434"/>
      <c r="L4269" s="1428"/>
      <c r="M4269" s="7">
        <f>(IF($E4390&lt;&gt;0,$M$2,IF($L4390&lt;&gt;0,$M$2,"")))</f>
        <v>1</v>
      </c>
    </row>
    <row r="4270" spans="1:14" ht="31.5">
      <c r="A4270" s="23"/>
      <c r="B4270" s="1438"/>
      <c r="C4270" s="1531">
        <f>+C4269</f>
        <v>6619</v>
      </c>
      <c r="D4270" s="1440" t="s">
        <v>580</v>
      </c>
      <c r="E4270" s="389"/>
      <c r="F4270" s="1432"/>
      <c r="G4270" s="1433"/>
      <c r="H4270" s="1434"/>
      <c r="I4270" s="1432"/>
      <c r="J4270" s="1433"/>
      <c r="K4270" s="1434"/>
      <c r="L4270" s="1428"/>
      <c r="M4270" s="7">
        <f>(IF($E4390&lt;&gt;0,$M$2,IF($L4390&lt;&gt;0,$M$2,"")))</f>
        <v>1</v>
      </c>
    </row>
    <row r="4271" spans="1:14">
      <c r="A4271" s="23"/>
      <c r="B4271" s="1443"/>
      <c r="C4271" s="1441"/>
      <c r="D4271" s="1444" t="s">
        <v>701</v>
      </c>
      <c r="E4271" s="389"/>
      <c r="F4271" s="1435"/>
      <c r="G4271" s="1436"/>
      <c r="H4271" s="1437"/>
      <c r="I4271" s="1435"/>
      <c r="J4271" s="1436"/>
      <c r="K4271" s="1437"/>
      <c r="L4271" s="1428"/>
      <c r="M4271" s="7">
        <f>(IF($E4390&lt;&gt;0,$M$2,IF($L4390&lt;&gt;0,$M$2,"")))</f>
        <v>1</v>
      </c>
    </row>
    <row r="4272" spans="1:14">
      <c r="A4272" s="23"/>
      <c r="B4272" s="272">
        <v>100</v>
      </c>
      <c r="C4272" s="1930" t="s">
        <v>730</v>
      </c>
      <c r="D4272" s="1931"/>
      <c r="E4272" s="273">
        <f t="shared" ref="E4272:L4272" si="994">SUM(E4273:E4274)</f>
        <v>360000</v>
      </c>
      <c r="F4272" s="274">
        <f t="shared" si="994"/>
        <v>0</v>
      </c>
      <c r="G4272" s="275">
        <f t="shared" si="994"/>
        <v>360000</v>
      </c>
      <c r="H4272" s="276">
        <f>SUM(H4273:H4274)</f>
        <v>0</v>
      </c>
      <c r="I4272" s="274">
        <f t="shared" si="994"/>
        <v>0</v>
      </c>
      <c r="J4272" s="275">
        <f t="shared" si="994"/>
        <v>169101</v>
      </c>
      <c r="K4272" s="276">
        <f t="shared" si="994"/>
        <v>0</v>
      </c>
      <c r="L4272" s="273">
        <f t="shared" si="994"/>
        <v>169101</v>
      </c>
      <c r="M4272" s="12">
        <f>(IF($E4272&lt;&gt;0,$M$2,IF($L4272&lt;&gt;0,$M$2,"")))</f>
        <v>1</v>
      </c>
      <c r="N4272" s="13"/>
    </row>
    <row r="4273" spans="1:14">
      <c r="A4273" s="23"/>
      <c r="B4273" s="278"/>
      <c r="C4273" s="279">
        <v>101</v>
      </c>
      <c r="D4273" s="280" t="s">
        <v>731</v>
      </c>
      <c r="E4273" s="281">
        <f>F4273+G4273+H4273</f>
        <v>360000</v>
      </c>
      <c r="F4273" s="152">
        <v>0</v>
      </c>
      <c r="G4273" s="153">
        <v>360000</v>
      </c>
      <c r="H4273" s="1406">
        <v>0</v>
      </c>
      <c r="I4273" s="152">
        <v>0</v>
      </c>
      <c r="J4273" s="153">
        <v>169101</v>
      </c>
      <c r="K4273" s="1406">
        <v>0</v>
      </c>
      <c r="L4273" s="281">
        <f>I4273+J4273+K4273</f>
        <v>169101</v>
      </c>
      <c r="M4273" s="12">
        <f t="shared" ref="M4273:M4336" si="995">(IF($E4273&lt;&gt;0,$M$2,IF($L4273&lt;&gt;0,$M$2,"")))</f>
        <v>1</v>
      </c>
      <c r="N4273" s="13"/>
    </row>
    <row r="4274" spans="1:14" hidden="1">
      <c r="A4274" s="10"/>
      <c r="B4274" s="278"/>
      <c r="C4274" s="285">
        <v>102</v>
      </c>
      <c r="D4274" s="286" t="s">
        <v>732</v>
      </c>
      <c r="E4274" s="287">
        <f>F4274+G4274+H4274</f>
        <v>0</v>
      </c>
      <c r="F4274" s="173"/>
      <c r="G4274" s="174"/>
      <c r="H4274" s="1409"/>
      <c r="I4274" s="173"/>
      <c r="J4274" s="174"/>
      <c r="K4274" s="1409"/>
      <c r="L4274" s="287">
        <f>I4274+J4274+K4274</f>
        <v>0</v>
      </c>
      <c r="M4274" s="12" t="str">
        <f t="shared" si="995"/>
        <v/>
      </c>
      <c r="N4274" s="13"/>
    </row>
    <row r="4275" spans="1:14">
      <c r="A4275" s="10"/>
      <c r="B4275" s="272">
        <v>200</v>
      </c>
      <c r="C4275" s="1932" t="s">
        <v>733</v>
      </c>
      <c r="D4275" s="1933"/>
      <c r="E4275" s="273">
        <f t="shared" ref="E4275:L4275" si="996">SUM(E4276:E4280)</f>
        <v>14800</v>
      </c>
      <c r="F4275" s="274">
        <f t="shared" si="996"/>
        <v>0</v>
      </c>
      <c r="G4275" s="275">
        <f t="shared" si="996"/>
        <v>14800</v>
      </c>
      <c r="H4275" s="276">
        <f>SUM(H4276:H4280)</f>
        <v>0</v>
      </c>
      <c r="I4275" s="274">
        <f t="shared" si="996"/>
        <v>0</v>
      </c>
      <c r="J4275" s="275">
        <f t="shared" si="996"/>
        <v>2795</v>
      </c>
      <c r="K4275" s="276">
        <f t="shared" si="996"/>
        <v>0</v>
      </c>
      <c r="L4275" s="273">
        <f t="shared" si="996"/>
        <v>2795</v>
      </c>
      <c r="M4275" s="12">
        <f t="shared" si="995"/>
        <v>1</v>
      </c>
      <c r="N4275" s="13"/>
    </row>
    <row r="4276" spans="1:14" hidden="1">
      <c r="A4276" s="10"/>
      <c r="B4276" s="291"/>
      <c r="C4276" s="279">
        <v>201</v>
      </c>
      <c r="D4276" s="280" t="s">
        <v>734</v>
      </c>
      <c r="E4276" s="281">
        <f>F4276+G4276+H4276</f>
        <v>0</v>
      </c>
      <c r="F4276" s="152"/>
      <c r="G4276" s="153"/>
      <c r="H4276" s="1406"/>
      <c r="I4276" s="152"/>
      <c r="J4276" s="153"/>
      <c r="K4276" s="1406"/>
      <c r="L4276" s="281">
        <f>I4276+J4276+K4276</f>
        <v>0</v>
      </c>
      <c r="M4276" s="12" t="str">
        <f t="shared" si="995"/>
        <v/>
      </c>
      <c r="N4276" s="13"/>
    </row>
    <row r="4277" spans="1:14" hidden="1">
      <c r="A4277" s="10"/>
      <c r="B4277" s="292"/>
      <c r="C4277" s="293">
        <v>202</v>
      </c>
      <c r="D4277" s="294" t="s">
        <v>735</v>
      </c>
      <c r="E4277" s="295">
        <f>F4277+G4277+H4277</f>
        <v>0</v>
      </c>
      <c r="F4277" s="158"/>
      <c r="G4277" s="159"/>
      <c r="H4277" s="1408"/>
      <c r="I4277" s="158"/>
      <c r="J4277" s="159"/>
      <c r="K4277" s="1408"/>
      <c r="L4277" s="295">
        <f>I4277+J4277+K4277</f>
        <v>0</v>
      </c>
      <c r="M4277" s="12" t="str">
        <f t="shared" si="995"/>
        <v/>
      </c>
      <c r="N4277" s="13"/>
    </row>
    <row r="4278" spans="1:14" ht="31.5">
      <c r="A4278" s="10"/>
      <c r="B4278" s="299"/>
      <c r="C4278" s="293">
        <v>205</v>
      </c>
      <c r="D4278" s="294" t="s">
        <v>586</v>
      </c>
      <c r="E4278" s="295">
        <f>F4278+G4278+H4278</f>
        <v>10800</v>
      </c>
      <c r="F4278" s="158">
        <v>0</v>
      </c>
      <c r="G4278" s="159">
        <v>10800</v>
      </c>
      <c r="H4278" s="1408">
        <v>0</v>
      </c>
      <c r="I4278" s="158">
        <v>0</v>
      </c>
      <c r="J4278" s="159">
        <v>1922</v>
      </c>
      <c r="K4278" s="1408">
        <v>0</v>
      </c>
      <c r="L4278" s="295">
        <f>I4278+J4278+K4278</f>
        <v>1922</v>
      </c>
      <c r="M4278" s="12">
        <f t="shared" si="995"/>
        <v>1</v>
      </c>
      <c r="N4278" s="13"/>
    </row>
    <row r="4279" spans="1:14">
      <c r="A4279" s="10"/>
      <c r="B4279" s="299"/>
      <c r="C4279" s="293">
        <v>208</v>
      </c>
      <c r="D4279" s="300" t="s">
        <v>587</v>
      </c>
      <c r="E4279" s="295">
        <f>F4279+G4279+H4279</f>
        <v>1500</v>
      </c>
      <c r="F4279" s="158">
        <v>0</v>
      </c>
      <c r="G4279" s="159">
        <v>1500</v>
      </c>
      <c r="H4279" s="1408">
        <v>0</v>
      </c>
      <c r="I4279" s="158"/>
      <c r="J4279" s="159"/>
      <c r="K4279" s="1408"/>
      <c r="L4279" s="295">
        <f>I4279+J4279+K4279</f>
        <v>0</v>
      </c>
      <c r="M4279" s="12">
        <f t="shared" si="995"/>
        <v>1</v>
      </c>
      <c r="N4279" s="13"/>
    </row>
    <row r="4280" spans="1:14">
      <c r="A4280" s="10"/>
      <c r="B4280" s="291"/>
      <c r="C4280" s="285">
        <v>209</v>
      </c>
      <c r="D4280" s="301" t="s">
        <v>588</v>
      </c>
      <c r="E4280" s="287">
        <f>F4280+G4280+H4280</f>
        <v>2500</v>
      </c>
      <c r="F4280" s="173">
        <v>0</v>
      </c>
      <c r="G4280" s="174">
        <v>2500</v>
      </c>
      <c r="H4280" s="1409">
        <v>0</v>
      </c>
      <c r="I4280" s="173">
        <v>0</v>
      </c>
      <c r="J4280" s="174">
        <v>873</v>
      </c>
      <c r="K4280" s="1409">
        <v>0</v>
      </c>
      <c r="L4280" s="287">
        <f>I4280+J4280+K4280</f>
        <v>873</v>
      </c>
      <c r="M4280" s="12">
        <f t="shared" si="995"/>
        <v>1</v>
      </c>
      <c r="N4280" s="13"/>
    </row>
    <row r="4281" spans="1:14">
      <c r="A4281" s="10"/>
      <c r="B4281" s="272">
        <v>500</v>
      </c>
      <c r="C4281" s="1934" t="s">
        <v>188</v>
      </c>
      <c r="D4281" s="1935"/>
      <c r="E4281" s="273">
        <f t="shared" ref="E4281:L4281" si="997">SUM(E4282:E4288)</f>
        <v>77100</v>
      </c>
      <c r="F4281" s="274">
        <f t="shared" si="997"/>
        <v>0</v>
      </c>
      <c r="G4281" s="275">
        <f t="shared" si="997"/>
        <v>77100</v>
      </c>
      <c r="H4281" s="276">
        <f>SUM(H4282:H4288)</f>
        <v>0</v>
      </c>
      <c r="I4281" s="274">
        <f t="shared" si="997"/>
        <v>0</v>
      </c>
      <c r="J4281" s="275">
        <f t="shared" si="997"/>
        <v>33230</v>
      </c>
      <c r="K4281" s="276">
        <f t="shared" si="997"/>
        <v>0</v>
      </c>
      <c r="L4281" s="273">
        <f t="shared" si="997"/>
        <v>33230</v>
      </c>
      <c r="M4281" s="12">
        <f t="shared" si="995"/>
        <v>1</v>
      </c>
      <c r="N4281" s="13"/>
    </row>
    <row r="4282" spans="1:14" ht="18" customHeight="1">
      <c r="A4282" s="10"/>
      <c r="B4282" s="291"/>
      <c r="C4282" s="302">
        <v>551</v>
      </c>
      <c r="D4282" s="303" t="s">
        <v>189</v>
      </c>
      <c r="E4282" s="281">
        <f t="shared" ref="E4282:E4289" si="998">F4282+G4282+H4282</f>
        <v>46800</v>
      </c>
      <c r="F4282" s="152">
        <v>0</v>
      </c>
      <c r="G4282" s="153">
        <v>46800</v>
      </c>
      <c r="H4282" s="1406">
        <v>0</v>
      </c>
      <c r="I4282" s="152">
        <v>0</v>
      </c>
      <c r="J4282" s="153">
        <v>20009</v>
      </c>
      <c r="K4282" s="1406">
        <v>0</v>
      </c>
      <c r="L4282" s="281">
        <f t="shared" ref="L4282:L4289" si="999">I4282+J4282+K4282</f>
        <v>20009</v>
      </c>
      <c r="M4282" s="12">
        <f t="shared" si="995"/>
        <v>1</v>
      </c>
      <c r="N4282" s="13"/>
    </row>
    <row r="4283" spans="1:14" hidden="1">
      <c r="A4283" s="10"/>
      <c r="B4283" s="291"/>
      <c r="C4283" s="304">
        <v>552</v>
      </c>
      <c r="D4283" s="305" t="s">
        <v>894</v>
      </c>
      <c r="E4283" s="295">
        <f t="shared" si="998"/>
        <v>0</v>
      </c>
      <c r="F4283" s="158"/>
      <c r="G4283" s="159"/>
      <c r="H4283" s="1408"/>
      <c r="I4283" s="158"/>
      <c r="J4283" s="159"/>
      <c r="K4283" s="1408"/>
      <c r="L4283" s="295">
        <f t="shared" si="999"/>
        <v>0</v>
      </c>
      <c r="M4283" s="12" t="str">
        <f t="shared" si="995"/>
        <v/>
      </c>
      <c r="N4283" s="13"/>
    </row>
    <row r="4284" spans="1:14" hidden="1">
      <c r="A4284" s="10"/>
      <c r="B4284" s="306"/>
      <c r="C4284" s="304">
        <v>558</v>
      </c>
      <c r="D4284" s="307" t="s">
        <v>856</v>
      </c>
      <c r="E4284" s="295">
        <f>F4284+G4284+H4284</f>
        <v>0</v>
      </c>
      <c r="F4284" s="484">
        <v>0</v>
      </c>
      <c r="G4284" s="485">
        <v>0</v>
      </c>
      <c r="H4284" s="160">
        <v>0</v>
      </c>
      <c r="I4284" s="484">
        <v>0</v>
      </c>
      <c r="J4284" s="485">
        <v>0</v>
      </c>
      <c r="K4284" s="160">
        <v>0</v>
      </c>
      <c r="L4284" s="295">
        <f>I4284+J4284+K4284</f>
        <v>0</v>
      </c>
      <c r="M4284" s="12" t="str">
        <f t="shared" si="995"/>
        <v/>
      </c>
      <c r="N4284" s="13"/>
    </row>
    <row r="4285" spans="1:14">
      <c r="A4285" s="10"/>
      <c r="B4285" s="306"/>
      <c r="C4285" s="304">
        <v>560</v>
      </c>
      <c r="D4285" s="307" t="s">
        <v>190</v>
      </c>
      <c r="E4285" s="295">
        <f t="shared" si="998"/>
        <v>18000</v>
      </c>
      <c r="F4285" s="158">
        <v>0</v>
      </c>
      <c r="G4285" s="159">
        <v>18000</v>
      </c>
      <c r="H4285" s="1408">
        <v>0</v>
      </c>
      <c r="I4285" s="158">
        <v>0</v>
      </c>
      <c r="J4285" s="159">
        <v>8688</v>
      </c>
      <c r="K4285" s="1408">
        <v>0</v>
      </c>
      <c r="L4285" s="295">
        <f t="shared" si="999"/>
        <v>8688</v>
      </c>
      <c r="M4285" s="12">
        <f t="shared" si="995"/>
        <v>1</v>
      </c>
      <c r="N4285" s="13"/>
    </row>
    <row r="4286" spans="1:14">
      <c r="A4286" s="10"/>
      <c r="B4286" s="306"/>
      <c r="C4286" s="304">
        <v>580</v>
      </c>
      <c r="D4286" s="305" t="s">
        <v>191</v>
      </c>
      <c r="E4286" s="295">
        <f t="shared" si="998"/>
        <v>12300</v>
      </c>
      <c r="F4286" s="158">
        <v>0</v>
      </c>
      <c r="G4286" s="159">
        <v>12300</v>
      </c>
      <c r="H4286" s="1408">
        <v>0</v>
      </c>
      <c r="I4286" s="158">
        <v>0</v>
      </c>
      <c r="J4286" s="159">
        <v>4533</v>
      </c>
      <c r="K4286" s="1408">
        <v>0</v>
      </c>
      <c r="L4286" s="295">
        <f t="shared" si="999"/>
        <v>4533</v>
      </c>
      <c r="M4286" s="12">
        <f t="shared" si="995"/>
        <v>1</v>
      </c>
      <c r="N4286" s="13"/>
    </row>
    <row r="4287" spans="1:14" hidden="1">
      <c r="A4287" s="10"/>
      <c r="B4287" s="291"/>
      <c r="C4287" s="304">
        <v>588</v>
      </c>
      <c r="D4287" s="305" t="s">
        <v>858</v>
      </c>
      <c r="E4287" s="295">
        <f>F4287+G4287+H4287</f>
        <v>0</v>
      </c>
      <c r="F4287" s="484">
        <v>0</v>
      </c>
      <c r="G4287" s="485">
        <v>0</v>
      </c>
      <c r="H4287" s="160">
        <v>0</v>
      </c>
      <c r="I4287" s="484">
        <v>0</v>
      </c>
      <c r="J4287" s="485">
        <v>0</v>
      </c>
      <c r="K4287" s="160">
        <v>0</v>
      </c>
      <c r="L4287" s="295">
        <f>I4287+J4287+K4287</f>
        <v>0</v>
      </c>
      <c r="M4287" s="12" t="str">
        <f t="shared" si="995"/>
        <v/>
      </c>
      <c r="N4287" s="13"/>
    </row>
    <row r="4288" spans="1:14" ht="31.5" hidden="1">
      <c r="A4288" s="10"/>
      <c r="B4288" s="291"/>
      <c r="C4288" s="308">
        <v>590</v>
      </c>
      <c r="D4288" s="309" t="s">
        <v>192</v>
      </c>
      <c r="E4288" s="287">
        <f t="shared" si="998"/>
        <v>0</v>
      </c>
      <c r="F4288" s="173"/>
      <c r="G4288" s="174"/>
      <c r="H4288" s="1409"/>
      <c r="I4288" s="173"/>
      <c r="J4288" s="174"/>
      <c r="K4288" s="1409"/>
      <c r="L4288" s="287">
        <f t="shared" si="999"/>
        <v>0</v>
      </c>
      <c r="M4288" s="12" t="str">
        <f t="shared" si="995"/>
        <v/>
      </c>
      <c r="N4288" s="13"/>
    </row>
    <row r="4289" spans="1:14" hidden="1">
      <c r="A4289" s="22">
        <v>5</v>
      </c>
      <c r="B4289" s="272">
        <v>800</v>
      </c>
      <c r="C4289" s="1936" t="s">
        <v>193</v>
      </c>
      <c r="D4289" s="1937"/>
      <c r="E4289" s="310">
        <f t="shared" si="998"/>
        <v>0</v>
      </c>
      <c r="F4289" s="1410"/>
      <c r="G4289" s="1411"/>
      <c r="H4289" s="1412"/>
      <c r="I4289" s="1410"/>
      <c r="J4289" s="1411"/>
      <c r="K4289" s="1412"/>
      <c r="L4289" s="310">
        <f t="shared" si="999"/>
        <v>0</v>
      </c>
      <c r="M4289" s="12" t="str">
        <f t="shared" si="995"/>
        <v/>
      </c>
      <c r="N4289" s="13"/>
    </row>
    <row r="4290" spans="1:14">
      <c r="A4290" s="23">
        <v>10</v>
      </c>
      <c r="B4290" s="272">
        <v>1000</v>
      </c>
      <c r="C4290" s="1932" t="s">
        <v>194</v>
      </c>
      <c r="D4290" s="1933"/>
      <c r="E4290" s="310">
        <f t="shared" ref="E4290:L4290" si="1000">SUM(E4291:E4307)</f>
        <v>3313981</v>
      </c>
      <c r="F4290" s="274">
        <f t="shared" si="1000"/>
        <v>0</v>
      </c>
      <c r="G4290" s="275">
        <f t="shared" si="1000"/>
        <v>3313981</v>
      </c>
      <c r="H4290" s="276">
        <f>SUM(H4291:H4307)</f>
        <v>0</v>
      </c>
      <c r="I4290" s="274">
        <f t="shared" si="1000"/>
        <v>0</v>
      </c>
      <c r="J4290" s="275">
        <f t="shared" si="1000"/>
        <v>449175</v>
      </c>
      <c r="K4290" s="276">
        <f t="shared" si="1000"/>
        <v>0</v>
      </c>
      <c r="L4290" s="310">
        <f t="shared" si="1000"/>
        <v>449175</v>
      </c>
      <c r="M4290" s="12">
        <f t="shared" si="995"/>
        <v>1</v>
      </c>
      <c r="N4290" s="13"/>
    </row>
    <row r="4291" spans="1:14" hidden="1">
      <c r="A4291" s="23">
        <v>15</v>
      </c>
      <c r="B4291" s="292"/>
      <c r="C4291" s="279">
        <v>1011</v>
      </c>
      <c r="D4291" s="311" t="s">
        <v>195</v>
      </c>
      <c r="E4291" s="281">
        <f t="shared" ref="E4291:E4307" si="1001">F4291+G4291+H4291</f>
        <v>0</v>
      </c>
      <c r="F4291" s="152"/>
      <c r="G4291" s="153"/>
      <c r="H4291" s="1406"/>
      <c r="I4291" s="152"/>
      <c r="J4291" s="153"/>
      <c r="K4291" s="1406"/>
      <c r="L4291" s="281">
        <f t="shared" ref="L4291:L4307" si="1002">I4291+J4291+K4291</f>
        <v>0</v>
      </c>
      <c r="M4291" s="12" t="str">
        <f t="shared" si="995"/>
        <v/>
      </c>
      <c r="N4291" s="13"/>
    </row>
    <row r="4292" spans="1:14" hidden="1">
      <c r="A4292" s="22">
        <v>35</v>
      </c>
      <c r="B4292" s="292"/>
      <c r="C4292" s="293">
        <v>1012</v>
      </c>
      <c r="D4292" s="294" t="s">
        <v>196</v>
      </c>
      <c r="E4292" s="295">
        <f t="shared" si="1001"/>
        <v>0</v>
      </c>
      <c r="F4292" s="158"/>
      <c r="G4292" s="159"/>
      <c r="H4292" s="1408"/>
      <c r="I4292" s="158"/>
      <c r="J4292" s="159"/>
      <c r="K4292" s="1408"/>
      <c r="L4292" s="295">
        <f t="shared" si="1002"/>
        <v>0</v>
      </c>
      <c r="M4292" s="12" t="str">
        <f t="shared" si="995"/>
        <v/>
      </c>
      <c r="N4292" s="13"/>
    </row>
    <row r="4293" spans="1:14" hidden="1">
      <c r="A4293" s="23">
        <v>40</v>
      </c>
      <c r="B4293" s="292"/>
      <c r="C4293" s="293">
        <v>1013</v>
      </c>
      <c r="D4293" s="294" t="s">
        <v>197</v>
      </c>
      <c r="E4293" s="295">
        <f t="shared" si="1001"/>
        <v>0</v>
      </c>
      <c r="F4293" s="158"/>
      <c r="G4293" s="159"/>
      <c r="H4293" s="1408"/>
      <c r="I4293" s="158"/>
      <c r="J4293" s="159"/>
      <c r="K4293" s="1408"/>
      <c r="L4293" s="295">
        <f t="shared" si="1002"/>
        <v>0</v>
      </c>
      <c r="M4293" s="12" t="str">
        <f t="shared" si="995"/>
        <v/>
      </c>
      <c r="N4293" s="13"/>
    </row>
    <row r="4294" spans="1:14" hidden="1">
      <c r="A4294" s="23">
        <v>45</v>
      </c>
      <c r="B4294" s="292"/>
      <c r="C4294" s="293">
        <v>1014</v>
      </c>
      <c r="D4294" s="294" t="s">
        <v>198</v>
      </c>
      <c r="E4294" s="295">
        <f t="shared" si="1001"/>
        <v>0</v>
      </c>
      <c r="F4294" s="158"/>
      <c r="G4294" s="159"/>
      <c r="H4294" s="1408"/>
      <c r="I4294" s="158"/>
      <c r="J4294" s="159"/>
      <c r="K4294" s="1408"/>
      <c r="L4294" s="295">
        <f t="shared" si="1002"/>
        <v>0</v>
      </c>
      <c r="M4294" s="12" t="str">
        <f t="shared" si="995"/>
        <v/>
      </c>
      <c r="N4294" s="13"/>
    </row>
    <row r="4295" spans="1:14">
      <c r="A4295" s="23">
        <v>50</v>
      </c>
      <c r="B4295" s="292"/>
      <c r="C4295" s="293">
        <v>1015</v>
      </c>
      <c r="D4295" s="294" t="s">
        <v>199</v>
      </c>
      <c r="E4295" s="295">
        <f t="shared" si="1001"/>
        <v>128174</v>
      </c>
      <c r="F4295" s="158">
        <v>0</v>
      </c>
      <c r="G4295" s="159">
        <v>128174</v>
      </c>
      <c r="H4295" s="1408">
        <v>0</v>
      </c>
      <c r="I4295" s="158">
        <v>0</v>
      </c>
      <c r="J4295" s="159">
        <v>30129</v>
      </c>
      <c r="K4295" s="1408">
        <v>0</v>
      </c>
      <c r="L4295" s="295">
        <f t="shared" si="1002"/>
        <v>30129</v>
      </c>
      <c r="M4295" s="12">
        <f t="shared" si="995"/>
        <v>1</v>
      </c>
      <c r="N4295" s="13"/>
    </row>
    <row r="4296" spans="1:14">
      <c r="A4296" s="23">
        <v>55</v>
      </c>
      <c r="B4296" s="292"/>
      <c r="C4296" s="312">
        <v>1016</v>
      </c>
      <c r="D4296" s="313" t="s">
        <v>200</v>
      </c>
      <c r="E4296" s="314">
        <f t="shared" si="1001"/>
        <v>0</v>
      </c>
      <c r="F4296" s="164"/>
      <c r="G4296" s="165"/>
      <c r="H4296" s="1407"/>
      <c r="I4296" s="164">
        <v>0</v>
      </c>
      <c r="J4296" s="165">
        <v>127</v>
      </c>
      <c r="K4296" s="1407">
        <v>0</v>
      </c>
      <c r="L4296" s="314">
        <f t="shared" si="1002"/>
        <v>127</v>
      </c>
      <c r="M4296" s="12">
        <f t="shared" si="995"/>
        <v>1</v>
      </c>
      <c r="N4296" s="13"/>
    </row>
    <row r="4297" spans="1:14">
      <c r="A4297" s="23">
        <v>60</v>
      </c>
      <c r="B4297" s="278"/>
      <c r="C4297" s="318">
        <v>1020</v>
      </c>
      <c r="D4297" s="319" t="s">
        <v>201</v>
      </c>
      <c r="E4297" s="320">
        <f t="shared" si="1001"/>
        <v>2195989</v>
      </c>
      <c r="F4297" s="450">
        <v>0</v>
      </c>
      <c r="G4297" s="451">
        <v>2195989</v>
      </c>
      <c r="H4297" s="1416">
        <v>0</v>
      </c>
      <c r="I4297" s="450">
        <v>0</v>
      </c>
      <c r="J4297" s="451">
        <v>73112</v>
      </c>
      <c r="K4297" s="1416">
        <v>0</v>
      </c>
      <c r="L4297" s="320">
        <f t="shared" si="1002"/>
        <v>73112</v>
      </c>
      <c r="M4297" s="12">
        <f t="shared" si="995"/>
        <v>1</v>
      </c>
      <c r="N4297" s="13"/>
    </row>
    <row r="4298" spans="1:14">
      <c r="A4298" s="22">
        <v>65</v>
      </c>
      <c r="B4298" s="292"/>
      <c r="C4298" s="324">
        <v>1030</v>
      </c>
      <c r="D4298" s="325" t="s">
        <v>202</v>
      </c>
      <c r="E4298" s="326">
        <f t="shared" si="1001"/>
        <v>989818</v>
      </c>
      <c r="F4298" s="445">
        <v>0</v>
      </c>
      <c r="G4298" s="446">
        <v>989818</v>
      </c>
      <c r="H4298" s="1413">
        <v>0</v>
      </c>
      <c r="I4298" s="445">
        <v>0</v>
      </c>
      <c r="J4298" s="446">
        <v>345807</v>
      </c>
      <c r="K4298" s="1413">
        <v>0</v>
      </c>
      <c r="L4298" s="326">
        <f t="shared" si="1002"/>
        <v>345807</v>
      </c>
      <c r="M4298" s="12">
        <f t="shared" si="995"/>
        <v>1</v>
      </c>
      <c r="N4298" s="13"/>
    </row>
    <row r="4299" spans="1:14" hidden="1">
      <c r="A4299" s="23">
        <v>70</v>
      </c>
      <c r="B4299" s="292"/>
      <c r="C4299" s="318">
        <v>1051</v>
      </c>
      <c r="D4299" s="331" t="s">
        <v>203</v>
      </c>
      <c r="E4299" s="320">
        <f t="shared" si="1001"/>
        <v>0</v>
      </c>
      <c r="F4299" s="450"/>
      <c r="G4299" s="451"/>
      <c r="H4299" s="1416"/>
      <c r="I4299" s="450"/>
      <c r="J4299" s="451"/>
      <c r="K4299" s="1416"/>
      <c r="L4299" s="320">
        <f t="shared" si="1002"/>
        <v>0</v>
      </c>
      <c r="M4299" s="12" t="str">
        <f t="shared" si="995"/>
        <v/>
      </c>
      <c r="N4299" s="13"/>
    </row>
    <row r="4300" spans="1:14" hidden="1">
      <c r="A4300" s="23">
        <v>75</v>
      </c>
      <c r="B4300" s="292"/>
      <c r="C4300" s="293">
        <v>1052</v>
      </c>
      <c r="D4300" s="294" t="s">
        <v>204</v>
      </c>
      <c r="E4300" s="295">
        <f t="shared" si="1001"/>
        <v>0</v>
      </c>
      <c r="F4300" s="158"/>
      <c r="G4300" s="159"/>
      <c r="H4300" s="1408"/>
      <c r="I4300" s="158"/>
      <c r="J4300" s="159"/>
      <c r="K4300" s="1408"/>
      <c r="L4300" s="295">
        <f t="shared" si="1002"/>
        <v>0</v>
      </c>
      <c r="M4300" s="12" t="str">
        <f t="shared" si="995"/>
        <v/>
      </c>
      <c r="N4300" s="13"/>
    </row>
    <row r="4301" spans="1:14" hidden="1">
      <c r="A4301" s="23">
        <v>80</v>
      </c>
      <c r="B4301" s="292"/>
      <c r="C4301" s="324">
        <v>1053</v>
      </c>
      <c r="D4301" s="325" t="s">
        <v>859</v>
      </c>
      <c r="E4301" s="326">
        <f t="shared" si="1001"/>
        <v>0</v>
      </c>
      <c r="F4301" s="445"/>
      <c r="G4301" s="446"/>
      <c r="H4301" s="1413"/>
      <c r="I4301" s="445"/>
      <c r="J4301" s="446"/>
      <c r="K4301" s="1413"/>
      <c r="L4301" s="326">
        <f t="shared" si="1002"/>
        <v>0</v>
      </c>
      <c r="M4301" s="12" t="str">
        <f t="shared" si="995"/>
        <v/>
      </c>
      <c r="N4301" s="13"/>
    </row>
    <row r="4302" spans="1:14" hidden="1">
      <c r="A4302" s="23">
        <v>80</v>
      </c>
      <c r="B4302" s="292"/>
      <c r="C4302" s="318">
        <v>1062</v>
      </c>
      <c r="D4302" s="319" t="s">
        <v>205</v>
      </c>
      <c r="E4302" s="320">
        <f t="shared" si="1001"/>
        <v>0</v>
      </c>
      <c r="F4302" s="450"/>
      <c r="G4302" s="451"/>
      <c r="H4302" s="1416"/>
      <c r="I4302" s="450"/>
      <c r="J4302" s="451"/>
      <c r="K4302" s="1416"/>
      <c r="L4302" s="320">
        <f t="shared" si="1002"/>
        <v>0</v>
      </c>
      <c r="M4302" s="12" t="str">
        <f t="shared" si="995"/>
        <v/>
      </c>
      <c r="N4302" s="13"/>
    </row>
    <row r="4303" spans="1:14" hidden="1">
      <c r="A4303" s="23">
        <v>85</v>
      </c>
      <c r="B4303" s="292"/>
      <c r="C4303" s="324">
        <v>1063</v>
      </c>
      <c r="D4303" s="332" t="s">
        <v>787</v>
      </c>
      <c r="E4303" s="326">
        <f t="shared" si="1001"/>
        <v>0</v>
      </c>
      <c r="F4303" s="445"/>
      <c r="G4303" s="446"/>
      <c r="H4303" s="1413"/>
      <c r="I4303" s="445"/>
      <c r="J4303" s="446"/>
      <c r="K4303" s="1413"/>
      <c r="L4303" s="326">
        <f t="shared" si="1002"/>
        <v>0</v>
      </c>
      <c r="M4303" s="12" t="str">
        <f t="shared" si="995"/>
        <v/>
      </c>
      <c r="N4303" s="13"/>
    </row>
    <row r="4304" spans="1:14" hidden="1">
      <c r="A4304" s="23">
        <v>90</v>
      </c>
      <c r="B4304" s="292"/>
      <c r="C4304" s="333">
        <v>1069</v>
      </c>
      <c r="D4304" s="334" t="s">
        <v>206</v>
      </c>
      <c r="E4304" s="335">
        <f t="shared" si="1001"/>
        <v>0</v>
      </c>
      <c r="F4304" s="589"/>
      <c r="G4304" s="590"/>
      <c r="H4304" s="1415"/>
      <c r="I4304" s="589"/>
      <c r="J4304" s="590"/>
      <c r="K4304" s="1415"/>
      <c r="L4304" s="335">
        <f t="shared" si="1002"/>
        <v>0</v>
      </c>
      <c r="M4304" s="12" t="str">
        <f t="shared" si="995"/>
        <v/>
      </c>
      <c r="N4304" s="13"/>
    </row>
    <row r="4305" spans="1:14" hidden="1">
      <c r="A4305" s="23">
        <v>90</v>
      </c>
      <c r="B4305" s="278"/>
      <c r="C4305" s="318">
        <v>1091</v>
      </c>
      <c r="D4305" s="331" t="s">
        <v>895</v>
      </c>
      <c r="E4305" s="320">
        <f t="shared" si="1001"/>
        <v>0</v>
      </c>
      <c r="F4305" s="450"/>
      <c r="G4305" s="451"/>
      <c r="H4305" s="1416"/>
      <c r="I4305" s="450"/>
      <c r="J4305" s="451"/>
      <c r="K4305" s="1416"/>
      <c r="L4305" s="320">
        <f t="shared" si="1002"/>
        <v>0</v>
      </c>
      <c r="M4305" s="12" t="str">
        <f t="shared" si="995"/>
        <v/>
      </c>
      <c r="N4305" s="13"/>
    </row>
    <row r="4306" spans="1:14" hidden="1">
      <c r="A4306" s="22">
        <v>115</v>
      </c>
      <c r="B4306" s="292"/>
      <c r="C4306" s="293">
        <v>1092</v>
      </c>
      <c r="D4306" s="294" t="s">
        <v>299</v>
      </c>
      <c r="E4306" s="295">
        <f t="shared" si="1001"/>
        <v>0</v>
      </c>
      <c r="F4306" s="158"/>
      <c r="G4306" s="159"/>
      <c r="H4306" s="1408"/>
      <c r="I4306" s="158"/>
      <c r="J4306" s="159"/>
      <c r="K4306" s="1408"/>
      <c r="L4306" s="295">
        <f t="shared" si="1002"/>
        <v>0</v>
      </c>
      <c r="M4306" s="12" t="str">
        <f t="shared" si="995"/>
        <v/>
      </c>
      <c r="N4306" s="13"/>
    </row>
    <row r="4307" spans="1:14" hidden="1">
      <c r="A4307" s="22">
        <v>125</v>
      </c>
      <c r="B4307" s="292"/>
      <c r="C4307" s="285">
        <v>1098</v>
      </c>
      <c r="D4307" s="339" t="s">
        <v>207</v>
      </c>
      <c r="E4307" s="287">
        <f t="shared" si="1001"/>
        <v>0</v>
      </c>
      <c r="F4307" s="173"/>
      <c r="G4307" s="174"/>
      <c r="H4307" s="1409"/>
      <c r="I4307" s="173"/>
      <c r="J4307" s="174"/>
      <c r="K4307" s="1409"/>
      <c r="L4307" s="287">
        <f t="shared" si="1002"/>
        <v>0</v>
      </c>
      <c r="M4307" s="12" t="str">
        <f t="shared" si="995"/>
        <v/>
      </c>
      <c r="N4307" s="13"/>
    </row>
    <row r="4308" spans="1:14" hidden="1">
      <c r="A4308" s="23">
        <v>130</v>
      </c>
      <c r="B4308" s="272">
        <v>1900</v>
      </c>
      <c r="C4308" s="1917" t="s">
        <v>266</v>
      </c>
      <c r="D4308" s="1918"/>
      <c r="E4308" s="310">
        <f t="shared" ref="E4308:L4308" si="1003">SUM(E4309:E4311)</f>
        <v>0</v>
      </c>
      <c r="F4308" s="274">
        <f t="shared" si="1003"/>
        <v>0</v>
      </c>
      <c r="G4308" s="275">
        <f t="shared" si="1003"/>
        <v>0</v>
      </c>
      <c r="H4308" s="276">
        <f>SUM(H4309:H4311)</f>
        <v>0</v>
      </c>
      <c r="I4308" s="274">
        <f t="shared" si="1003"/>
        <v>0</v>
      </c>
      <c r="J4308" s="275">
        <f t="shared" si="1003"/>
        <v>0</v>
      </c>
      <c r="K4308" s="276">
        <f t="shared" si="1003"/>
        <v>0</v>
      </c>
      <c r="L4308" s="310">
        <f t="shared" si="1003"/>
        <v>0</v>
      </c>
      <c r="M4308" s="12" t="str">
        <f t="shared" si="995"/>
        <v/>
      </c>
      <c r="N4308" s="13"/>
    </row>
    <row r="4309" spans="1:14" hidden="1">
      <c r="A4309" s="23">
        <v>135</v>
      </c>
      <c r="B4309" s="292"/>
      <c r="C4309" s="279">
        <v>1901</v>
      </c>
      <c r="D4309" s="340" t="s">
        <v>896</v>
      </c>
      <c r="E4309" s="281">
        <f>F4309+G4309+H4309</f>
        <v>0</v>
      </c>
      <c r="F4309" s="152"/>
      <c r="G4309" s="153"/>
      <c r="H4309" s="1406"/>
      <c r="I4309" s="152"/>
      <c r="J4309" s="153"/>
      <c r="K4309" s="1406"/>
      <c r="L4309" s="281">
        <f>I4309+J4309+K4309</f>
        <v>0</v>
      </c>
      <c r="M4309" s="12" t="str">
        <f t="shared" si="995"/>
        <v/>
      </c>
      <c r="N4309" s="13"/>
    </row>
    <row r="4310" spans="1:14" hidden="1">
      <c r="A4310" s="23">
        <v>140</v>
      </c>
      <c r="B4310" s="341"/>
      <c r="C4310" s="293">
        <v>1981</v>
      </c>
      <c r="D4310" s="342" t="s">
        <v>897</v>
      </c>
      <c r="E4310" s="295">
        <f>F4310+G4310+H4310</f>
        <v>0</v>
      </c>
      <c r="F4310" s="158"/>
      <c r="G4310" s="159"/>
      <c r="H4310" s="1408"/>
      <c r="I4310" s="158"/>
      <c r="J4310" s="159"/>
      <c r="K4310" s="1408"/>
      <c r="L4310" s="295">
        <f>I4310+J4310+K4310</f>
        <v>0</v>
      </c>
      <c r="M4310" s="12" t="str">
        <f t="shared" si="995"/>
        <v/>
      </c>
      <c r="N4310" s="13"/>
    </row>
    <row r="4311" spans="1:14" hidden="1">
      <c r="A4311" s="23">
        <v>145</v>
      </c>
      <c r="B4311" s="292"/>
      <c r="C4311" s="285">
        <v>1991</v>
      </c>
      <c r="D4311" s="343" t="s">
        <v>898</v>
      </c>
      <c r="E4311" s="287">
        <f>F4311+G4311+H4311</f>
        <v>0</v>
      </c>
      <c r="F4311" s="173"/>
      <c r="G4311" s="174"/>
      <c r="H4311" s="1409"/>
      <c r="I4311" s="173"/>
      <c r="J4311" s="174"/>
      <c r="K4311" s="1409"/>
      <c r="L4311" s="287">
        <f>I4311+J4311+K4311</f>
        <v>0</v>
      </c>
      <c r="M4311" s="12" t="str">
        <f t="shared" si="995"/>
        <v/>
      </c>
      <c r="N4311" s="13"/>
    </row>
    <row r="4312" spans="1:14" hidden="1">
      <c r="A4312" s="23">
        <v>150</v>
      </c>
      <c r="B4312" s="272">
        <v>2100</v>
      </c>
      <c r="C4312" s="1917" t="s">
        <v>708</v>
      </c>
      <c r="D4312" s="1918"/>
      <c r="E4312" s="310">
        <f t="shared" ref="E4312:L4312" si="1004">SUM(E4313:E4317)</f>
        <v>0</v>
      </c>
      <c r="F4312" s="274">
        <f t="shared" si="1004"/>
        <v>0</v>
      </c>
      <c r="G4312" s="275">
        <f t="shared" si="1004"/>
        <v>0</v>
      </c>
      <c r="H4312" s="276">
        <f>SUM(H4313:H4317)</f>
        <v>0</v>
      </c>
      <c r="I4312" s="274">
        <f t="shared" si="1004"/>
        <v>0</v>
      </c>
      <c r="J4312" s="275">
        <f t="shared" si="1004"/>
        <v>0</v>
      </c>
      <c r="K4312" s="276">
        <f t="shared" si="1004"/>
        <v>0</v>
      </c>
      <c r="L4312" s="310">
        <f t="shared" si="1004"/>
        <v>0</v>
      </c>
      <c r="M4312" s="12" t="str">
        <f t="shared" si="995"/>
        <v/>
      </c>
      <c r="N4312" s="13"/>
    </row>
    <row r="4313" spans="1:14" hidden="1">
      <c r="A4313" s="23">
        <v>155</v>
      </c>
      <c r="B4313" s="292"/>
      <c r="C4313" s="279">
        <v>2110</v>
      </c>
      <c r="D4313" s="344" t="s">
        <v>208</v>
      </c>
      <c r="E4313" s="281">
        <f>F4313+G4313+H4313</f>
        <v>0</v>
      </c>
      <c r="F4313" s="152"/>
      <c r="G4313" s="153"/>
      <c r="H4313" s="1406"/>
      <c r="I4313" s="152"/>
      <c r="J4313" s="153"/>
      <c r="K4313" s="1406"/>
      <c r="L4313" s="281">
        <f>I4313+J4313+K4313</f>
        <v>0</v>
      </c>
      <c r="M4313" s="12" t="str">
        <f t="shared" si="995"/>
        <v/>
      </c>
      <c r="N4313" s="13"/>
    </row>
    <row r="4314" spans="1:14" hidden="1">
      <c r="A4314" s="23">
        <v>160</v>
      </c>
      <c r="B4314" s="341"/>
      <c r="C4314" s="293">
        <v>2120</v>
      </c>
      <c r="D4314" s="300" t="s">
        <v>209</v>
      </c>
      <c r="E4314" s="295">
        <f>F4314+G4314+H4314</f>
        <v>0</v>
      </c>
      <c r="F4314" s="158"/>
      <c r="G4314" s="159"/>
      <c r="H4314" s="1408"/>
      <c r="I4314" s="158"/>
      <c r="J4314" s="159"/>
      <c r="K4314" s="1408"/>
      <c r="L4314" s="295">
        <f>I4314+J4314+K4314</f>
        <v>0</v>
      </c>
      <c r="M4314" s="12" t="str">
        <f t="shared" si="995"/>
        <v/>
      </c>
      <c r="N4314" s="13"/>
    </row>
    <row r="4315" spans="1:14" hidden="1">
      <c r="A4315" s="23">
        <v>165</v>
      </c>
      <c r="B4315" s="341"/>
      <c r="C4315" s="293">
        <v>2125</v>
      </c>
      <c r="D4315" s="300" t="s">
        <v>210</v>
      </c>
      <c r="E4315" s="295">
        <f>F4315+G4315+H4315</f>
        <v>0</v>
      </c>
      <c r="F4315" s="484">
        <v>0</v>
      </c>
      <c r="G4315" s="485">
        <v>0</v>
      </c>
      <c r="H4315" s="160">
        <v>0</v>
      </c>
      <c r="I4315" s="484">
        <v>0</v>
      </c>
      <c r="J4315" s="485">
        <v>0</v>
      </c>
      <c r="K4315" s="160">
        <v>0</v>
      </c>
      <c r="L4315" s="295">
        <f>I4315+J4315+K4315</f>
        <v>0</v>
      </c>
      <c r="M4315" s="12" t="str">
        <f t="shared" si="995"/>
        <v/>
      </c>
      <c r="N4315" s="13"/>
    </row>
    <row r="4316" spans="1:14" hidden="1">
      <c r="A4316" s="23">
        <v>175</v>
      </c>
      <c r="B4316" s="291"/>
      <c r="C4316" s="293">
        <v>2140</v>
      </c>
      <c r="D4316" s="300" t="s">
        <v>211</v>
      </c>
      <c r="E4316" s="295">
        <f>F4316+G4316+H4316</f>
        <v>0</v>
      </c>
      <c r="F4316" s="484">
        <v>0</v>
      </c>
      <c r="G4316" s="485">
        <v>0</v>
      </c>
      <c r="H4316" s="160">
        <v>0</v>
      </c>
      <c r="I4316" s="484">
        <v>0</v>
      </c>
      <c r="J4316" s="485">
        <v>0</v>
      </c>
      <c r="K4316" s="160">
        <v>0</v>
      </c>
      <c r="L4316" s="295">
        <f>I4316+J4316+K4316</f>
        <v>0</v>
      </c>
      <c r="M4316" s="12" t="str">
        <f t="shared" si="995"/>
        <v/>
      </c>
      <c r="N4316" s="13"/>
    </row>
    <row r="4317" spans="1:14" hidden="1">
      <c r="A4317" s="23">
        <v>180</v>
      </c>
      <c r="B4317" s="292"/>
      <c r="C4317" s="285">
        <v>2190</v>
      </c>
      <c r="D4317" s="345" t="s">
        <v>212</v>
      </c>
      <c r="E4317" s="287">
        <f>F4317+G4317+H4317</f>
        <v>0</v>
      </c>
      <c r="F4317" s="173"/>
      <c r="G4317" s="174"/>
      <c r="H4317" s="1409"/>
      <c r="I4317" s="173"/>
      <c r="J4317" s="174"/>
      <c r="K4317" s="1409"/>
      <c r="L4317" s="287">
        <f>I4317+J4317+K4317</f>
        <v>0</v>
      </c>
      <c r="M4317" s="12" t="str">
        <f t="shared" si="995"/>
        <v/>
      </c>
      <c r="N4317" s="13"/>
    </row>
    <row r="4318" spans="1:14" hidden="1">
      <c r="A4318" s="23">
        <v>185</v>
      </c>
      <c r="B4318" s="272">
        <v>2200</v>
      </c>
      <c r="C4318" s="1917" t="s">
        <v>213</v>
      </c>
      <c r="D4318" s="1918"/>
      <c r="E4318" s="310">
        <f t="shared" ref="E4318:L4318" si="1005">SUM(E4319:E4320)</f>
        <v>0</v>
      </c>
      <c r="F4318" s="274">
        <f t="shared" si="1005"/>
        <v>0</v>
      </c>
      <c r="G4318" s="275">
        <f t="shared" si="1005"/>
        <v>0</v>
      </c>
      <c r="H4318" s="276">
        <f>SUM(H4319:H4320)</f>
        <v>0</v>
      </c>
      <c r="I4318" s="274">
        <f t="shared" si="1005"/>
        <v>0</v>
      </c>
      <c r="J4318" s="275">
        <f t="shared" si="1005"/>
        <v>0</v>
      </c>
      <c r="K4318" s="276">
        <f t="shared" si="1005"/>
        <v>0</v>
      </c>
      <c r="L4318" s="310">
        <f t="shared" si="1005"/>
        <v>0</v>
      </c>
      <c r="M4318" s="12" t="str">
        <f t="shared" si="995"/>
        <v/>
      </c>
      <c r="N4318" s="13"/>
    </row>
    <row r="4319" spans="1:14" hidden="1">
      <c r="A4319" s="23">
        <v>190</v>
      </c>
      <c r="B4319" s="292"/>
      <c r="C4319" s="279">
        <v>2221</v>
      </c>
      <c r="D4319" s="280" t="s">
        <v>300</v>
      </c>
      <c r="E4319" s="281">
        <f>F4319+G4319+H4319</f>
        <v>0</v>
      </c>
      <c r="F4319" s="152"/>
      <c r="G4319" s="153"/>
      <c r="H4319" s="1406"/>
      <c r="I4319" s="152"/>
      <c r="J4319" s="153"/>
      <c r="K4319" s="1406"/>
      <c r="L4319" s="281">
        <f>I4319+J4319+K4319</f>
        <v>0</v>
      </c>
      <c r="M4319" s="12" t="str">
        <f t="shared" si="995"/>
        <v/>
      </c>
      <c r="N4319" s="13"/>
    </row>
    <row r="4320" spans="1:14" hidden="1">
      <c r="A4320" s="23">
        <v>200</v>
      </c>
      <c r="B4320" s="292"/>
      <c r="C4320" s="285">
        <v>2224</v>
      </c>
      <c r="D4320" s="286" t="s">
        <v>214</v>
      </c>
      <c r="E4320" s="287">
        <f>F4320+G4320+H4320</f>
        <v>0</v>
      </c>
      <c r="F4320" s="173"/>
      <c r="G4320" s="174"/>
      <c r="H4320" s="1409"/>
      <c r="I4320" s="173"/>
      <c r="J4320" s="174"/>
      <c r="K4320" s="1409"/>
      <c r="L4320" s="287">
        <f>I4320+J4320+K4320</f>
        <v>0</v>
      </c>
      <c r="M4320" s="12" t="str">
        <f t="shared" si="995"/>
        <v/>
      </c>
      <c r="N4320" s="13"/>
    </row>
    <row r="4321" spans="1:14" hidden="1">
      <c r="A4321" s="23">
        <v>200</v>
      </c>
      <c r="B4321" s="272">
        <v>2500</v>
      </c>
      <c r="C4321" s="1917" t="s">
        <v>215</v>
      </c>
      <c r="D4321" s="1918"/>
      <c r="E4321" s="310">
        <f>F4321+G4321+H4321</f>
        <v>0</v>
      </c>
      <c r="F4321" s="1410"/>
      <c r="G4321" s="1411"/>
      <c r="H4321" s="1412"/>
      <c r="I4321" s="1410"/>
      <c r="J4321" s="1411"/>
      <c r="K4321" s="1412"/>
      <c r="L4321" s="310">
        <f>I4321+J4321+K4321</f>
        <v>0</v>
      </c>
      <c r="M4321" s="12" t="str">
        <f t="shared" si="995"/>
        <v/>
      </c>
      <c r="N4321" s="13"/>
    </row>
    <row r="4322" spans="1:14" hidden="1">
      <c r="A4322" s="23">
        <v>205</v>
      </c>
      <c r="B4322" s="272">
        <v>2600</v>
      </c>
      <c r="C4322" s="1923" t="s">
        <v>216</v>
      </c>
      <c r="D4322" s="1924"/>
      <c r="E4322" s="310">
        <f>F4322+G4322+H4322</f>
        <v>0</v>
      </c>
      <c r="F4322" s="1410"/>
      <c r="G4322" s="1411"/>
      <c r="H4322" s="1412"/>
      <c r="I4322" s="1410"/>
      <c r="J4322" s="1411"/>
      <c r="K4322" s="1412"/>
      <c r="L4322" s="310">
        <f>I4322+J4322+K4322</f>
        <v>0</v>
      </c>
      <c r="M4322" s="12" t="str">
        <f t="shared" si="995"/>
        <v/>
      </c>
      <c r="N4322" s="13"/>
    </row>
    <row r="4323" spans="1:14" hidden="1">
      <c r="A4323" s="23">
        <v>210</v>
      </c>
      <c r="B4323" s="272">
        <v>2700</v>
      </c>
      <c r="C4323" s="1923" t="s">
        <v>217</v>
      </c>
      <c r="D4323" s="1924"/>
      <c r="E4323" s="310">
        <f>F4323+G4323+H4323</f>
        <v>0</v>
      </c>
      <c r="F4323" s="1410"/>
      <c r="G4323" s="1411"/>
      <c r="H4323" s="1412"/>
      <c r="I4323" s="1410"/>
      <c r="J4323" s="1411"/>
      <c r="K4323" s="1412"/>
      <c r="L4323" s="310">
        <f>I4323+J4323+K4323</f>
        <v>0</v>
      </c>
      <c r="M4323" s="12" t="str">
        <f t="shared" si="995"/>
        <v/>
      </c>
      <c r="N4323" s="13"/>
    </row>
    <row r="4324" spans="1:14" ht="36" hidden="1" customHeight="1">
      <c r="A4324" s="23">
        <v>215</v>
      </c>
      <c r="B4324" s="272">
        <v>2800</v>
      </c>
      <c r="C4324" s="1923" t="s">
        <v>1644</v>
      </c>
      <c r="D4324" s="1924"/>
      <c r="E4324" s="310">
        <f t="shared" ref="E4324:L4324" si="1006">SUM(E4325:E4327)</f>
        <v>0</v>
      </c>
      <c r="F4324" s="274">
        <f t="shared" si="1006"/>
        <v>0</v>
      </c>
      <c r="G4324" s="275">
        <f t="shared" si="1006"/>
        <v>0</v>
      </c>
      <c r="H4324" s="276">
        <f>SUM(H4325:H4327)</f>
        <v>0</v>
      </c>
      <c r="I4324" s="274">
        <f t="shared" si="1006"/>
        <v>0</v>
      </c>
      <c r="J4324" s="275">
        <f t="shared" si="1006"/>
        <v>0</v>
      </c>
      <c r="K4324" s="276">
        <f t="shared" si="1006"/>
        <v>0</v>
      </c>
      <c r="L4324" s="310">
        <f t="shared" si="1006"/>
        <v>0</v>
      </c>
      <c r="M4324" s="12" t="str">
        <f t="shared" si="995"/>
        <v/>
      </c>
      <c r="N4324" s="13"/>
    </row>
    <row r="4325" spans="1:14" hidden="1">
      <c r="A4325" s="22">
        <v>220</v>
      </c>
      <c r="B4325" s="292"/>
      <c r="C4325" s="279">
        <v>2810</v>
      </c>
      <c r="D4325" s="340" t="s">
        <v>2169</v>
      </c>
      <c r="E4325" s="281">
        <f>F4325+G4325+H4325</f>
        <v>0</v>
      </c>
      <c r="F4325" s="152"/>
      <c r="G4325" s="153"/>
      <c r="H4325" s="1406"/>
      <c r="I4325" s="152"/>
      <c r="J4325" s="153"/>
      <c r="K4325" s="1406"/>
      <c r="L4325" s="281">
        <f>I4325+J4325+K4325</f>
        <v>0</v>
      </c>
      <c r="M4325" s="12" t="str">
        <f t="shared" si="995"/>
        <v/>
      </c>
      <c r="N4325" s="13"/>
    </row>
    <row r="4326" spans="1:14" hidden="1">
      <c r="A4326" s="23">
        <v>225</v>
      </c>
      <c r="B4326" s="341"/>
      <c r="C4326" s="293">
        <v>2820</v>
      </c>
      <c r="D4326" s="342" t="s">
        <v>2170</v>
      </c>
      <c r="E4326" s="295">
        <f>F4326+G4326+H4326</f>
        <v>0</v>
      </c>
      <c r="F4326" s="158"/>
      <c r="G4326" s="159"/>
      <c r="H4326" s="1408"/>
      <c r="I4326" s="158"/>
      <c r="J4326" s="159"/>
      <c r="K4326" s="1408"/>
      <c r="L4326" s="295">
        <f>I4326+J4326+K4326</f>
        <v>0</v>
      </c>
      <c r="M4326" s="12" t="str">
        <f t="shared" si="995"/>
        <v/>
      </c>
      <c r="N4326" s="13"/>
    </row>
    <row r="4327" spans="1:14" ht="31.5" hidden="1">
      <c r="A4327" s="23">
        <v>230</v>
      </c>
      <c r="B4327" s="292"/>
      <c r="C4327" s="285">
        <v>2890</v>
      </c>
      <c r="D4327" s="343" t="s">
        <v>2171</v>
      </c>
      <c r="E4327" s="287">
        <f>F4327+G4327+H4327</f>
        <v>0</v>
      </c>
      <c r="F4327" s="173"/>
      <c r="G4327" s="174"/>
      <c r="H4327" s="1409"/>
      <c r="I4327" s="173"/>
      <c r="J4327" s="174"/>
      <c r="K4327" s="1409"/>
      <c r="L4327" s="287">
        <f>I4327+J4327+K4327</f>
        <v>0</v>
      </c>
      <c r="M4327" s="12" t="str">
        <f t="shared" si="995"/>
        <v/>
      </c>
      <c r="N4327" s="13"/>
    </row>
    <row r="4328" spans="1:14" hidden="1">
      <c r="A4328" s="23">
        <v>245</v>
      </c>
      <c r="B4328" s="272">
        <v>2900</v>
      </c>
      <c r="C4328" s="1917" t="s">
        <v>218</v>
      </c>
      <c r="D4328" s="1918"/>
      <c r="E4328" s="310">
        <f>SUM(E4329:E4336)</f>
        <v>0</v>
      </c>
      <c r="F4328" s="274">
        <f>SUM(F4329:F4336)</f>
        <v>0</v>
      </c>
      <c r="G4328" s="274">
        <f t="shared" ref="G4328:L4328" si="1007">SUM(G4329:G4336)</f>
        <v>0</v>
      </c>
      <c r="H4328" s="274">
        <f t="shared" si="1007"/>
        <v>0</v>
      </c>
      <c r="I4328" s="274">
        <f t="shared" si="1007"/>
        <v>0</v>
      </c>
      <c r="J4328" s="274">
        <f t="shared" si="1007"/>
        <v>0</v>
      </c>
      <c r="K4328" s="274">
        <f t="shared" si="1007"/>
        <v>0</v>
      </c>
      <c r="L4328" s="274">
        <f t="shared" si="1007"/>
        <v>0</v>
      </c>
      <c r="M4328" s="12" t="str">
        <f t="shared" si="995"/>
        <v/>
      </c>
      <c r="N4328" s="13"/>
    </row>
    <row r="4329" spans="1:14" hidden="1">
      <c r="A4329" s="22">
        <v>220</v>
      </c>
      <c r="B4329" s="346"/>
      <c r="C4329" s="279">
        <v>2910</v>
      </c>
      <c r="D4329" s="347" t="s">
        <v>1988</v>
      </c>
      <c r="E4329" s="281">
        <f>F4329+G4329+H4329</f>
        <v>0</v>
      </c>
      <c r="F4329" s="152"/>
      <c r="G4329" s="153"/>
      <c r="H4329" s="1406"/>
      <c r="I4329" s="152"/>
      <c r="J4329" s="153"/>
      <c r="K4329" s="1406"/>
      <c r="L4329" s="281">
        <f>I4329+J4329+K4329</f>
        <v>0</v>
      </c>
      <c r="M4329" s="12" t="str">
        <f t="shared" si="995"/>
        <v/>
      </c>
      <c r="N4329" s="13"/>
    </row>
    <row r="4330" spans="1:14" hidden="1">
      <c r="A4330" s="23">
        <v>225</v>
      </c>
      <c r="B4330" s="346"/>
      <c r="C4330" s="279">
        <v>2920</v>
      </c>
      <c r="D4330" s="347" t="s">
        <v>219</v>
      </c>
      <c r="E4330" s="281">
        <f t="shared" ref="E4330:E4336" si="1008">F4330+G4330+H4330</f>
        <v>0</v>
      </c>
      <c r="F4330" s="152"/>
      <c r="G4330" s="153"/>
      <c r="H4330" s="1406"/>
      <c r="I4330" s="152"/>
      <c r="J4330" s="153"/>
      <c r="K4330" s="1406"/>
      <c r="L4330" s="281">
        <f t="shared" ref="L4330:L4336" si="1009">I4330+J4330+K4330</f>
        <v>0</v>
      </c>
      <c r="M4330" s="12" t="str">
        <f t="shared" si="995"/>
        <v/>
      </c>
      <c r="N4330" s="13"/>
    </row>
    <row r="4331" spans="1:14" ht="31.5" hidden="1">
      <c r="A4331" s="23">
        <v>230</v>
      </c>
      <c r="B4331" s="346"/>
      <c r="C4331" s="324">
        <v>2969</v>
      </c>
      <c r="D4331" s="348" t="s">
        <v>220</v>
      </c>
      <c r="E4331" s="326">
        <f t="shared" si="1008"/>
        <v>0</v>
      </c>
      <c r="F4331" s="445"/>
      <c r="G4331" s="446"/>
      <c r="H4331" s="1413"/>
      <c r="I4331" s="445"/>
      <c r="J4331" s="446"/>
      <c r="K4331" s="1413"/>
      <c r="L4331" s="326">
        <f t="shared" si="1009"/>
        <v>0</v>
      </c>
      <c r="M4331" s="12" t="str">
        <f t="shared" si="995"/>
        <v/>
      </c>
      <c r="N4331" s="13"/>
    </row>
    <row r="4332" spans="1:14" ht="31.5" hidden="1">
      <c r="A4332" s="23">
        <v>235</v>
      </c>
      <c r="B4332" s="346"/>
      <c r="C4332" s="349">
        <v>2970</v>
      </c>
      <c r="D4332" s="350" t="s">
        <v>221</v>
      </c>
      <c r="E4332" s="351">
        <f t="shared" si="1008"/>
        <v>0</v>
      </c>
      <c r="F4332" s="624"/>
      <c r="G4332" s="625"/>
      <c r="H4332" s="1414"/>
      <c r="I4332" s="624"/>
      <c r="J4332" s="625"/>
      <c r="K4332" s="1414"/>
      <c r="L4332" s="351">
        <f t="shared" si="1009"/>
        <v>0</v>
      </c>
      <c r="M4332" s="12" t="str">
        <f t="shared" si="995"/>
        <v/>
      </c>
      <c r="N4332" s="13"/>
    </row>
    <row r="4333" spans="1:14" hidden="1">
      <c r="A4333" s="23">
        <v>240</v>
      </c>
      <c r="B4333" s="346"/>
      <c r="C4333" s="333">
        <v>2989</v>
      </c>
      <c r="D4333" s="355" t="s">
        <v>222</v>
      </c>
      <c r="E4333" s="335">
        <f t="shared" si="1008"/>
        <v>0</v>
      </c>
      <c r="F4333" s="589"/>
      <c r="G4333" s="590"/>
      <c r="H4333" s="1415"/>
      <c r="I4333" s="589"/>
      <c r="J4333" s="590"/>
      <c r="K4333" s="1415"/>
      <c r="L4333" s="335">
        <f t="shared" si="1009"/>
        <v>0</v>
      </c>
      <c r="M4333" s="12" t="str">
        <f t="shared" si="995"/>
        <v/>
      </c>
      <c r="N4333" s="13"/>
    </row>
    <row r="4334" spans="1:14" hidden="1">
      <c r="A4334" s="23">
        <v>245</v>
      </c>
      <c r="B4334" s="292"/>
      <c r="C4334" s="318">
        <v>2990</v>
      </c>
      <c r="D4334" s="356" t="s">
        <v>2007</v>
      </c>
      <c r="E4334" s="320">
        <f>F4334+G4334+H4334</f>
        <v>0</v>
      </c>
      <c r="F4334" s="450"/>
      <c r="G4334" s="451"/>
      <c r="H4334" s="1416"/>
      <c r="I4334" s="450"/>
      <c r="J4334" s="451"/>
      <c r="K4334" s="1416"/>
      <c r="L4334" s="320">
        <f>I4334+J4334+K4334</f>
        <v>0</v>
      </c>
      <c r="M4334" s="12" t="str">
        <f t="shared" si="995"/>
        <v/>
      </c>
      <c r="N4334" s="13"/>
    </row>
    <row r="4335" spans="1:14" hidden="1">
      <c r="A4335" s="22">
        <v>250</v>
      </c>
      <c r="B4335" s="292"/>
      <c r="C4335" s="318">
        <v>2991</v>
      </c>
      <c r="D4335" s="356" t="s">
        <v>223</v>
      </c>
      <c r="E4335" s="320">
        <f t="shared" si="1008"/>
        <v>0</v>
      </c>
      <c r="F4335" s="450"/>
      <c r="G4335" s="451"/>
      <c r="H4335" s="1416"/>
      <c r="I4335" s="450"/>
      <c r="J4335" s="451"/>
      <c r="K4335" s="1416"/>
      <c r="L4335" s="320">
        <f t="shared" si="1009"/>
        <v>0</v>
      </c>
      <c r="M4335" s="12" t="str">
        <f t="shared" si="995"/>
        <v/>
      </c>
      <c r="N4335" s="13"/>
    </row>
    <row r="4336" spans="1:14" hidden="1">
      <c r="A4336" s="23">
        <v>255</v>
      </c>
      <c r="B4336" s="292"/>
      <c r="C4336" s="285">
        <v>2992</v>
      </c>
      <c r="D4336" s="357" t="s">
        <v>224</v>
      </c>
      <c r="E4336" s="287">
        <f t="shared" si="1008"/>
        <v>0</v>
      </c>
      <c r="F4336" s="173"/>
      <c r="G4336" s="174"/>
      <c r="H4336" s="1409"/>
      <c r="I4336" s="173"/>
      <c r="J4336" s="174"/>
      <c r="K4336" s="1409"/>
      <c r="L4336" s="287">
        <f t="shared" si="1009"/>
        <v>0</v>
      </c>
      <c r="M4336" s="12" t="str">
        <f t="shared" si="995"/>
        <v/>
      </c>
      <c r="N4336" s="13"/>
    </row>
    <row r="4337" spans="1:14" hidden="1">
      <c r="A4337" s="23">
        <v>265</v>
      </c>
      <c r="B4337" s="272">
        <v>3300</v>
      </c>
      <c r="C4337" s="358" t="s">
        <v>2038</v>
      </c>
      <c r="D4337" s="1835"/>
      <c r="E4337" s="310">
        <f t="shared" ref="E4337:L4337" si="1010">SUM(E4338:E4342)</f>
        <v>0</v>
      </c>
      <c r="F4337" s="274">
        <f t="shared" si="1010"/>
        <v>0</v>
      </c>
      <c r="G4337" s="275">
        <f t="shared" si="1010"/>
        <v>0</v>
      </c>
      <c r="H4337" s="276">
        <f t="shared" si="1010"/>
        <v>0</v>
      </c>
      <c r="I4337" s="274">
        <f t="shared" si="1010"/>
        <v>0</v>
      </c>
      <c r="J4337" s="275">
        <f t="shared" si="1010"/>
        <v>0</v>
      </c>
      <c r="K4337" s="276">
        <f t="shared" si="1010"/>
        <v>0</v>
      </c>
      <c r="L4337" s="310">
        <f t="shared" si="1010"/>
        <v>0</v>
      </c>
      <c r="M4337" s="12" t="str">
        <f t="shared" ref="M4337:M4390" si="1011">(IF($E4337&lt;&gt;0,$M$2,IF($L4337&lt;&gt;0,$M$2,"")))</f>
        <v/>
      </c>
      <c r="N4337" s="13"/>
    </row>
    <row r="4338" spans="1:14" hidden="1">
      <c r="A4338" s="22">
        <v>270</v>
      </c>
      <c r="B4338" s="291"/>
      <c r="C4338" s="279">
        <v>3301</v>
      </c>
      <c r="D4338" s="359" t="s">
        <v>225</v>
      </c>
      <c r="E4338" s="281">
        <f t="shared" ref="E4338:E4345" si="1012">F4338+G4338+H4338</f>
        <v>0</v>
      </c>
      <c r="F4338" s="482">
        <v>0</v>
      </c>
      <c r="G4338" s="483">
        <v>0</v>
      </c>
      <c r="H4338" s="154">
        <v>0</v>
      </c>
      <c r="I4338" s="482">
        <v>0</v>
      </c>
      <c r="J4338" s="483">
        <v>0</v>
      </c>
      <c r="K4338" s="154">
        <v>0</v>
      </c>
      <c r="L4338" s="281">
        <f t="shared" ref="L4338:L4345" si="1013">I4338+J4338+K4338</f>
        <v>0</v>
      </c>
      <c r="M4338" s="12" t="str">
        <f t="shared" si="1011"/>
        <v/>
      </c>
      <c r="N4338" s="13"/>
    </row>
    <row r="4339" spans="1:14" hidden="1">
      <c r="A4339" s="22">
        <v>290</v>
      </c>
      <c r="B4339" s="291"/>
      <c r="C4339" s="293">
        <v>3302</v>
      </c>
      <c r="D4339" s="360" t="s">
        <v>702</v>
      </c>
      <c r="E4339" s="295">
        <f t="shared" si="1012"/>
        <v>0</v>
      </c>
      <c r="F4339" s="484">
        <v>0</v>
      </c>
      <c r="G4339" s="485">
        <v>0</v>
      </c>
      <c r="H4339" s="160">
        <v>0</v>
      </c>
      <c r="I4339" s="484">
        <v>0</v>
      </c>
      <c r="J4339" s="485">
        <v>0</v>
      </c>
      <c r="K4339" s="160">
        <v>0</v>
      </c>
      <c r="L4339" s="295">
        <f t="shared" si="1013"/>
        <v>0</v>
      </c>
      <c r="M4339" s="12" t="str">
        <f t="shared" si="1011"/>
        <v/>
      </c>
      <c r="N4339" s="13"/>
    </row>
    <row r="4340" spans="1:14" hidden="1">
      <c r="A4340" s="39">
        <v>320</v>
      </c>
      <c r="B4340" s="291"/>
      <c r="C4340" s="293">
        <v>3304</v>
      </c>
      <c r="D4340" s="360" t="s">
        <v>226</v>
      </c>
      <c r="E4340" s="295">
        <f t="shared" si="1012"/>
        <v>0</v>
      </c>
      <c r="F4340" s="484">
        <v>0</v>
      </c>
      <c r="G4340" s="485">
        <v>0</v>
      </c>
      <c r="H4340" s="160">
        <v>0</v>
      </c>
      <c r="I4340" s="484">
        <v>0</v>
      </c>
      <c r="J4340" s="485">
        <v>0</v>
      </c>
      <c r="K4340" s="160">
        <v>0</v>
      </c>
      <c r="L4340" s="295">
        <f t="shared" si="1013"/>
        <v>0</v>
      </c>
      <c r="M4340" s="12" t="str">
        <f t="shared" si="1011"/>
        <v/>
      </c>
      <c r="N4340" s="13"/>
    </row>
    <row r="4341" spans="1:14" ht="47.25" hidden="1">
      <c r="A4341" s="22">
        <v>330</v>
      </c>
      <c r="B4341" s="291"/>
      <c r="C4341" s="285">
        <v>3306</v>
      </c>
      <c r="D4341" s="361" t="s">
        <v>2172</v>
      </c>
      <c r="E4341" s="295">
        <f t="shared" si="1012"/>
        <v>0</v>
      </c>
      <c r="F4341" s="484">
        <v>0</v>
      </c>
      <c r="G4341" s="485">
        <v>0</v>
      </c>
      <c r="H4341" s="160">
        <v>0</v>
      </c>
      <c r="I4341" s="484">
        <v>0</v>
      </c>
      <c r="J4341" s="485">
        <v>0</v>
      </c>
      <c r="K4341" s="160">
        <v>0</v>
      </c>
      <c r="L4341" s="295">
        <f t="shared" si="1013"/>
        <v>0</v>
      </c>
      <c r="M4341" s="12" t="str">
        <f t="shared" si="1011"/>
        <v/>
      </c>
      <c r="N4341" s="13"/>
    </row>
    <row r="4342" spans="1:14" hidden="1">
      <c r="A4342" s="23">
        <v>225</v>
      </c>
      <c r="B4342" s="291"/>
      <c r="C4342" s="285">
        <v>3307</v>
      </c>
      <c r="D4342" s="361" t="s">
        <v>2049</v>
      </c>
      <c r="E4342" s="287">
        <f t="shared" si="1012"/>
        <v>0</v>
      </c>
      <c r="F4342" s="486">
        <v>0</v>
      </c>
      <c r="G4342" s="487">
        <v>0</v>
      </c>
      <c r="H4342" s="175">
        <v>0</v>
      </c>
      <c r="I4342" s="486">
        <v>0</v>
      </c>
      <c r="J4342" s="487">
        <v>0</v>
      </c>
      <c r="K4342" s="175">
        <v>0</v>
      </c>
      <c r="L4342" s="287">
        <f t="shared" si="1013"/>
        <v>0</v>
      </c>
      <c r="M4342" s="12" t="str">
        <f t="shared" si="1011"/>
        <v/>
      </c>
      <c r="N4342" s="13"/>
    </row>
    <row r="4343" spans="1:14" hidden="1">
      <c r="A4343" s="23">
        <v>230</v>
      </c>
      <c r="B4343" s="272">
        <v>3900</v>
      </c>
      <c r="C4343" s="1917" t="s">
        <v>227</v>
      </c>
      <c r="D4343" s="1918"/>
      <c r="E4343" s="310">
        <f t="shared" si="1012"/>
        <v>0</v>
      </c>
      <c r="F4343" s="1458">
        <v>0</v>
      </c>
      <c r="G4343" s="1459">
        <v>0</v>
      </c>
      <c r="H4343" s="1460">
        <v>0</v>
      </c>
      <c r="I4343" s="1458">
        <v>0</v>
      </c>
      <c r="J4343" s="1459">
        <v>0</v>
      </c>
      <c r="K4343" s="1460">
        <v>0</v>
      </c>
      <c r="L4343" s="310">
        <f t="shared" si="1013"/>
        <v>0</v>
      </c>
      <c r="M4343" s="12" t="str">
        <f t="shared" si="1011"/>
        <v/>
      </c>
      <c r="N4343" s="13"/>
    </row>
    <row r="4344" spans="1:14" hidden="1">
      <c r="A4344" s="23">
        <v>245</v>
      </c>
      <c r="B4344" s="272">
        <v>4000</v>
      </c>
      <c r="C4344" s="1917" t="s">
        <v>228</v>
      </c>
      <c r="D4344" s="1918"/>
      <c r="E4344" s="310">
        <f t="shared" si="1012"/>
        <v>0</v>
      </c>
      <c r="F4344" s="1410"/>
      <c r="G4344" s="1411"/>
      <c r="H4344" s="1412"/>
      <c r="I4344" s="1410"/>
      <c r="J4344" s="1411"/>
      <c r="K4344" s="1412"/>
      <c r="L4344" s="310">
        <f t="shared" si="1013"/>
        <v>0</v>
      </c>
      <c r="M4344" s="12" t="str">
        <f t="shared" si="1011"/>
        <v/>
      </c>
      <c r="N4344" s="13"/>
    </row>
    <row r="4345" spans="1:14" hidden="1">
      <c r="A4345" s="22">
        <v>350</v>
      </c>
      <c r="B4345" s="272">
        <v>4100</v>
      </c>
      <c r="C4345" s="1917" t="s">
        <v>229</v>
      </c>
      <c r="D4345" s="1918"/>
      <c r="E4345" s="310">
        <f t="shared" si="1012"/>
        <v>0</v>
      </c>
      <c r="F4345" s="1459">
        <v>0</v>
      </c>
      <c r="G4345" s="1459">
        <v>0</v>
      </c>
      <c r="H4345" s="1460">
        <v>0</v>
      </c>
      <c r="I4345" s="1711">
        <v>0</v>
      </c>
      <c r="J4345" s="1459">
        <v>0</v>
      </c>
      <c r="K4345" s="1459">
        <v>0</v>
      </c>
      <c r="L4345" s="310">
        <f t="shared" si="1013"/>
        <v>0</v>
      </c>
      <c r="M4345" s="12" t="str">
        <f t="shared" si="1011"/>
        <v/>
      </c>
      <c r="N4345" s="13"/>
    </row>
    <row r="4346" spans="1:14" hidden="1">
      <c r="A4346" s="23">
        <v>355</v>
      </c>
      <c r="B4346" s="272">
        <v>4200</v>
      </c>
      <c r="C4346" s="1917" t="s">
        <v>230</v>
      </c>
      <c r="D4346" s="1918"/>
      <c r="E4346" s="310">
        <f t="shared" ref="E4346:L4346" si="1014">SUM(E4347:E4352)</f>
        <v>0</v>
      </c>
      <c r="F4346" s="274">
        <f t="shared" si="1014"/>
        <v>0</v>
      </c>
      <c r="G4346" s="275">
        <f t="shared" si="1014"/>
        <v>0</v>
      </c>
      <c r="H4346" s="276">
        <f>SUM(H4347:H4352)</f>
        <v>0</v>
      </c>
      <c r="I4346" s="274">
        <f t="shared" si="1014"/>
        <v>0</v>
      </c>
      <c r="J4346" s="275">
        <f t="shared" si="1014"/>
        <v>0</v>
      </c>
      <c r="K4346" s="276">
        <f t="shared" si="1014"/>
        <v>0</v>
      </c>
      <c r="L4346" s="310">
        <f t="shared" si="1014"/>
        <v>0</v>
      </c>
      <c r="M4346" s="12" t="str">
        <f t="shared" si="1011"/>
        <v/>
      </c>
      <c r="N4346" s="13"/>
    </row>
    <row r="4347" spans="1:14" hidden="1">
      <c r="A4347" s="23">
        <v>355</v>
      </c>
      <c r="B4347" s="362"/>
      <c r="C4347" s="279">
        <v>4201</v>
      </c>
      <c r="D4347" s="280" t="s">
        <v>231</v>
      </c>
      <c r="E4347" s="281">
        <f t="shared" ref="E4347:E4352" si="1015">F4347+G4347+H4347</f>
        <v>0</v>
      </c>
      <c r="F4347" s="152"/>
      <c r="G4347" s="153"/>
      <c r="H4347" s="1406"/>
      <c r="I4347" s="152"/>
      <c r="J4347" s="153"/>
      <c r="K4347" s="1406"/>
      <c r="L4347" s="281">
        <f t="shared" ref="L4347:L4352" si="1016">I4347+J4347+K4347</f>
        <v>0</v>
      </c>
      <c r="M4347" s="12" t="str">
        <f t="shared" si="1011"/>
        <v/>
      </c>
      <c r="N4347" s="13"/>
    </row>
    <row r="4348" spans="1:14" hidden="1">
      <c r="A4348" s="23">
        <v>375</v>
      </c>
      <c r="B4348" s="362"/>
      <c r="C4348" s="293">
        <v>4202</v>
      </c>
      <c r="D4348" s="363" t="s">
        <v>232</v>
      </c>
      <c r="E4348" s="295">
        <f t="shared" si="1015"/>
        <v>0</v>
      </c>
      <c r="F4348" s="158"/>
      <c r="G4348" s="159"/>
      <c r="H4348" s="1408"/>
      <c r="I4348" s="158"/>
      <c r="J4348" s="159"/>
      <c r="K4348" s="1408"/>
      <c r="L4348" s="295">
        <f t="shared" si="1016"/>
        <v>0</v>
      </c>
      <c r="M4348" s="12" t="str">
        <f t="shared" si="1011"/>
        <v/>
      </c>
      <c r="N4348" s="13"/>
    </row>
    <row r="4349" spans="1:14" hidden="1">
      <c r="A4349" s="23">
        <v>380</v>
      </c>
      <c r="B4349" s="362"/>
      <c r="C4349" s="293">
        <v>4214</v>
      </c>
      <c r="D4349" s="363" t="s">
        <v>233</v>
      </c>
      <c r="E4349" s="295">
        <f t="shared" si="1015"/>
        <v>0</v>
      </c>
      <c r="F4349" s="158"/>
      <c r="G4349" s="159"/>
      <c r="H4349" s="1408"/>
      <c r="I4349" s="158"/>
      <c r="J4349" s="159"/>
      <c r="K4349" s="1408"/>
      <c r="L4349" s="295">
        <f t="shared" si="1016"/>
        <v>0</v>
      </c>
      <c r="M4349" s="12" t="str">
        <f t="shared" si="1011"/>
        <v/>
      </c>
      <c r="N4349" s="13"/>
    </row>
    <row r="4350" spans="1:14" hidden="1">
      <c r="A4350" s="23">
        <v>385</v>
      </c>
      <c r="B4350" s="362"/>
      <c r="C4350" s="293">
        <v>4217</v>
      </c>
      <c r="D4350" s="363" t="s">
        <v>234</v>
      </c>
      <c r="E4350" s="295">
        <f t="shared" si="1015"/>
        <v>0</v>
      </c>
      <c r="F4350" s="158"/>
      <c r="G4350" s="159"/>
      <c r="H4350" s="1408"/>
      <c r="I4350" s="158"/>
      <c r="J4350" s="159"/>
      <c r="K4350" s="1408"/>
      <c r="L4350" s="295">
        <f t="shared" si="1016"/>
        <v>0</v>
      </c>
      <c r="M4350" s="12" t="str">
        <f t="shared" si="1011"/>
        <v/>
      </c>
      <c r="N4350" s="13"/>
    </row>
    <row r="4351" spans="1:14" hidden="1">
      <c r="A4351" s="23">
        <v>390</v>
      </c>
      <c r="B4351" s="362"/>
      <c r="C4351" s="293">
        <v>4218</v>
      </c>
      <c r="D4351" s="294" t="s">
        <v>235</v>
      </c>
      <c r="E4351" s="295">
        <f t="shared" si="1015"/>
        <v>0</v>
      </c>
      <c r="F4351" s="158"/>
      <c r="G4351" s="159"/>
      <c r="H4351" s="1408"/>
      <c r="I4351" s="158"/>
      <c r="J4351" s="159"/>
      <c r="K4351" s="1408"/>
      <c r="L4351" s="295">
        <f t="shared" si="1016"/>
        <v>0</v>
      </c>
      <c r="M4351" s="12" t="str">
        <f t="shared" si="1011"/>
        <v/>
      </c>
      <c r="N4351" s="13"/>
    </row>
    <row r="4352" spans="1:14" hidden="1">
      <c r="A4352" s="23">
        <v>390</v>
      </c>
      <c r="B4352" s="362"/>
      <c r="C4352" s="285">
        <v>4219</v>
      </c>
      <c r="D4352" s="343" t="s">
        <v>236</v>
      </c>
      <c r="E4352" s="287">
        <f t="shared" si="1015"/>
        <v>0</v>
      </c>
      <c r="F4352" s="173"/>
      <c r="G4352" s="174"/>
      <c r="H4352" s="1409"/>
      <c r="I4352" s="173"/>
      <c r="J4352" s="174"/>
      <c r="K4352" s="1409"/>
      <c r="L4352" s="287">
        <f t="shared" si="1016"/>
        <v>0</v>
      </c>
      <c r="M4352" s="12" t="str">
        <f t="shared" si="1011"/>
        <v/>
      </c>
      <c r="N4352" s="13"/>
    </row>
    <row r="4353" spans="1:14" hidden="1">
      <c r="A4353" s="23">
        <v>395</v>
      </c>
      <c r="B4353" s="272">
        <v>4300</v>
      </c>
      <c r="C4353" s="1917" t="s">
        <v>1645</v>
      </c>
      <c r="D4353" s="1918"/>
      <c r="E4353" s="310">
        <f t="shared" ref="E4353:L4353" si="1017">SUM(E4354:E4356)</f>
        <v>0</v>
      </c>
      <c r="F4353" s="274">
        <f t="shared" si="1017"/>
        <v>0</v>
      </c>
      <c r="G4353" s="275">
        <f t="shared" si="1017"/>
        <v>0</v>
      </c>
      <c r="H4353" s="276">
        <f>SUM(H4354:H4356)</f>
        <v>0</v>
      </c>
      <c r="I4353" s="274">
        <f t="shared" si="1017"/>
        <v>0</v>
      </c>
      <c r="J4353" s="275">
        <f t="shared" si="1017"/>
        <v>0</v>
      </c>
      <c r="K4353" s="276">
        <f t="shared" si="1017"/>
        <v>0</v>
      </c>
      <c r="L4353" s="310">
        <f t="shared" si="1017"/>
        <v>0</v>
      </c>
      <c r="M4353" s="12" t="str">
        <f t="shared" si="1011"/>
        <v/>
      </c>
      <c r="N4353" s="13"/>
    </row>
    <row r="4354" spans="1:14" hidden="1">
      <c r="A4354" s="18">
        <v>397</v>
      </c>
      <c r="B4354" s="362"/>
      <c r="C4354" s="279">
        <v>4301</v>
      </c>
      <c r="D4354" s="311" t="s">
        <v>237</v>
      </c>
      <c r="E4354" s="281">
        <f t="shared" ref="E4354:E4359" si="1018">F4354+G4354+H4354</f>
        <v>0</v>
      </c>
      <c r="F4354" s="152"/>
      <c r="G4354" s="153"/>
      <c r="H4354" s="1406"/>
      <c r="I4354" s="152"/>
      <c r="J4354" s="153"/>
      <c r="K4354" s="1406"/>
      <c r="L4354" s="281">
        <f t="shared" ref="L4354:L4359" si="1019">I4354+J4354+K4354</f>
        <v>0</v>
      </c>
      <c r="M4354" s="12" t="str">
        <f t="shared" si="1011"/>
        <v/>
      </c>
      <c r="N4354" s="13"/>
    </row>
    <row r="4355" spans="1:14" hidden="1">
      <c r="A4355" s="14">
        <v>398</v>
      </c>
      <c r="B4355" s="362"/>
      <c r="C4355" s="293">
        <v>4302</v>
      </c>
      <c r="D4355" s="363" t="s">
        <v>238</v>
      </c>
      <c r="E4355" s="295">
        <f t="shared" si="1018"/>
        <v>0</v>
      </c>
      <c r="F4355" s="158"/>
      <c r="G4355" s="159"/>
      <c r="H4355" s="1408"/>
      <c r="I4355" s="158"/>
      <c r="J4355" s="159"/>
      <c r="K4355" s="1408"/>
      <c r="L4355" s="295">
        <f t="shared" si="1019"/>
        <v>0</v>
      </c>
      <c r="M4355" s="12" t="str">
        <f t="shared" si="1011"/>
        <v/>
      </c>
      <c r="N4355" s="13"/>
    </row>
    <row r="4356" spans="1:14" hidden="1">
      <c r="A4356" s="14">
        <v>399</v>
      </c>
      <c r="B4356" s="362"/>
      <c r="C4356" s="285">
        <v>4309</v>
      </c>
      <c r="D4356" s="301" t="s">
        <v>239</v>
      </c>
      <c r="E4356" s="287">
        <f t="shared" si="1018"/>
        <v>0</v>
      </c>
      <c r="F4356" s="173"/>
      <c r="G4356" s="174"/>
      <c r="H4356" s="1409"/>
      <c r="I4356" s="173"/>
      <c r="J4356" s="174"/>
      <c r="K4356" s="1409"/>
      <c r="L4356" s="287">
        <f t="shared" si="1019"/>
        <v>0</v>
      </c>
      <c r="M4356" s="12" t="str">
        <f t="shared" si="1011"/>
        <v/>
      </c>
      <c r="N4356" s="13"/>
    </row>
    <row r="4357" spans="1:14" hidden="1">
      <c r="A4357" s="14">
        <v>400</v>
      </c>
      <c r="B4357" s="272">
        <v>4400</v>
      </c>
      <c r="C4357" s="1917" t="s">
        <v>1642</v>
      </c>
      <c r="D4357" s="1918"/>
      <c r="E4357" s="310">
        <f t="shared" si="1018"/>
        <v>0</v>
      </c>
      <c r="F4357" s="1410"/>
      <c r="G4357" s="1411"/>
      <c r="H4357" s="1412"/>
      <c r="I4357" s="1410"/>
      <c r="J4357" s="1411"/>
      <c r="K4357" s="1412"/>
      <c r="L4357" s="310">
        <f t="shared" si="1019"/>
        <v>0</v>
      </c>
      <c r="M4357" s="12" t="str">
        <f t="shared" si="1011"/>
        <v/>
      </c>
      <c r="N4357" s="13"/>
    </row>
    <row r="4358" spans="1:14" hidden="1">
      <c r="A4358" s="14">
        <v>401</v>
      </c>
      <c r="B4358" s="272">
        <v>4500</v>
      </c>
      <c r="C4358" s="1917" t="s">
        <v>1643</v>
      </c>
      <c r="D4358" s="1918"/>
      <c r="E4358" s="310">
        <f t="shared" si="1018"/>
        <v>0</v>
      </c>
      <c r="F4358" s="1410"/>
      <c r="G4358" s="1411"/>
      <c r="H4358" s="1412"/>
      <c r="I4358" s="1410"/>
      <c r="J4358" s="1411"/>
      <c r="K4358" s="1412"/>
      <c r="L4358" s="310">
        <f t="shared" si="1019"/>
        <v>0</v>
      </c>
      <c r="M4358" s="12" t="str">
        <f t="shared" si="1011"/>
        <v/>
      </c>
      <c r="N4358" s="13"/>
    </row>
    <row r="4359" spans="1:14" hidden="1">
      <c r="A4359" s="40">
        <v>404</v>
      </c>
      <c r="B4359" s="272">
        <v>4600</v>
      </c>
      <c r="C4359" s="1923" t="s">
        <v>240</v>
      </c>
      <c r="D4359" s="1924"/>
      <c r="E4359" s="310">
        <f t="shared" si="1018"/>
        <v>0</v>
      </c>
      <c r="F4359" s="1410"/>
      <c r="G4359" s="1411"/>
      <c r="H4359" s="1412"/>
      <c r="I4359" s="1410"/>
      <c r="J4359" s="1411"/>
      <c r="K4359" s="1412"/>
      <c r="L4359" s="310">
        <f t="shared" si="1019"/>
        <v>0</v>
      </c>
      <c r="M4359" s="12" t="str">
        <f t="shared" si="1011"/>
        <v/>
      </c>
      <c r="N4359" s="13"/>
    </row>
    <row r="4360" spans="1:14" hidden="1">
      <c r="A4360" s="40">
        <v>404</v>
      </c>
      <c r="B4360" s="272">
        <v>4900</v>
      </c>
      <c r="C4360" s="1917" t="s">
        <v>267</v>
      </c>
      <c r="D4360" s="1918"/>
      <c r="E4360" s="310">
        <f t="shared" ref="E4360:L4360" si="1020">+E4361+E4362</f>
        <v>0</v>
      </c>
      <c r="F4360" s="274">
        <f t="shared" si="1020"/>
        <v>0</v>
      </c>
      <c r="G4360" s="275">
        <f t="shared" si="1020"/>
        <v>0</v>
      </c>
      <c r="H4360" s="276">
        <f>+H4361+H4362</f>
        <v>0</v>
      </c>
      <c r="I4360" s="274">
        <f t="shared" si="1020"/>
        <v>0</v>
      </c>
      <c r="J4360" s="275">
        <f t="shared" si="1020"/>
        <v>0</v>
      </c>
      <c r="K4360" s="276">
        <f t="shared" si="1020"/>
        <v>0</v>
      </c>
      <c r="L4360" s="310">
        <f t="shared" si="1020"/>
        <v>0</v>
      </c>
      <c r="M4360" s="12" t="str">
        <f t="shared" si="1011"/>
        <v/>
      </c>
      <c r="N4360" s="13"/>
    </row>
    <row r="4361" spans="1:14" hidden="1">
      <c r="A4361" s="22">
        <v>440</v>
      </c>
      <c r="B4361" s="362"/>
      <c r="C4361" s="279">
        <v>4901</v>
      </c>
      <c r="D4361" s="364" t="s">
        <v>268</v>
      </c>
      <c r="E4361" s="281">
        <f>F4361+G4361+H4361</f>
        <v>0</v>
      </c>
      <c r="F4361" s="152"/>
      <c r="G4361" s="153"/>
      <c r="H4361" s="1406"/>
      <c r="I4361" s="152"/>
      <c r="J4361" s="153"/>
      <c r="K4361" s="1406"/>
      <c r="L4361" s="281">
        <f>I4361+J4361+K4361</f>
        <v>0</v>
      </c>
      <c r="M4361" s="12" t="str">
        <f t="shared" si="1011"/>
        <v/>
      </c>
      <c r="N4361" s="13"/>
    </row>
    <row r="4362" spans="1:14" hidden="1">
      <c r="A4362" s="22">
        <v>450</v>
      </c>
      <c r="B4362" s="362"/>
      <c r="C4362" s="285">
        <v>4902</v>
      </c>
      <c r="D4362" s="301" t="s">
        <v>269</v>
      </c>
      <c r="E4362" s="287">
        <f>F4362+G4362+H4362</f>
        <v>0</v>
      </c>
      <c r="F4362" s="173"/>
      <c r="G4362" s="174"/>
      <c r="H4362" s="1409"/>
      <c r="I4362" s="173"/>
      <c r="J4362" s="174"/>
      <c r="K4362" s="1409"/>
      <c r="L4362" s="287">
        <f>I4362+J4362+K4362</f>
        <v>0</v>
      </c>
      <c r="M4362" s="12" t="str">
        <f t="shared" si="1011"/>
        <v/>
      </c>
      <c r="N4362" s="13"/>
    </row>
    <row r="4363" spans="1:14">
      <c r="A4363" s="22">
        <v>495</v>
      </c>
      <c r="B4363" s="365">
        <v>5100</v>
      </c>
      <c r="C4363" s="1925" t="s">
        <v>241</v>
      </c>
      <c r="D4363" s="1926"/>
      <c r="E4363" s="310">
        <f>F4363+G4363+H4363</f>
        <v>313987</v>
      </c>
      <c r="F4363" s="1410">
        <v>0</v>
      </c>
      <c r="G4363" s="1411">
        <f>69115+244872</f>
        <v>313987</v>
      </c>
      <c r="H4363" s="1412">
        <v>0</v>
      </c>
      <c r="I4363" s="1410">
        <v>0</v>
      </c>
      <c r="J4363" s="1411">
        <v>210077</v>
      </c>
      <c r="K4363" s="1412">
        <v>0</v>
      </c>
      <c r="L4363" s="310">
        <f>I4363+J4363+K4363</f>
        <v>210077</v>
      </c>
      <c r="M4363" s="12">
        <f t="shared" si="1011"/>
        <v>1</v>
      </c>
      <c r="N4363" s="13"/>
    </row>
    <row r="4364" spans="1:14">
      <c r="A4364" s="23">
        <v>500</v>
      </c>
      <c r="B4364" s="365">
        <v>5200</v>
      </c>
      <c r="C4364" s="1925" t="s">
        <v>242</v>
      </c>
      <c r="D4364" s="1926"/>
      <c r="E4364" s="310">
        <f t="shared" ref="E4364:L4364" si="1021">SUM(E4365:E4371)</f>
        <v>15000</v>
      </c>
      <c r="F4364" s="274">
        <f t="shared" si="1021"/>
        <v>0</v>
      </c>
      <c r="G4364" s="275">
        <f t="shared" si="1021"/>
        <v>15000</v>
      </c>
      <c r="H4364" s="276">
        <f>SUM(H4365:H4371)</f>
        <v>0</v>
      </c>
      <c r="I4364" s="274">
        <f t="shared" si="1021"/>
        <v>0</v>
      </c>
      <c r="J4364" s="275">
        <f t="shared" si="1021"/>
        <v>0</v>
      </c>
      <c r="K4364" s="276">
        <f t="shared" si="1021"/>
        <v>0</v>
      </c>
      <c r="L4364" s="310">
        <f t="shared" si="1021"/>
        <v>0</v>
      </c>
      <c r="M4364" s="12">
        <f t="shared" si="1011"/>
        <v>1</v>
      </c>
      <c r="N4364" s="13"/>
    </row>
    <row r="4365" spans="1:14" hidden="1">
      <c r="A4365" s="23">
        <v>505</v>
      </c>
      <c r="B4365" s="366"/>
      <c r="C4365" s="367">
        <v>5201</v>
      </c>
      <c r="D4365" s="368" t="s">
        <v>243</v>
      </c>
      <c r="E4365" s="281">
        <f t="shared" ref="E4365:E4371" si="1022">F4365+G4365+H4365</f>
        <v>0</v>
      </c>
      <c r="F4365" s="152"/>
      <c r="G4365" s="153"/>
      <c r="H4365" s="1406"/>
      <c r="I4365" s="152"/>
      <c r="J4365" s="153"/>
      <c r="K4365" s="1406"/>
      <c r="L4365" s="281">
        <f t="shared" ref="L4365:L4371" si="1023">I4365+J4365+K4365</f>
        <v>0</v>
      </c>
      <c r="M4365" s="12" t="str">
        <f t="shared" si="1011"/>
        <v/>
      </c>
      <c r="N4365" s="13"/>
    </row>
    <row r="4366" spans="1:14" hidden="1">
      <c r="A4366" s="23">
        <v>510</v>
      </c>
      <c r="B4366" s="366"/>
      <c r="C4366" s="369">
        <v>5202</v>
      </c>
      <c r="D4366" s="370" t="s">
        <v>244</v>
      </c>
      <c r="E4366" s="295">
        <f t="shared" si="1022"/>
        <v>0</v>
      </c>
      <c r="F4366" s="158"/>
      <c r="G4366" s="159"/>
      <c r="H4366" s="1408"/>
      <c r="I4366" s="158"/>
      <c r="J4366" s="159"/>
      <c r="K4366" s="1408"/>
      <c r="L4366" s="295">
        <f t="shared" si="1023"/>
        <v>0</v>
      </c>
      <c r="M4366" s="12" t="str">
        <f t="shared" si="1011"/>
        <v/>
      </c>
      <c r="N4366" s="13"/>
    </row>
    <row r="4367" spans="1:14" hidden="1">
      <c r="A4367" s="23">
        <v>515</v>
      </c>
      <c r="B4367" s="366"/>
      <c r="C4367" s="369">
        <v>5203</v>
      </c>
      <c r="D4367" s="370" t="s">
        <v>609</v>
      </c>
      <c r="E4367" s="295">
        <f t="shared" si="1022"/>
        <v>0</v>
      </c>
      <c r="F4367" s="158"/>
      <c r="G4367" s="159"/>
      <c r="H4367" s="1408"/>
      <c r="I4367" s="158"/>
      <c r="J4367" s="159"/>
      <c r="K4367" s="1408"/>
      <c r="L4367" s="295">
        <f t="shared" si="1023"/>
        <v>0</v>
      </c>
      <c r="M4367" s="12" t="str">
        <f t="shared" si="1011"/>
        <v/>
      </c>
      <c r="N4367" s="13"/>
    </row>
    <row r="4368" spans="1:14" hidden="1">
      <c r="A4368" s="23">
        <v>520</v>
      </c>
      <c r="B4368" s="366"/>
      <c r="C4368" s="369">
        <v>5204</v>
      </c>
      <c r="D4368" s="370" t="s">
        <v>610</v>
      </c>
      <c r="E4368" s="295">
        <f t="shared" si="1022"/>
        <v>0</v>
      </c>
      <c r="F4368" s="158"/>
      <c r="G4368" s="159"/>
      <c r="H4368" s="1408"/>
      <c r="I4368" s="158"/>
      <c r="J4368" s="159"/>
      <c r="K4368" s="1408"/>
      <c r="L4368" s="295">
        <f t="shared" si="1023"/>
        <v>0</v>
      </c>
      <c r="M4368" s="12" t="str">
        <f t="shared" si="1011"/>
        <v/>
      </c>
      <c r="N4368" s="13"/>
    </row>
    <row r="4369" spans="1:14" hidden="1">
      <c r="A4369" s="23">
        <v>525</v>
      </c>
      <c r="B4369" s="366"/>
      <c r="C4369" s="369">
        <v>5205</v>
      </c>
      <c r="D4369" s="370" t="s">
        <v>611</v>
      </c>
      <c r="E4369" s="295">
        <f t="shared" si="1022"/>
        <v>0</v>
      </c>
      <c r="F4369" s="158"/>
      <c r="G4369" s="159"/>
      <c r="H4369" s="1408"/>
      <c r="I4369" s="158"/>
      <c r="J4369" s="159"/>
      <c r="K4369" s="1408"/>
      <c r="L4369" s="295">
        <f t="shared" si="1023"/>
        <v>0</v>
      </c>
      <c r="M4369" s="12" t="str">
        <f t="shared" si="1011"/>
        <v/>
      </c>
      <c r="N4369" s="13"/>
    </row>
    <row r="4370" spans="1:14">
      <c r="A4370" s="22">
        <v>635</v>
      </c>
      <c r="B4370" s="366"/>
      <c r="C4370" s="369">
        <v>5206</v>
      </c>
      <c r="D4370" s="370" t="s">
        <v>612</v>
      </c>
      <c r="E4370" s="295">
        <f t="shared" si="1022"/>
        <v>15000</v>
      </c>
      <c r="F4370" s="158">
        <v>0</v>
      </c>
      <c r="G4370" s="159">
        <f>15000</f>
        <v>15000</v>
      </c>
      <c r="H4370" s="1408">
        <v>0</v>
      </c>
      <c r="I4370" s="158"/>
      <c r="J4370" s="159"/>
      <c r="K4370" s="1408"/>
      <c r="L4370" s="295">
        <f t="shared" si="1023"/>
        <v>0</v>
      </c>
      <c r="M4370" s="12">
        <f t="shared" si="1011"/>
        <v>1</v>
      </c>
      <c r="N4370" s="13"/>
    </row>
    <row r="4371" spans="1:14" hidden="1">
      <c r="A4371" s="23">
        <v>640</v>
      </c>
      <c r="B4371" s="366"/>
      <c r="C4371" s="371">
        <v>5219</v>
      </c>
      <c r="D4371" s="372" t="s">
        <v>613</v>
      </c>
      <c r="E4371" s="287">
        <f t="shared" si="1022"/>
        <v>0</v>
      </c>
      <c r="F4371" s="173"/>
      <c r="G4371" s="174"/>
      <c r="H4371" s="1409"/>
      <c r="I4371" s="173"/>
      <c r="J4371" s="174"/>
      <c r="K4371" s="1409"/>
      <c r="L4371" s="287">
        <f t="shared" si="1023"/>
        <v>0</v>
      </c>
      <c r="M4371" s="12" t="str">
        <f t="shared" si="1011"/>
        <v/>
      </c>
      <c r="N4371" s="13"/>
    </row>
    <row r="4372" spans="1:14" hidden="1">
      <c r="A4372" s="23">
        <v>645</v>
      </c>
      <c r="B4372" s="365">
        <v>5300</v>
      </c>
      <c r="C4372" s="1925" t="s">
        <v>614</v>
      </c>
      <c r="D4372" s="1926"/>
      <c r="E4372" s="310">
        <f t="shared" ref="E4372:L4372" si="1024">SUM(E4373:E4374)</f>
        <v>0</v>
      </c>
      <c r="F4372" s="274">
        <f t="shared" si="1024"/>
        <v>0</v>
      </c>
      <c r="G4372" s="275">
        <f t="shared" si="1024"/>
        <v>0</v>
      </c>
      <c r="H4372" s="276">
        <f>SUM(H4373:H4374)</f>
        <v>0</v>
      </c>
      <c r="I4372" s="274">
        <f t="shared" si="1024"/>
        <v>0</v>
      </c>
      <c r="J4372" s="275">
        <f t="shared" si="1024"/>
        <v>0</v>
      </c>
      <c r="K4372" s="276">
        <f t="shared" si="1024"/>
        <v>0</v>
      </c>
      <c r="L4372" s="310">
        <f t="shared" si="1024"/>
        <v>0</v>
      </c>
      <c r="M4372" s="12" t="str">
        <f t="shared" si="1011"/>
        <v/>
      </c>
      <c r="N4372" s="13"/>
    </row>
    <row r="4373" spans="1:14" hidden="1">
      <c r="A4373" s="23">
        <v>650</v>
      </c>
      <c r="B4373" s="366"/>
      <c r="C4373" s="367">
        <v>5301</v>
      </c>
      <c r="D4373" s="368" t="s">
        <v>301</v>
      </c>
      <c r="E4373" s="281">
        <f>F4373+G4373+H4373</f>
        <v>0</v>
      </c>
      <c r="F4373" s="152"/>
      <c r="G4373" s="153"/>
      <c r="H4373" s="1406"/>
      <c r="I4373" s="152"/>
      <c r="J4373" s="153"/>
      <c r="K4373" s="1406"/>
      <c r="L4373" s="281">
        <f>I4373+J4373+K4373</f>
        <v>0</v>
      </c>
      <c r="M4373" s="12" t="str">
        <f t="shared" si="1011"/>
        <v/>
      </c>
      <c r="N4373" s="13"/>
    </row>
    <row r="4374" spans="1:14" hidden="1">
      <c r="A4374" s="22">
        <v>655</v>
      </c>
      <c r="B4374" s="366"/>
      <c r="C4374" s="371">
        <v>5309</v>
      </c>
      <c r="D4374" s="372" t="s">
        <v>615</v>
      </c>
      <c r="E4374" s="287">
        <f>F4374+G4374+H4374</f>
        <v>0</v>
      </c>
      <c r="F4374" s="173"/>
      <c r="G4374" s="174"/>
      <c r="H4374" s="1409"/>
      <c r="I4374" s="173"/>
      <c r="J4374" s="174"/>
      <c r="K4374" s="1409"/>
      <c r="L4374" s="287">
        <f>I4374+J4374+K4374</f>
        <v>0</v>
      </c>
      <c r="M4374" s="12" t="str">
        <f t="shared" si="1011"/>
        <v/>
      </c>
      <c r="N4374" s="13"/>
    </row>
    <row r="4375" spans="1:14" hidden="1">
      <c r="A4375" s="22">
        <v>665</v>
      </c>
      <c r="B4375" s="365">
        <v>5400</v>
      </c>
      <c r="C4375" s="1925" t="s">
        <v>672</v>
      </c>
      <c r="D4375" s="1926"/>
      <c r="E4375" s="310">
        <f>F4375+G4375+H4375</f>
        <v>0</v>
      </c>
      <c r="F4375" s="1410"/>
      <c r="G4375" s="1411"/>
      <c r="H4375" s="1412"/>
      <c r="I4375" s="1410"/>
      <c r="J4375" s="1411"/>
      <c r="K4375" s="1412"/>
      <c r="L4375" s="310">
        <f>I4375+J4375+K4375</f>
        <v>0</v>
      </c>
      <c r="M4375" s="12" t="str">
        <f t="shared" si="1011"/>
        <v/>
      </c>
      <c r="N4375" s="13"/>
    </row>
    <row r="4376" spans="1:14" hidden="1">
      <c r="A4376" s="22">
        <v>675</v>
      </c>
      <c r="B4376" s="272">
        <v>5500</v>
      </c>
      <c r="C4376" s="1917" t="s">
        <v>673</v>
      </c>
      <c r="D4376" s="1918"/>
      <c r="E4376" s="310">
        <f t="shared" ref="E4376:L4376" si="1025">SUM(E4377:E4380)</f>
        <v>0</v>
      </c>
      <c r="F4376" s="274">
        <f t="shared" si="1025"/>
        <v>0</v>
      </c>
      <c r="G4376" s="275">
        <f t="shared" si="1025"/>
        <v>0</v>
      </c>
      <c r="H4376" s="276">
        <f>SUM(H4377:H4380)</f>
        <v>0</v>
      </c>
      <c r="I4376" s="274">
        <f t="shared" si="1025"/>
        <v>0</v>
      </c>
      <c r="J4376" s="275">
        <f t="shared" si="1025"/>
        <v>0</v>
      </c>
      <c r="K4376" s="276">
        <f t="shared" si="1025"/>
        <v>0</v>
      </c>
      <c r="L4376" s="310">
        <f t="shared" si="1025"/>
        <v>0</v>
      </c>
      <c r="M4376" s="12" t="str">
        <f t="shared" si="1011"/>
        <v/>
      </c>
      <c r="N4376" s="13"/>
    </row>
    <row r="4377" spans="1:14" hidden="1">
      <c r="A4377" s="22">
        <v>685</v>
      </c>
      <c r="B4377" s="362"/>
      <c r="C4377" s="279">
        <v>5501</v>
      </c>
      <c r="D4377" s="311" t="s">
        <v>674</v>
      </c>
      <c r="E4377" s="281">
        <f>F4377+G4377+H4377</f>
        <v>0</v>
      </c>
      <c r="F4377" s="152"/>
      <c r="G4377" s="153"/>
      <c r="H4377" s="1406"/>
      <c r="I4377" s="152"/>
      <c r="J4377" s="153"/>
      <c r="K4377" s="1406"/>
      <c r="L4377" s="281">
        <f>I4377+J4377+K4377</f>
        <v>0</v>
      </c>
      <c r="M4377" s="12" t="str">
        <f t="shared" si="1011"/>
        <v/>
      </c>
      <c r="N4377" s="13"/>
    </row>
    <row r="4378" spans="1:14" hidden="1">
      <c r="A4378" s="23">
        <v>690</v>
      </c>
      <c r="B4378" s="362"/>
      <c r="C4378" s="293">
        <v>5502</v>
      </c>
      <c r="D4378" s="294" t="s">
        <v>675</v>
      </c>
      <c r="E4378" s="295">
        <f>F4378+G4378+H4378</f>
        <v>0</v>
      </c>
      <c r="F4378" s="158"/>
      <c r="G4378" s="159"/>
      <c r="H4378" s="1408"/>
      <c r="I4378" s="158"/>
      <c r="J4378" s="159"/>
      <c r="K4378" s="1408"/>
      <c r="L4378" s="295">
        <f>I4378+J4378+K4378</f>
        <v>0</v>
      </c>
      <c r="M4378" s="12" t="str">
        <f t="shared" si="1011"/>
        <v/>
      </c>
      <c r="N4378" s="13"/>
    </row>
    <row r="4379" spans="1:14" hidden="1">
      <c r="A4379" s="23">
        <v>695</v>
      </c>
      <c r="B4379" s="362"/>
      <c r="C4379" s="293">
        <v>5503</v>
      </c>
      <c r="D4379" s="363" t="s">
        <v>676</v>
      </c>
      <c r="E4379" s="295">
        <f>F4379+G4379+H4379</f>
        <v>0</v>
      </c>
      <c r="F4379" s="158"/>
      <c r="G4379" s="159"/>
      <c r="H4379" s="1408"/>
      <c r="I4379" s="158"/>
      <c r="J4379" s="159"/>
      <c r="K4379" s="1408"/>
      <c r="L4379" s="295">
        <f>I4379+J4379+K4379</f>
        <v>0</v>
      </c>
      <c r="M4379" s="12" t="str">
        <f t="shared" si="1011"/>
        <v/>
      </c>
      <c r="N4379" s="13"/>
    </row>
    <row r="4380" spans="1:14" hidden="1">
      <c r="A4380" s="22">
        <v>700</v>
      </c>
      <c r="B4380" s="362"/>
      <c r="C4380" s="285">
        <v>5504</v>
      </c>
      <c r="D4380" s="339" t="s">
        <v>677</v>
      </c>
      <c r="E4380" s="287">
        <f>F4380+G4380+H4380</f>
        <v>0</v>
      </c>
      <c r="F4380" s="173"/>
      <c r="G4380" s="174"/>
      <c r="H4380" s="1409"/>
      <c r="I4380" s="173"/>
      <c r="J4380" s="174"/>
      <c r="K4380" s="1409"/>
      <c r="L4380" s="287">
        <f>I4380+J4380+K4380</f>
        <v>0</v>
      </c>
      <c r="M4380" s="12" t="str">
        <f t="shared" si="1011"/>
        <v/>
      </c>
      <c r="N4380" s="13"/>
    </row>
    <row r="4381" spans="1:14" hidden="1">
      <c r="A4381" s="22">
        <v>710</v>
      </c>
      <c r="B4381" s="365">
        <v>5700</v>
      </c>
      <c r="C4381" s="1919" t="s">
        <v>899</v>
      </c>
      <c r="D4381" s="1920"/>
      <c r="E4381" s="310">
        <f>SUM(E4382:E4384)</f>
        <v>0</v>
      </c>
      <c r="F4381" s="1458">
        <v>0</v>
      </c>
      <c r="G4381" s="1458">
        <v>0</v>
      </c>
      <c r="H4381" s="1458">
        <v>0</v>
      </c>
      <c r="I4381" s="1458">
        <v>0</v>
      </c>
      <c r="J4381" s="1458">
        <v>0</v>
      </c>
      <c r="K4381" s="1458">
        <v>0</v>
      </c>
      <c r="L4381" s="310">
        <f>SUM(L4382:L4384)</f>
        <v>0</v>
      </c>
      <c r="M4381" s="12" t="str">
        <f t="shared" si="1011"/>
        <v/>
      </c>
      <c r="N4381" s="13"/>
    </row>
    <row r="4382" spans="1:14" hidden="1">
      <c r="A4382" s="23">
        <v>715</v>
      </c>
      <c r="B4382" s="366"/>
      <c r="C4382" s="367">
        <v>5701</v>
      </c>
      <c r="D4382" s="368" t="s">
        <v>678</v>
      </c>
      <c r="E4382" s="281">
        <f>F4382+G4382+H4382</f>
        <v>0</v>
      </c>
      <c r="F4382" s="1459">
        <v>0</v>
      </c>
      <c r="G4382" s="1459">
        <v>0</v>
      </c>
      <c r="H4382" s="1460">
        <v>0</v>
      </c>
      <c r="I4382" s="1711">
        <v>0</v>
      </c>
      <c r="J4382" s="1459">
        <v>0</v>
      </c>
      <c r="K4382" s="1459">
        <v>0</v>
      </c>
      <c r="L4382" s="281">
        <f>I4382+J4382+K4382</f>
        <v>0</v>
      </c>
      <c r="M4382" s="12" t="str">
        <f t="shared" si="1011"/>
        <v/>
      </c>
      <c r="N4382" s="13"/>
    </row>
    <row r="4383" spans="1:14" hidden="1">
      <c r="A4383" s="23">
        <v>720</v>
      </c>
      <c r="B4383" s="366"/>
      <c r="C4383" s="373">
        <v>5702</v>
      </c>
      <c r="D4383" s="374" t="s">
        <v>679</v>
      </c>
      <c r="E4383" s="314">
        <f>F4383+G4383+H4383</f>
        <v>0</v>
      </c>
      <c r="F4383" s="1459">
        <v>0</v>
      </c>
      <c r="G4383" s="1459">
        <v>0</v>
      </c>
      <c r="H4383" s="1460">
        <v>0</v>
      </c>
      <c r="I4383" s="1711">
        <v>0</v>
      </c>
      <c r="J4383" s="1459">
        <v>0</v>
      </c>
      <c r="K4383" s="1459">
        <v>0</v>
      </c>
      <c r="L4383" s="314">
        <f>I4383+J4383+K4383</f>
        <v>0</v>
      </c>
      <c r="M4383" s="12" t="str">
        <f t="shared" si="1011"/>
        <v/>
      </c>
      <c r="N4383" s="13"/>
    </row>
    <row r="4384" spans="1:14" hidden="1">
      <c r="A4384" s="23">
        <v>725</v>
      </c>
      <c r="B4384" s="292"/>
      <c r="C4384" s="375">
        <v>4071</v>
      </c>
      <c r="D4384" s="376" t="s">
        <v>680</v>
      </c>
      <c r="E4384" s="377">
        <f>F4384+G4384+H4384</f>
        <v>0</v>
      </c>
      <c r="F4384" s="1459">
        <v>0</v>
      </c>
      <c r="G4384" s="1459">
        <v>0</v>
      </c>
      <c r="H4384" s="1460">
        <v>0</v>
      </c>
      <c r="I4384" s="1711">
        <v>0</v>
      </c>
      <c r="J4384" s="1459">
        <v>0</v>
      </c>
      <c r="K4384" s="1459">
        <v>0</v>
      </c>
      <c r="L4384" s="377">
        <f>I4384+J4384+K4384</f>
        <v>0</v>
      </c>
      <c r="M4384" s="12" t="str">
        <f t="shared" si="1011"/>
        <v/>
      </c>
      <c r="N4384" s="13"/>
    </row>
    <row r="4385" spans="1:14" hidden="1">
      <c r="A4385" s="23">
        <v>730</v>
      </c>
      <c r="B4385" s="571"/>
      <c r="C4385" s="1921" t="s">
        <v>681</v>
      </c>
      <c r="D4385" s="1922"/>
      <c r="E4385" s="1426"/>
      <c r="F4385" s="1426"/>
      <c r="G4385" s="1426"/>
      <c r="H4385" s="1426"/>
      <c r="I4385" s="1426"/>
      <c r="J4385" s="1426"/>
      <c r="K4385" s="1426"/>
      <c r="L4385" s="1427"/>
      <c r="M4385" s="12" t="str">
        <f t="shared" si="1011"/>
        <v/>
      </c>
      <c r="N4385" s="13"/>
    </row>
    <row r="4386" spans="1:14" hidden="1">
      <c r="A4386" s="23">
        <v>735</v>
      </c>
      <c r="B4386" s="381">
        <v>98</v>
      </c>
      <c r="C4386" s="1921" t="s">
        <v>681</v>
      </c>
      <c r="D4386" s="1922"/>
      <c r="E4386" s="382">
        <f>F4386+G4386+H4386</f>
        <v>0</v>
      </c>
      <c r="F4386" s="1417"/>
      <c r="G4386" s="1418"/>
      <c r="H4386" s="1419"/>
      <c r="I4386" s="1448">
        <v>0</v>
      </c>
      <c r="J4386" s="1449">
        <v>0</v>
      </c>
      <c r="K4386" s="1450">
        <v>0</v>
      </c>
      <c r="L4386" s="382">
        <f>I4386+J4386+K4386</f>
        <v>0</v>
      </c>
      <c r="M4386" s="12" t="str">
        <f t="shared" si="1011"/>
        <v/>
      </c>
      <c r="N4386" s="13"/>
    </row>
    <row r="4387" spans="1:14" hidden="1">
      <c r="A4387" s="23">
        <v>740</v>
      </c>
      <c r="B4387" s="1421"/>
      <c r="C4387" s="1422"/>
      <c r="D4387" s="1423"/>
      <c r="E4387" s="269"/>
      <c r="F4387" s="269"/>
      <c r="G4387" s="269"/>
      <c r="H4387" s="269"/>
      <c r="I4387" s="269"/>
      <c r="J4387" s="269"/>
      <c r="K4387" s="269"/>
      <c r="L4387" s="270"/>
      <c r="M4387" s="12" t="str">
        <f t="shared" si="1011"/>
        <v/>
      </c>
      <c r="N4387" s="73" t="str">
        <f>LEFT(C4269,1)</f>
        <v>6</v>
      </c>
    </row>
    <row r="4388" spans="1:14" hidden="1">
      <c r="A4388" s="23">
        <v>745</v>
      </c>
      <c r="B4388" s="1424"/>
      <c r="C4388" s="111"/>
      <c r="D4388" s="1425"/>
      <c r="E4388" s="218"/>
      <c r="F4388" s="218"/>
      <c r="G4388" s="218"/>
      <c r="H4388" s="218"/>
      <c r="I4388" s="218"/>
      <c r="J4388" s="218"/>
      <c r="K4388" s="218"/>
      <c r="L4388" s="389"/>
      <c r="M4388" s="7" t="str">
        <f t="shared" si="1011"/>
        <v/>
      </c>
    </row>
    <row r="4389" spans="1:14" hidden="1">
      <c r="A4389" s="22">
        <v>750</v>
      </c>
      <c r="B4389" s="1424"/>
      <c r="C4389" s="111"/>
      <c r="D4389" s="1425"/>
      <c r="E4389" s="218"/>
      <c r="F4389" s="218"/>
      <c r="G4389" s="218"/>
      <c r="H4389" s="218"/>
      <c r="I4389" s="218"/>
      <c r="J4389" s="218"/>
      <c r="K4389" s="218"/>
      <c r="L4389" s="389"/>
      <c r="M4389" s="7" t="str">
        <f t="shared" si="1011"/>
        <v/>
      </c>
    </row>
    <row r="4390" spans="1:14" ht="19.5" thickBot="1">
      <c r="A4390" s="23">
        <v>755</v>
      </c>
      <c r="B4390" s="1451"/>
      <c r="C4390" s="393" t="s">
        <v>727</v>
      </c>
      <c r="D4390" s="1420">
        <f>+B4390</f>
        <v>0</v>
      </c>
      <c r="E4390" s="395">
        <f t="shared" ref="E4390:L4390" si="1026">SUM(E4272,E4275,E4281,E4289,E4290,E4308,E4312,E4318,E4321,E4322,E4323,E4324,E4328,E4337,E4343,E4344,E4345,E4346,E4353,E4357,E4358,E4359,E4360,E4363,E4364,E4372,E4375,E4376,E4381)+E4386</f>
        <v>4094868</v>
      </c>
      <c r="F4390" s="396">
        <f t="shared" si="1026"/>
        <v>0</v>
      </c>
      <c r="G4390" s="397">
        <f t="shared" si="1026"/>
        <v>4094868</v>
      </c>
      <c r="H4390" s="398">
        <f t="shared" si="1026"/>
        <v>0</v>
      </c>
      <c r="I4390" s="396">
        <f t="shared" si="1026"/>
        <v>0</v>
      </c>
      <c r="J4390" s="397">
        <f t="shared" si="1026"/>
        <v>864378</v>
      </c>
      <c r="K4390" s="398">
        <f t="shared" si="1026"/>
        <v>0</v>
      </c>
      <c r="L4390" s="395">
        <f t="shared" si="1026"/>
        <v>864378</v>
      </c>
      <c r="M4390" s="1820">
        <f t="shared" si="1011"/>
        <v>1</v>
      </c>
      <c r="N4390" s="65"/>
    </row>
    <row r="4391" spans="1:14" ht="19.5" thickTop="1">
      <c r="A4391" s="23">
        <v>760</v>
      </c>
      <c r="B4391" s="79" t="s">
        <v>120</v>
      </c>
      <c r="C4391" s="1"/>
      <c r="L4391" s="6"/>
      <c r="M4391" s="1820">
        <f>(IF($E4390&lt;&gt;0,$M$2,IF($L4390&lt;&gt;0,$M$2,"")))</f>
        <v>1</v>
      </c>
      <c r="N4391" s="65"/>
    </row>
    <row r="4392" spans="1:14" ht="18.75">
      <c r="A4392" s="22">
        <v>765</v>
      </c>
      <c r="B4392" s="1355"/>
      <c r="C4392" s="1355"/>
      <c r="D4392" s="1356"/>
      <c r="E4392" s="1355"/>
      <c r="F4392" s="1355"/>
      <c r="G4392" s="1355"/>
      <c r="H4392" s="1355"/>
      <c r="I4392" s="1355"/>
      <c r="J4392" s="1355"/>
      <c r="K4392" s="1355"/>
      <c r="L4392" s="1357"/>
      <c r="M4392" s="1820">
        <f>(IF($E4390&lt;&gt;0,$M$2,IF($L4390&lt;&gt;0,$M$2,"")))</f>
        <v>1</v>
      </c>
      <c r="N4392" s="65"/>
    </row>
    <row r="4393" spans="1:14" ht="18.75" hidden="1">
      <c r="A4393" s="22">
        <v>775</v>
      </c>
      <c r="B4393" s="65"/>
      <c r="C4393" s="65"/>
      <c r="D4393" s="65"/>
      <c r="E4393" s="65"/>
      <c r="F4393" s="65"/>
      <c r="G4393" s="65"/>
      <c r="H4393" s="65"/>
      <c r="I4393" s="65"/>
      <c r="J4393" s="65"/>
      <c r="K4393" s="65"/>
      <c r="L4393" s="77"/>
      <c r="M4393" s="74">
        <f>(IF(E4390&lt;&gt;0,$G$2,IF(L4390&lt;&gt;0,$G$2,"")))</f>
        <v>0</v>
      </c>
      <c r="N4393" s="65"/>
    </row>
    <row r="4394" spans="1:14">
      <c r="A4394" s="23">
        <v>780</v>
      </c>
      <c r="B4394" s="6"/>
      <c r="C4394" s="6"/>
      <c r="D4394" s="517"/>
      <c r="E4394" s="38"/>
      <c r="F4394" s="38"/>
      <c r="G4394" s="38"/>
      <c r="H4394" s="38"/>
      <c r="I4394" s="38"/>
      <c r="J4394" s="38"/>
      <c r="K4394" s="38"/>
      <c r="L4394" s="38"/>
      <c r="M4394" s="7">
        <f>(IF($E4530&lt;&gt;0,$M$2,IF($L4530&lt;&gt;0,$M$2,"")))</f>
        <v>1</v>
      </c>
    </row>
    <row r="4395" spans="1:14">
      <c r="A4395" s="23">
        <v>785</v>
      </c>
      <c r="B4395" s="6"/>
      <c r="C4395" s="1353"/>
      <c r="D4395" s="1354"/>
      <c r="E4395" s="38"/>
      <c r="F4395" s="38"/>
      <c r="G4395" s="38"/>
      <c r="H4395" s="38"/>
      <c r="I4395" s="38"/>
      <c r="J4395" s="38"/>
      <c r="K4395" s="38"/>
      <c r="L4395" s="38"/>
      <c r="M4395" s="7">
        <f>(IF($E4530&lt;&gt;0,$M$2,IF($L4530&lt;&gt;0,$M$2,"")))</f>
        <v>1</v>
      </c>
    </row>
    <row r="4396" spans="1:14">
      <c r="A4396" s="23">
        <v>790</v>
      </c>
      <c r="B4396" s="1938" t="str">
        <f>$B$7</f>
        <v>ОТЧЕТНИ ДАННИ ПО ЕБК ЗА ИЗПЪЛНЕНИЕТО НА БЮДЖЕТА</v>
      </c>
      <c r="C4396" s="1939"/>
      <c r="D4396" s="1939"/>
      <c r="E4396" s="242"/>
      <c r="F4396" s="242"/>
      <c r="G4396" s="237"/>
      <c r="H4396" s="237"/>
      <c r="I4396" s="237"/>
      <c r="J4396" s="237"/>
      <c r="K4396" s="237"/>
      <c r="L4396" s="237"/>
      <c r="M4396" s="7">
        <f>(IF($E4530&lt;&gt;0,$M$2,IF($L4530&lt;&gt;0,$M$2,"")))</f>
        <v>1</v>
      </c>
    </row>
    <row r="4397" spans="1:14">
      <c r="A4397" s="23">
        <v>795</v>
      </c>
      <c r="B4397" s="228"/>
      <c r="C4397" s="391"/>
      <c r="D4397" s="400"/>
      <c r="E4397" s="406" t="s">
        <v>458</v>
      </c>
      <c r="F4397" s="406" t="s">
        <v>820</v>
      </c>
      <c r="G4397" s="237"/>
      <c r="H4397" s="1350" t="s">
        <v>1235</v>
      </c>
      <c r="I4397" s="1351"/>
      <c r="J4397" s="1352"/>
      <c r="K4397" s="237"/>
      <c r="L4397" s="237"/>
      <c r="M4397" s="7">
        <f>(IF($E4530&lt;&gt;0,$M$2,IF($L4530&lt;&gt;0,$M$2,"")))</f>
        <v>1</v>
      </c>
    </row>
    <row r="4398" spans="1:14" ht="18.75">
      <c r="A4398" s="22">
        <v>805</v>
      </c>
      <c r="B4398" s="1940" t="str">
        <f>$B$9</f>
        <v>Община Правец</v>
      </c>
      <c r="C4398" s="1941"/>
      <c r="D4398" s="1942"/>
      <c r="E4398" s="115">
        <f>$E$9</f>
        <v>45658</v>
      </c>
      <c r="F4398" s="226">
        <f>$F$9</f>
        <v>45900</v>
      </c>
      <c r="G4398" s="237"/>
      <c r="H4398" s="237"/>
      <c r="I4398" s="237"/>
      <c r="J4398" s="237"/>
      <c r="K4398" s="237"/>
      <c r="L4398" s="237"/>
      <c r="M4398" s="7">
        <f>(IF($E4530&lt;&gt;0,$M$2,IF($L4530&lt;&gt;0,$M$2,"")))</f>
        <v>1</v>
      </c>
    </row>
    <row r="4399" spans="1:14">
      <c r="A4399" s="23">
        <v>810</v>
      </c>
      <c r="B4399" s="227" t="str">
        <f>$B$10</f>
        <v>(наименование на разпоредителя с бюджет)</v>
      </c>
      <c r="C4399" s="228"/>
      <c r="D4399" s="229"/>
      <c r="E4399" s="237"/>
      <c r="F4399" s="237"/>
      <c r="G4399" s="237"/>
      <c r="H4399" s="237"/>
      <c r="I4399" s="237"/>
      <c r="J4399" s="237"/>
      <c r="K4399" s="237"/>
      <c r="L4399" s="237"/>
      <c r="M4399" s="7">
        <f>(IF($E4530&lt;&gt;0,$M$2,IF($L4530&lt;&gt;0,$M$2,"")))</f>
        <v>1</v>
      </c>
    </row>
    <row r="4400" spans="1:14">
      <c r="A4400" s="23">
        <v>815</v>
      </c>
      <c r="B4400" s="227"/>
      <c r="C4400" s="228"/>
      <c r="D4400" s="229"/>
      <c r="E4400" s="237"/>
      <c r="F4400" s="237"/>
      <c r="G4400" s="237"/>
      <c r="H4400" s="237"/>
      <c r="I4400" s="237"/>
      <c r="J4400" s="237"/>
      <c r="K4400" s="237"/>
      <c r="L4400" s="237"/>
      <c r="M4400" s="7">
        <f>(IF($E4530&lt;&gt;0,$M$2,IF($L4530&lt;&gt;0,$M$2,"")))</f>
        <v>1</v>
      </c>
    </row>
    <row r="4401" spans="1:14" ht="19.5">
      <c r="A4401" s="28">
        <v>525</v>
      </c>
      <c r="B4401" s="1943" t="str">
        <f>$B$12</f>
        <v>Правец</v>
      </c>
      <c r="C4401" s="1944"/>
      <c r="D4401" s="1945"/>
      <c r="E4401" s="410" t="s">
        <v>875</v>
      </c>
      <c r="F4401" s="1348" t="str">
        <f>$F$12</f>
        <v>7317</v>
      </c>
      <c r="G4401" s="237"/>
      <c r="H4401" s="237"/>
      <c r="I4401" s="237"/>
      <c r="J4401" s="237"/>
      <c r="K4401" s="237"/>
      <c r="L4401" s="237"/>
      <c r="M4401" s="7">
        <f>(IF($E4530&lt;&gt;0,$M$2,IF($L4530&lt;&gt;0,$M$2,"")))</f>
        <v>1</v>
      </c>
    </row>
    <row r="4402" spans="1:14">
      <c r="A4402" s="22">
        <v>820</v>
      </c>
      <c r="B4402" s="233" t="str">
        <f>$B$13</f>
        <v>(наименование на първостепенния разпоредител с бюджет)</v>
      </c>
      <c r="C4402" s="228"/>
      <c r="D4402" s="229"/>
      <c r="E4402" s="1349"/>
      <c r="F4402" s="242"/>
      <c r="G4402" s="237"/>
      <c r="H4402" s="237"/>
      <c r="I4402" s="237"/>
      <c r="J4402" s="237"/>
      <c r="K4402" s="237"/>
      <c r="L4402" s="237"/>
      <c r="M4402" s="7">
        <f>(IF($E4530&lt;&gt;0,$M$2,IF($L4530&lt;&gt;0,$M$2,"")))</f>
        <v>1</v>
      </c>
    </row>
    <row r="4403" spans="1:14" ht="19.5">
      <c r="A4403" s="23">
        <v>821</v>
      </c>
      <c r="B4403" s="236"/>
      <c r="C4403" s="237"/>
      <c r="D4403" s="124" t="s">
        <v>876</v>
      </c>
      <c r="E4403" s="238">
        <f>$E$15</f>
        <v>0</v>
      </c>
      <c r="F4403" s="414" t="str">
        <f>$F$15</f>
        <v>БЮДЖЕТ</v>
      </c>
      <c r="G4403" s="218"/>
      <c r="H4403" s="218"/>
      <c r="I4403" s="218"/>
      <c r="J4403" s="218"/>
      <c r="K4403" s="218"/>
      <c r="L4403" s="218"/>
      <c r="M4403" s="7">
        <f>(IF($E4530&lt;&gt;0,$M$2,IF($L4530&lt;&gt;0,$M$2,"")))</f>
        <v>1</v>
      </c>
    </row>
    <row r="4404" spans="1:14" ht="16.5" thickBot="1">
      <c r="A4404" s="23">
        <v>822</v>
      </c>
      <c r="B4404" s="228"/>
      <c r="C4404" s="391"/>
      <c r="D4404" s="400"/>
      <c r="E4404" s="237"/>
      <c r="F4404" s="409"/>
      <c r="G4404" s="409"/>
      <c r="H4404" s="409"/>
      <c r="I4404" s="409"/>
      <c r="J4404" s="409"/>
      <c r="K4404" s="409"/>
      <c r="L4404" s="1365" t="s">
        <v>459</v>
      </c>
      <c r="M4404" s="7">
        <f>(IF($E4530&lt;&gt;0,$M$2,IF($L4530&lt;&gt;0,$M$2,"")))</f>
        <v>1</v>
      </c>
    </row>
    <row r="4405" spans="1:14" ht="24.95" customHeight="1">
      <c r="A4405" s="23">
        <v>823</v>
      </c>
      <c r="B4405" s="247"/>
      <c r="C4405" s="248"/>
      <c r="D4405" s="249" t="s">
        <v>699</v>
      </c>
      <c r="E4405" s="1946" t="str">
        <f>CONCATENATE("Уточнен план ",$C$3)</f>
        <v>Уточнен план 2025</v>
      </c>
      <c r="F4405" s="1947"/>
      <c r="G4405" s="1947"/>
      <c r="H4405" s="1948"/>
      <c r="I4405" s="1927" t="str">
        <f>CONCATENATE("Отчет ",$C$3)</f>
        <v>Отчет 2025</v>
      </c>
      <c r="J4405" s="1928"/>
      <c r="K4405" s="1928"/>
      <c r="L4405" s="1929"/>
      <c r="M4405" s="7">
        <f>(IF($E4530&lt;&gt;0,$M$2,IF($L4530&lt;&gt;0,$M$2,"")))</f>
        <v>1</v>
      </c>
    </row>
    <row r="4406" spans="1:14" ht="54.95" customHeight="1" thickBot="1">
      <c r="A4406" s="23">
        <v>825</v>
      </c>
      <c r="B4406" s="250" t="s">
        <v>62</v>
      </c>
      <c r="C4406" s="251" t="s">
        <v>460</v>
      </c>
      <c r="D4406" s="252" t="s">
        <v>700</v>
      </c>
      <c r="E4406" s="1391" t="str">
        <f>$E$20</f>
        <v>Уточнен план                Общо</v>
      </c>
      <c r="F4406" s="1395" t="str">
        <f>$F$20</f>
        <v>държавни дейности</v>
      </c>
      <c r="G4406" s="1396" t="str">
        <f>$G$20</f>
        <v>местни дейности</v>
      </c>
      <c r="H4406" s="1397" t="str">
        <f>$H$20</f>
        <v>дофинансиране</v>
      </c>
      <c r="I4406" s="253" t="str">
        <f>$I$20</f>
        <v>държавни дейности -ОТЧЕТ</v>
      </c>
      <c r="J4406" s="254" t="str">
        <f>$J$20</f>
        <v>местни дейности - ОТЧЕТ</v>
      </c>
      <c r="K4406" s="255" t="str">
        <f>$K$20</f>
        <v>дофинансиране - ОТЧЕТ</v>
      </c>
      <c r="L4406" s="1675" t="str">
        <f>$L$20</f>
        <v>ОТЧЕТ                                    ОБЩО</v>
      </c>
      <c r="M4406" s="7">
        <f>(IF($E4530&lt;&gt;0,$M$2,IF($L4530&lt;&gt;0,$M$2,"")))</f>
        <v>1</v>
      </c>
    </row>
    <row r="4407" spans="1:14" ht="18.75">
      <c r="A4407" s="23"/>
      <c r="B4407" s="258"/>
      <c r="C4407" s="259"/>
      <c r="D4407" s="260" t="s">
        <v>729</v>
      </c>
      <c r="E4407" s="1442" t="str">
        <f>$E$21</f>
        <v>(1)</v>
      </c>
      <c r="F4407" s="143" t="str">
        <f>$F$21</f>
        <v>(2)</v>
      </c>
      <c r="G4407" s="144" t="str">
        <f>$G$21</f>
        <v>(3)</v>
      </c>
      <c r="H4407" s="145" t="str">
        <f>$H$21</f>
        <v>(4)</v>
      </c>
      <c r="I4407" s="261" t="str">
        <f>$I$21</f>
        <v>(5)</v>
      </c>
      <c r="J4407" s="262" t="str">
        <f>$J$21</f>
        <v>(6)</v>
      </c>
      <c r="K4407" s="263" t="str">
        <f>$K$21</f>
        <v>(7)</v>
      </c>
      <c r="L4407" s="264" t="str">
        <f>$L$21</f>
        <v>(8)</v>
      </c>
      <c r="M4407" s="7">
        <f>(IF($E4530&lt;&gt;0,$M$2,IF($L4530&lt;&gt;0,$M$2,"")))</f>
        <v>1</v>
      </c>
    </row>
    <row r="4408" spans="1:14">
      <c r="A4408" s="23"/>
      <c r="B4408" s="1439"/>
      <c r="C4408" s="1540" t="e">
        <f>VLOOKUP(D4408,OP_LIST2,2,FALSE)</f>
        <v>#N/A</v>
      </c>
      <c r="D4408" s="1445"/>
      <c r="E4408" s="389"/>
      <c r="F4408" s="1429"/>
      <c r="G4408" s="1430"/>
      <c r="H4408" s="1431"/>
      <c r="I4408" s="1429"/>
      <c r="J4408" s="1430"/>
      <c r="K4408" s="1431"/>
      <c r="L4408" s="1428"/>
      <c r="M4408" s="7">
        <f>(IF($E4530&lt;&gt;0,$M$2,IF($L4530&lt;&gt;0,$M$2,"")))</f>
        <v>1</v>
      </c>
    </row>
    <row r="4409" spans="1:14">
      <c r="A4409" s="23"/>
      <c r="B4409" s="1713" t="s">
        <v>2056</v>
      </c>
      <c r="C4409" s="1446">
        <f>VLOOKUP(D4410,EBK_DEIN2,2,FALSE)</f>
        <v>6622</v>
      </c>
      <c r="D4409" s="1445" t="s">
        <v>778</v>
      </c>
      <c r="E4409" s="389"/>
      <c r="F4409" s="1432"/>
      <c r="G4409" s="1433"/>
      <c r="H4409" s="1434"/>
      <c r="I4409" s="1432"/>
      <c r="J4409" s="1433"/>
      <c r="K4409" s="1434"/>
      <c r="L4409" s="1428"/>
      <c r="M4409" s="7">
        <f>(IF($E4530&lt;&gt;0,$M$2,IF($L4530&lt;&gt;0,$M$2,"")))</f>
        <v>1</v>
      </c>
    </row>
    <row r="4410" spans="1:14">
      <c r="A4410" s="23"/>
      <c r="B4410" s="1438"/>
      <c r="C4410" s="1531">
        <f>+C4409</f>
        <v>6622</v>
      </c>
      <c r="D4410" s="1440" t="s">
        <v>582</v>
      </c>
      <c r="E4410" s="389"/>
      <c r="F4410" s="1432"/>
      <c r="G4410" s="1433"/>
      <c r="H4410" s="1434"/>
      <c r="I4410" s="1432"/>
      <c r="J4410" s="1433"/>
      <c r="K4410" s="1434"/>
      <c r="L4410" s="1428"/>
      <c r="M4410" s="7">
        <f>(IF($E4530&lt;&gt;0,$M$2,IF($L4530&lt;&gt;0,$M$2,"")))</f>
        <v>1</v>
      </c>
    </row>
    <row r="4411" spans="1:14">
      <c r="A4411" s="23"/>
      <c r="B4411" s="1443"/>
      <c r="C4411" s="1441"/>
      <c r="D4411" s="1444" t="s">
        <v>701</v>
      </c>
      <c r="E4411" s="389"/>
      <c r="F4411" s="1435"/>
      <c r="G4411" s="1436"/>
      <c r="H4411" s="1437"/>
      <c r="I4411" s="1435"/>
      <c r="J4411" s="1436"/>
      <c r="K4411" s="1437"/>
      <c r="L4411" s="1428"/>
      <c r="M4411" s="7">
        <f>(IF($E4530&lt;&gt;0,$M$2,IF($L4530&lt;&gt;0,$M$2,"")))</f>
        <v>1</v>
      </c>
    </row>
    <row r="4412" spans="1:14" hidden="1">
      <c r="A4412" s="23"/>
      <c r="B4412" s="272">
        <v>100</v>
      </c>
      <c r="C4412" s="1930" t="s">
        <v>730</v>
      </c>
      <c r="D4412" s="1931"/>
      <c r="E4412" s="273">
        <f t="shared" ref="E4412:L4412" si="1027">SUM(E4413:E4414)</f>
        <v>0</v>
      </c>
      <c r="F4412" s="274">
        <f t="shared" si="1027"/>
        <v>0</v>
      </c>
      <c r="G4412" s="275">
        <f t="shared" si="1027"/>
        <v>0</v>
      </c>
      <c r="H4412" s="276">
        <f>SUM(H4413:H4414)</f>
        <v>0</v>
      </c>
      <c r="I4412" s="274">
        <f t="shared" si="1027"/>
        <v>0</v>
      </c>
      <c r="J4412" s="275">
        <f t="shared" si="1027"/>
        <v>0</v>
      </c>
      <c r="K4412" s="276">
        <f t="shared" si="1027"/>
        <v>0</v>
      </c>
      <c r="L4412" s="273">
        <f t="shared" si="1027"/>
        <v>0</v>
      </c>
      <c r="M4412" s="12" t="str">
        <f>(IF($E4412&lt;&gt;0,$M$2,IF($L4412&lt;&gt;0,$M$2,"")))</f>
        <v/>
      </c>
      <c r="N4412" s="13"/>
    </row>
    <row r="4413" spans="1:14" hidden="1">
      <c r="A4413" s="23"/>
      <c r="B4413" s="278"/>
      <c r="C4413" s="279">
        <v>101</v>
      </c>
      <c r="D4413" s="280" t="s">
        <v>731</v>
      </c>
      <c r="E4413" s="281">
        <f>F4413+G4413+H4413</f>
        <v>0</v>
      </c>
      <c r="F4413" s="152"/>
      <c r="G4413" s="153"/>
      <c r="H4413" s="1406"/>
      <c r="I4413" s="152"/>
      <c r="J4413" s="153"/>
      <c r="K4413" s="1406"/>
      <c r="L4413" s="281">
        <f>I4413+J4413+K4413</f>
        <v>0</v>
      </c>
      <c r="M4413" s="12" t="str">
        <f t="shared" ref="M4413:M4476" si="1028">(IF($E4413&lt;&gt;0,$M$2,IF($L4413&lt;&gt;0,$M$2,"")))</f>
        <v/>
      </c>
      <c r="N4413" s="13"/>
    </row>
    <row r="4414" spans="1:14" hidden="1">
      <c r="A4414" s="10"/>
      <c r="B4414" s="278"/>
      <c r="C4414" s="285">
        <v>102</v>
      </c>
      <c r="D4414" s="286" t="s">
        <v>732</v>
      </c>
      <c r="E4414" s="287">
        <f>F4414+G4414+H4414</f>
        <v>0</v>
      </c>
      <c r="F4414" s="173"/>
      <c r="G4414" s="174"/>
      <c r="H4414" s="1409"/>
      <c r="I4414" s="173"/>
      <c r="J4414" s="174"/>
      <c r="K4414" s="1409"/>
      <c r="L4414" s="287">
        <f>I4414+J4414+K4414</f>
        <v>0</v>
      </c>
      <c r="M4414" s="12" t="str">
        <f t="shared" si="1028"/>
        <v/>
      </c>
      <c r="N4414" s="13"/>
    </row>
    <row r="4415" spans="1:14" hidden="1">
      <c r="A4415" s="10"/>
      <c r="B4415" s="272">
        <v>200</v>
      </c>
      <c r="C4415" s="1932" t="s">
        <v>733</v>
      </c>
      <c r="D4415" s="1933"/>
      <c r="E4415" s="273">
        <f t="shared" ref="E4415:L4415" si="1029">SUM(E4416:E4420)</f>
        <v>0</v>
      </c>
      <c r="F4415" s="274">
        <f t="shared" si="1029"/>
        <v>0</v>
      </c>
      <c r="G4415" s="275">
        <f t="shared" si="1029"/>
        <v>0</v>
      </c>
      <c r="H4415" s="276">
        <f>SUM(H4416:H4420)</f>
        <v>0</v>
      </c>
      <c r="I4415" s="274">
        <f t="shared" si="1029"/>
        <v>0</v>
      </c>
      <c r="J4415" s="275">
        <f t="shared" si="1029"/>
        <v>0</v>
      </c>
      <c r="K4415" s="276">
        <f t="shared" si="1029"/>
        <v>0</v>
      </c>
      <c r="L4415" s="273">
        <f t="shared" si="1029"/>
        <v>0</v>
      </c>
      <c r="M4415" s="12" t="str">
        <f t="shared" si="1028"/>
        <v/>
      </c>
      <c r="N4415" s="13"/>
    </row>
    <row r="4416" spans="1:14" hidden="1">
      <c r="A4416" s="10"/>
      <c r="B4416" s="291"/>
      <c r="C4416" s="279">
        <v>201</v>
      </c>
      <c r="D4416" s="280" t="s">
        <v>734</v>
      </c>
      <c r="E4416" s="281">
        <f>F4416+G4416+H4416</f>
        <v>0</v>
      </c>
      <c r="F4416" s="152"/>
      <c r="G4416" s="153"/>
      <c r="H4416" s="1406"/>
      <c r="I4416" s="152"/>
      <c r="J4416" s="153"/>
      <c r="K4416" s="1406"/>
      <c r="L4416" s="281">
        <f>I4416+J4416+K4416</f>
        <v>0</v>
      </c>
      <c r="M4416" s="12" t="str">
        <f t="shared" si="1028"/>
        <v/>
      </c>
      <c r="N4416" s="13"/>
    </row>
    <row r="4417" spans="1:14" hidden="1">
      <c r="A4417" s="10"/>
      <c r="B4417" s="292"/>
      <c r="C4417" s="293">
        <v>202</v>
      </c>
      <c r="D4417" s="294" t="s">
        <v>735</v>
      </c>
      <c r="E4417" s="295">
        <f>F4417+G4417+H4417</f>
        <v>0</v>
      </c>
      <c r="F4417" s="158"/>
      <c r="G4417" s="159"/>
      <c r="H4417" s="1408"/>
      <c r="I4417" s="158"/>
      <c r="J4417" s="159"/>
      <c r="K4417" s="1408"/>
      <c r="L4417" s="295">
        <f>I4417+J4417+K4417</f>
        <v>0</v>
      </c>
      <c r="M4417" s="12" t="str">
        <f t="shared" si="1028"/>
        <v/>
      </c>
      <c r="N4417" s="13"/>
    </row>
    <row r="4418" spans="1:14" ht="31.5" hidden="1">
      <c r="A4418" s="10"/>
      <c r="B4418" s="299"/>
      <c r="C4418" s="293">
        <v>205</v>
      </c>
      <c r="D4418" s="294" t="s">
        <v>586</v>
      </c>
      <c r="E4418" s="295">
        <f>F4418+G4418+H4418</f>
        <v>0</v>
      </c>
      <c r="F4418" s="158"/>
      <c r="G4418" s="159"/>
      <c r="H4418" s="1408"/>
      <c r="I4418" s="158"/>
      <c r="J4418" s="159"/>
      <c r="K4418" s="1408"/>
      <c r="L4418" s="295">
        <f>I4418+J4418+K4418</f>
        <v>0</v>
      </c>
      <c r="M4418" s="12" t="str">
        <f t="shared" si="1028"/>
        <v/>
      </c>
      <c r="N4418" s="13"/>
    </row>
    <row r="4419" spans="1:14" hidden="1">
      <c r="A4419" s="10"/>
      <c r="B4419" s="299"/>
      <c r="C4419" s="293">
        <v>208</v>
      </c>
      <c r="D4419" s="300" t="s">
        <v>587</v>
      </c>
      <c r="E4419" s="295">
        <f>F4419+G4419+H4419</f>
        <v>0</v>
      </c>
      <c r="F4419" s="158"/>
      <c r="G4419" s="159"/>
      <c r="H4419" s="1408"/>
      <c r="I4419" s="158"/>
      <c r="J4419" s="159"/>
      <c r="K4419" s="1408"/>
      <c r="L4419" s="295">
        <f>I4419+J4419+K4419</f>
        <v>0</v>
      </c>
      <c r="M4419" s="12" t="str">
        <f t="shared" si="1028"/>
        <v/>
      </c>
      <c r="N4419" s="13"/>
    </row>
    <row r="4420" spans="1:14" hidden="1">
      <c r="A4420" s="10"/>
      <c r="B4420" s="291"/>
      <c r="C4420" s="285">
        <v>209</v>
      </c>
      <c r="D4420" s="301" t="s">
        <v>588</v>
      </c>
      <c r="E4420" s="287">
        <f>F4420+G4420+H4420</f>
        <v>0</v>
      </c>
      <c r="F4420" s="173"/>
      <c r="G4420" s="174"/>
      <c r="H4420" s="1409"/>
      <c r="I4420" s="173"/>
      <c r="J4420" s="174"/>
      <c r="K4420" s="1409"/>
      <c r="L4420" s="287">
        <f>I4420+J4420+K4420</f>
        <v>0</v>
      </c>
      <c r="M4420" s="12" t="str">
        <f t="shared" si="1028"/>
        <v/>
      </c>
      <c r="N4420" s="13"/>
    </row>
    <row r="4421" spans="1:14" hidden="1">
      <c r="A4421" s="10"/>
      <c r="B4421" s="272">
        <v>500</v>
      </c>
      <c r="C4421" s="1934" t="s">
        <v>188</v>
      </c>
      <c r="D4421" s="1935"/>
      <c r="E4421" s="273">
        <f t="shared" ref="E4421:L4421" si="1030">SUM(E4422:E4428)</f>
        <v>0</v>
      </c>
      <c r="F4421" s="274">
        <f t="shared" si="1030"/>
        <v>0</v>
      </c>
      <c r="G4421" s="275">
        <f t="shared" si="1030"/>
        <v>0</v>
      </c>
      <c r="H4421" s="276">
        <f>SUM(H4422:H4428)</f>
        <v>0</v>
      </c>
      <c r="I4421" s="274">
        <f t="shared" si="1030"/>
        <v>0</v>
      </c>
      <c r="J4421" s="275">
        <f t="shared" si="1030"/>
        <v>0</v>
      </c>
      <c r="K4421" s="276">
        <f t="shared" si="1030"/>
        <v>0</v>
      </c>
      <c r="L4421" s="273">
        <f t="shared" si="1030"/>
        <v>0</v>
      </c>
      <c r="M4421" s="12" t="str">
        <f t="shared" si="1028"/>
        <v/>
      </c>
      <c r="N4421" s="13"/>
    </row>
    <row r="4422" spans="1:14" ht="18" hidden="1" customHeight="1">
      <c r="A4422" s="10"/>
      <c r="B4422" s="291"/>
      <c r="C4422" s="302">
        <v>551</v>
      </c>
      <c r="D4422" s="303" t="s">
        <v>189</v>
      </c>
      <c r="E4422" s="281">
        <f t="shared" ref="E4422:E4429" si="1031">F4422+G4422+H4422</f>
        <v>0</v>
      </c>
      <c r="F4422" s="152"/>
      <c r="G4422" s="153"/>
      <c r="H4422" s="1406"/>
      <c r="I4422" s="152"/>
      <c r="J4422" s="153"/>
      <c r="K4422" s="1406"/>
      <c r="L4422" s="281">
        <f t="shared" ref="L4422:L4429" si="1032">I4422+J4422+K4422</f>
        <v>0</v>
      </c>
      <c r="M4422" s="12" t="str">
        <f t="shared" si="1028"/>
        <v/>
      </c>
      <c r="N4422" s="13"/>
    </row>
    <row r="4423" spans="1:14" hidden="1">
      <c r="A4423" s="10"/>
      <c r="B4423" s="291"/>
      <c r="C4423" s="304">
        <v>552</v>
      </c>
      <c r="D4423" s="305" t="s">
        <v>894</v>
      </c>
      <c r="E4423" s="295">
        <f t="shared" si="1031"/>
        <v>0</v>
      </c>
      <c r="F4423" s="158"/>
      <c r="G4423" s="159"/>
      <c r="H4423" s="1408"/>
      <c r="I4423" s="158"/>
      <c r="J4423" s="159"/>
      <c r="K4423" s="1408"/>
      <c r="L4423" s="295">
        <f t="shared" si="1032"/>
        <v>0</v>
      </c>
      <c r="M4423" s="12" t="str">
        <f t="shared" si="1028"/>
        <v/>
      </c>
      <c r="N4423" s="13"/>
    </row>
    <row r="4424" spans="1:14" hidden="1">
      <c r="A4424" s="10"/>
      <c r="B4424" s="306"/>
      <c r="C4424" s="304">
        <v>558</v>
      </c>
      <c r="D4424" s="307" t="s">
        <v>856</v>
      </c>
      <c r="E4424" s="295">
        <f>F4424+G4424+H4424</f>
        <v>0</v>
      </c>
      <c r="F4424" s="484">
        <v>0</v>
      </c>
      <c r="G4424" s="485">
        <v>0</v>
      </c>
      <c r="H4424" s="160">
        <v>0</v>
      </c>
      <c r="I4424" s="484">
        <v>0</v>
      </c>
      <c r="J4424" s="485">
        <v>0</v>
      </c>
      <c r="K4424" s="160">
        <v>0</v>
      </c>
      <c r="L4424" s="295">
        <f>I4424+J4424+K4424</f>
        <v>0</v>
      </c>
      <c r="M4424" s="12" t="str">
        <f t="shared" si="1028"/>
        <v/>
      </c>
      <c r="N4424" s="13"/>
    </row>
    <row r="4425" spans="1:14" hidden="1">
      <c r="A4425" s="10"/>
      <c r="B4425" s="306"/>
      <c r="C4425" s="304">
        <v>560</v>
      </c>
      <c r="D4425" s="307" t="s">
        <v>190</v>
      </c>
      <c r="E4425" s="295">
        <f t="shared" si="1031"/>
        <v>0</v>
      </c>
      <c r="F4425" s="158"/>
      <c r="G4425" s="159"/>
      <c r="H4425" s="1408"/>
      <c r="I4425" s="158"/>
      <c r="J4425" s="159"/>
      <c r="K4425" s="1408"/>
      <c r="L4425" s="295">
        <f t="shared" si="1032"/>
        <v>0</v>
      </c>
      <c r="M4425" s="12" t="str">
        <f t="shared" si="1028"/>
        <v/>
      </c>
      <c r="N4425" s="13"/>
    </row>
    <row r="4426" spans="1:14" hidden="1">
      <c r="A4426" s="10"/>
      <c r="B4426" s="306"/>
      <c r="C4426" s="304">
        <v>580</v>
      </c>
      <c r="D4426" s="305" t="s">
        <v>191</v>
      </c>
      <c r="E4426" s="295">
        <f t="shared" si="1031"/>
        <v>0</v>
      </c>
      <c r="F4426" s="158"/>
      <c r="G4426" s="159"/>
      <c r="H4426" s="1408"/>
      <c r="I4426" s="158"/>
      <c r="J4426" s="159"/>
      <c r="K4426" s="1408"/>
      <c r="L4426" s="295">
        <f t="shared" si="1032"/>
        <v>0</v>
      </c>
      <c r="M4426" s="12" t="str">
        <f t="shared" si="1028"/>
        <v/>
      </c>
      <c r="N4426" s="13"/>
    </row>
    <row r="4427" spans="1:14" hidden="1">
      <c r="A4427" s="10"/>
      <c r="B4427" s="291"/>
      <c r="C4427" s="304">
        <v>588</v>
      </c>
      <c r="D4427" s="305" t="s">
        <v>858</v>
      </c>
      <c r="E4427" s="295">
        <f>F4427+G4427+H4427</f>
        <v>0</v>
      </c>
      <c r="F4427" s="484">
        <v>0</v>
      </c>
      <c r="G4427" s="485">
        <v>0</v>
      </c>
      <c r="H4427" s="160">
        <v>0</v>
      </c>
      <c r="I4427" s="484">
        <v>0</v>
      </c>
      <c r="J4427" s="485">
        <v>0</v>
      </c>
      <c r="K4427" s="160">
        <v>0</v>
      </c>
      <c r="L4427" s="295">
        <f>I4427+J4427+K4427</f>
        <v>0</v>
      </c>
      <c r="M4427" s="12" t="str">
        <f t="shared" si="1028"/>
        <v/>
      </c>
      <c r="N4427" s="13"/>
    </row>
    <row r="4428" spans="1:14" ht="31.5" hidden="1">
      <c r="A4428" s="10"/>
      <c r="B4428" s="291"/>
      <c r="C4428" s="308">
        <v>590</v>
      </c>
      <c r="D4428" s="309" t="s">
        <v>192</v>
      </c>
      <c r="E4428" s="287">
        <f t="shared" si="1031"/>
        <v>0</v>
      </c>
      <c r="F4428" s="173"/>
      <c r="G4428" s="174"/>
      <c r="H4428" s="1409"/>
      <c r="I4428" s="173"/>
      <c r="J4428" s="174"/>
      <c r="K4428" s="1409"/>
      <c r="L4428" s="287">
        <f t="shared" si="1032"/>
        <v>0</v>
      </c>
      <c r="M4428" s="12" t="str">
        <f t="shared" si="1028"/>
        <v/>
      </c>
      <c r="N4428" s="13"/>
    </row>
    <row r="4429" spans="1:14" hidden="1">
      <c r="A4429" s="22">
        <v>5</v>
      </c>
      <c r="B4429" s="272">
        <v>800</v>
      </c>
      <c r="C4429" s="1936" t="s">
        <v>193</v>
      </c>
      <c r="D4429" s="1937"/>
      <c r="E4429" s="310">
        <f t="shared" si="1031"/>
        <v>0</v>
      </c>
      <c r="F4429" s="1410"/>
      <c r="G4429" s="1411"/>
      <c r="H4429" s="1412"/>
      <c r="I4429" s="1410"/>
      <c r="J4429" s="1411"/>
      <c r="K4429" s="1412"/>
      <c r="L4429" s="310">
        <f t="shared" si="1032"/>
        <v>0</v>
      </c>
      <c r="M4429" s="12" t="str">
        <f t="shared" si="1028"/>
        <v/>
      </c>
      <c r="N4429" s="13"/>
    </row>
    <row r="4430" spans="1:14">
      <c r="A4430" s="23">
        <v>10</v>
      </c>
      <c r="B4430" s="272">
        <v>1000</v>
      </c>
      <c r="C4430" s="1932" t="s">
        <v>194</v>
      </c>
      <c r="D4430" s="1933"/>
      <c r="E4430" s="310">
        <f t="shared" ref="E4430:L4430" si="1033">SUM(E4431:E4447)</f>
        <v>65000</v>
      </c>
      <c r="F4430" s="274">
        <f t="shared" si="1033"/>
        <v>0</v>
      </c>
      <c r="G4430" s="275">
        <f t="shared" si="1033"/>
        <v>65000</v>
      </c>
      <c r="H4430" s="276">
        <f>SUM(H4431:H4447)</f>
        <v>0</v>
      </c>
      <c r="I4430" s="274">
        <f t="shared" si="1033"/>
        <v>0</v>
      </c>
      <c r="J4430" s="275">
        <f t="shared" si="1033"/>
        <v>24541</v>
      </c>
      <c r="K4430" s="276">
        <f t="shared" si="1033"/>
        <v>0</v>
      </c>
      <c r="L4430" s="310">
        <f t="shared" si="1033"/>
        <v>24541</v>
      </c>
      <c r="M4430" s="12">
        <f t="shared" si="1028"/>
        <v>1</v>
      </c>
      <c r="N4430" s="13"/>
    </row>
    <row r="4431" spans="1:14" hidden="1">
      <c r="A4431" s="23">
        <v>15</v>
      </c>
      <c r="B4431" s="292"/>
      <c r="C4431" s="279">
        <v>1011</v>
      </c>
      <c r="D4431" s="311" t="s">
        <v>195</v>
      </c>
      <c r="E4431" s="281">
        <f t="shared" ref="E4431:E4447" si="1034">F4431+G4431+H4431</f>
        <v>0</v>
      </c>
      <c r="F4431" s="152"/>
      <c r="G4431" s="153"/>
      <c r="H4431" s="1406"/>
      <c r="I4431" s="152"/>
      <c r="J4431" s="153"/>
      <c r="K4431" s="1406"/>
      <c r="L4431" s="281">
        <f t="shared" ref="L4431:L4447" si="1035">I4431+J4431+K4431</f>
        <v>0</v>
      </c>
      <c r="M4431" s="12" t="str">
        <f t="shared" si="1028"/>
        <v/>
      </c>
      <c r="N4431" s="13"/>
    </row>
    <row r="4432" spans="1:14" hidden="1">
      <c r="A4432" s="22">
        <v>35</v>
      </c>
      <c r="B4432" s="292"/>
      <c r="C4432" s="293">
        <v>1012</v>
      </c>
      <c r="D4432" s="294" t="s">
        <v>196</v>
      </c>
      <c r="E4432" s="295">
        <f t="shared" si="1034"/>
        <v>0</v>
      </c>
      <c r="F4432" s="158"/>
      <c r="G4432" s="159"/>
      <c r="H4432" s="1408"/>
      <c r="I4432" s="158"/>
      <c r="J4432" s="159"/>
      <c r="K4432" s="1408"/>
      <c r="L4432" s="295">
        <f t="shared" si="1035"/>
        <v>0</v>
      </c>
      <c r="M4432" s="12" t="str">
        <f t="shared" si="1028"/>
        <v/>
      </c>
      <c r="N4432" s="13"/>
    </row>
    <row r="4433" spans="1:14" hidden="1">
      <c r="A4433" s="23">
        <v>40</v>
      </c>
      <c r="B4433" s="292"/>
      <c r="C4433" s="293">
        <v>1013</v>
      </c>
      <c r="D4433" s="294" t="s">
        <v>197</v>
      </c>
      <c r="E4433" s="295">
        <f t="shared" si="1034"/>
        <v>0</v>
      </c>
      <c r="F4433" s="158"/>
      <c r="G4433" s="159"/>
      <c r="H4433" s="1408"/>
      <c r="I4433" s="158"/>
      <c r="J4433" s="159"/>
      <c r="K4433" s="1408"/>
      <c r="L4433" s="295">
        <f t="shared" si="1035"/>
        <v>0</v>
      </c>
      <c r="M4433" s="12" t="str">
        <f t="shared" si="1028"/>
        <v/>
      </c>
      <c r="N4433" s="13"/>
    </row>
    <row r="4434" spans="1:14" hidden="1">
      <c r="A4434" s="23">
        <v>45</v>
      </c>
      <c r="B4434" s="292"/>
      <c r="C4434" s="293">
        <v>1014</v>
      </c>
      <c r="D4434" s="294" t="s">
        <v>198</v>
      </c>
      <c r="E4434" s="295">
        <f t="shared" si="1034"/>
        <v>0</v>
      </c>
      <c r="F4434" s="158"/>
      <c r="G4434" s="159"/>
      <c r="H4434" s="1408"/>
      <c r="I4434" s="158"/>
      <c r="J4434" s="159"/>
      <c r="K4434" s="1408"/>
      <c r="L4434" s="295">
        <f t="shared" si="1035"/>
        <v>0</v>
      </c>
      <c r="M4434" s="12" t="str">
        <f t="shared" si="1028"/>
        <v/>
      </c>
      <c r="N4434" s="13"/>
    </row>
    <row r="4435" spans="1:14">
      <c r="A4435" s="23">
        <v>50</v>
      </c>
      <c r="B4435" s="292"/>
      <c r="C4435" s="293">
        <v>1015</v>
      </c>
      <c r="D4435" s="294" t="s">
        <v>199</v>
      </c>
      <c r="E4435" s="295">
        <f t="shared" si="1034"/>
        <v>5000</v>
      </c>
      <c r="F4435" s="158">
        <v>0</v>
      </c>
      <c r="G4435" s="159">
        <v>5000</v>
      </c>
      <c r="H4435" s="1408">
        <v>0</v>
      </c>
      <c r="I4435" s="158"/>
      <c r="J4435" s="159"/>
      <c r="K4435" s="1408"/>
      <c r="L4435" s="295">
        <f t="shared" si="1035"/>
        <v>0</v>
      </c>
      <c r="M4435" s="12">
        <f t="shared" si="1028"/>
        <v>1</v>
      </c>
      <c r="N4435" s="13"/>
    </row>
    <row r="4436" spans="1:14" hidden="1">
      <c r="A4436" s="23">
        <v>55</v>
      </c>
      <c r="B4436" s="292"/>
      <c r="C4436" s="312">
        <v>1016</v>
      </c>
      <c r="D4436" s="313" t="s">
        <v>200</v>
      </c>
      <c r="E4436" s="314">
        <f t="shared" si="1034"/>
        <v>0</v>
      </c>
      <c r="F4436" s="164"/>
      <c r="G4436" s="165"/>
      <c r="H4436" s="1407"/>
      <c r="I4436" s="164"/>
      <c r="J4436" s="165"/>
      <c r="K4436" s="1407"/>
      <c r="L4436" s="314">
        <f t="shared" si="1035"/>
        <v>0</v>
      </c>
      <c r="M4436" s="12" t="str">
        <f t="shared" si="1028"/>
        <v/>
      </c>
      <c r="N4436" s="13"/>
    </row>
    <row r="4437" spans="1:14">
      <c r="A4437" s="23">
        <v>60</v>
      </c>
      <c r="B4437" s="278"/>
      <c r="C4437" s="318">
        <v>1020</v>
      </c>
      <c r="D4437" s="319" t="s">
        <v>201</v>
      </c>
      <c r="E4437" s="320">
        <f t="shared" si="1034"/>
        <v>60000</v>
      </c>
      <c r="F4437" s="450">
        <v>0</v>
      </c>
      <c r="G4437" s="451">
        <v>60000</v>
      </c>
      <c r="H4437" s="1416">
        <v>0</v>
      </c>
      <c r="I4437" s="450">
        <v>0</v>
      </c>
      <c r="J4437" s="451">
        <v>24541</v>
      </c>
      <c r="K4437" s="1416">
        <v>0</v>
      </c>
      <c r="L4437" s="320">
        <f t="shared" si="1035"/>
        <v>24541</v>
      </c>
      <c r="M4437" s="12">
        <f t="shared" si="1028"/>
        <v>1</v>
      </c>
      <c r="N4437" s="13"/>
    </row>
    <row r="4438" spans="1:14" hidden="1">
      <c r="A4438" s="22">
        <v>65</v>
      </c>
      <c r="B4438" s="292"/>
      <c r="C4438" s="324">
        <v>1030</v>
      </c>
      <c r="D4438" s="325" t="s">
        <v>202</v>
      </c>
      <c r="E4438" s="326">
        <f t="shared" si="1034"/>
        <v>0</v>
      </c>
      <c r="F4438" s="445"/>
      <c r="G4438" s="446"/>
      <c r="H4438" s="1413"/>
      <c r="I4438" s="445"/>
      <c r="J4438" s="446"/>
      <c r="K4438" s="1413"/>
      <c r="L4438" s="326">
        <f t="shared" si="1035"/>
        <v>0</v>
      </c>
      <c r="M4438" s="12" t="str">
        <f t="shared" si="1028"/>
        <v/>
      </c>
      <c r="N4438" s="13"/>
    </row>
    <row r="4439" spans="1:14" hidden="1">
      <c r="A4439" s="23">
        <v>70</v>
      </c>
      <c r="B4439" s="292"/>
      <c r="C4439" s="318">
        <v>1051</v>
      </c>
      <c r="D4439" s="331" t="s">
        <v>203</v>
      </c>
      <c r="E4439" s="320">
        <f t="shared" si="1034"/>
        <v>0</v>
      </c>
      <c r="F4439" s="450"/>
      <c r="G4439" s="451"/>
      <c r="H4439" s="1416"/>
      <c r="I4439" s="450"/>
      <c r="J4439" s="451"/>
      <c r="K4439" s="1416"/>
      <c r="L4439" s="320">
        <f t="shared" si="1035"/>
        <v>0</v>
      </c>
      <c r="M4439" s="12" t="str">
        <f t="shared" si="1028"/>
        <v/>
      </c>
      <c r="N4439" s="13"/>
    </row>
    <row r="4440" spans="1:14" hidden="1">
      <c r="A4440" s="23">
        <v>75</v>
      </c>
      <c r="B4440" s="292"/>
      <c r="C4440" s="293">
        <v>1052</v>
      </c>
      <c r="D4440" s="294" t="s">
        <v>204</v>
      </c>
      <c r="E4440" s="295">
        <f t="shared" si="1034"/>
        <v>0</v>
      </c>
      <c r="F4440" s="158"/>
      <c r="G4440" s="159"/>
      <c r="H4440" s="1408"/>
      <c r="I4440" s="158"/>
      <c r="J4440" s="159"/>
      <c r="K4440" s="1408"/>
      <c r="L4440" s="295">
        <f t="shared" si="1035"/>
        <v>0</v>
      </c>
      <c r="M4440" s="12" t="str">
        <f t="shared" si="1028"/>
        <v/>
      </c>
      <c r="N4440" s="13"/>
    </row>
    <row r="4441" spans="1:14" hidden="1">
      <c r="A4441" s="23">
        <v>80</v>
      </c>
      <c r="B4441" s="292"/>
      <c r="C4441" s="324">
        <v>1053</v>
      </c>
      <c r="D4441" s="325" t="s">
        <v>859</v>
      </c>
      <c r="E4441" s="326">
        <f t="shared" si="1034"/>
        <v>0</v>
      </c>
      <c r="F4441" s="445"/>
      <c r="G4441" s="446"/>
      <c r="H4441" s="1413"/>
      <c r="I4441" s="445"/>
      <c r="J4441" s="446"/>
      <c r="K4441" s="1413"/>
      <c r="L4441" s="326">
        <f t="shared" si="1035"/>
        <v>0</v>
      </c>
      <c r="M4441" s="12" t="str">
        <f t="shared" si="1028"/>
        <v/>
      </c>
      <c r="N4441" s="13"/>
    </row>
    <row r="4442" spans="1:14" hidden="1">
      <c r="A4442" s="23">
        <v>80</v>
      </c>
      <c r="B4442" s="292"/>
      <c r="C4442" s="318">
        <v>1062</v>
      </c>
      <c r="D4442" s="319" t="s">
        <v>205</v>
      </c>
      <c r="E4442" s="320">
        <f t="shared" si="1034"/>
        <v>0</v>
      </c>
      <c r="F4442" s="450"/>
      <c r="G4442" s="451"/>
      <c r="H4442" s="1416"/>
      <c r="I4442" s="450"/>
      <c r="J4442" s="451"/>
      <c r="K4442" s="1416"/>
      <c r="L4442" s="320">
        <f t="shared" si="1035"/>
        <v>0</v>
      </c>
      <c r="M4442" s="12" t="str">
        <f t="shared" si="1028"/>
        <v/>
      </c>
      <c r="N4442" s="13"/>
    </row>
    <row r="4443" spans="1:14" hidden="1">
      <c r="A4443" s="23">
        <v>85</v>
      </c>
      <c r="B4443" s="292"/>
      <c r="C4443" s="324">
        <v>1063</v>
      </c>
      <c r="D4443" s="332" t="s">
        <v>787</v>
      </c>
      <c r="E4443" s="326">
        <f t="shared" si="1034"/>
        <v>0</v>
      </c>
      <c r="F4443" s="445"/>
      <c r="G4443" s="446"/>
      <c r="H4443" s="1413"/>
      <c r="I4443" s="445"/>
      <c r="J4443" s="446"/>
      <c r="K4443" s="1413"/>
      <c r="L4443" s="326">
        <f t="shared" si="1035"/>
        <v>0</v>
      </c>
      <c r="M4443" s="12" t="str">
        <f t="shared" si="1028"/>
        <v/>
      </c>
      <c r="N4443" s="13"/>
    </row>
    <row r="4444" spans="1:14" hidden="1">
      <c r="A4444" s="23">
        <v>90</v>
      </c>
      <c r="B4444" s="292"/>
      <c r="C4444" s="333">
        <v>1069</v>
      </c>
      <c r="D4444" s="334" t="s">
        <v>206</v>
      </c>
      <c r="E4444" s="335">
        <f t="shared" si="1034"/>
        <v>0</v>
      </c>
      <c r="F4444" s="589"/>
      <c r="G4444" s="590"/>
      <c r="H4444" s="1415"/>
      <c r="I4444" s="589"/>
      <c r="J4444" s="590"/>
      <c r="K4444" s="1415"/>
      <c r="L4444" s="335">
        <f t="shared" si="1035"/>
        <v>0</v>
      </c>
      <c r="M4444" s="12" t="str">
        <f t="shared" si="1028"/>
        <v/>
      </c>
      <c r="N4444" s="13"/>
    </row>
    <row r="4445" spans="1:14" hidden="1">
      <c r="A4445" s="23">
        <v>90</v>
      </c>
      <c r="B4445" s="278"/>
      <c r="C4445" s="318">
        <v>1091</v>
      </c>
      <c r="D4445" s="331" t="s">
        <v>895</v>
      </c>
      <c r="E4445" s="320">
        <f t="shared" si="1034"/>
        <v>0</v>
      </c>
      <c r="F4445" s="450"/>
      <c r="G4445" s="451"/>
      <c r="H4445" s="1416"/>
      <c r="I4445" s="450"/>
      <c r="J4445" s="451"/>
      <c r="K4445" s="1416"/>
      <c r="L4445" s="320">
        <f t="shared" si="1035"/>
        <v>0</v>
      </c>
      <c r="M4445" s="12" t="str">
        <f t="shared" si="1028"/>
        <v/>
      </c>
      <c r="N4445" s="13"/>
    </row>
    <row r="4446" spans="1:14" hidden="1">
      <c r="A4446" s="22">
        <v>115</v>
      </c>
      <c r="B4446" s="292"/>
      <c r="C4446" s="293">
        <v>1092</v>
      </c>
      <c r="D4446" s="294" t="s">
        <v>299</v>
      </c>
      <c r="E4446" s="295">
        <f t="shared" si="1034"/>
        <v>0</v>
      </c>
      <c r="F4446" s="158"/>
      <c r="G4446" s="159"/>
      <c r="H4446" s="1408"/>
      <c r="I4446" s="158"/>
      <c r="J4446" s="159"/>
      <c r="K4446" s="1408"/>
      <c r="L4446" s="295">
        <f t="shared" si="1035"/>
        <v>0</v>
      </c>
      <c r="M4446" s="12" t="str">
        <f t="shared" si="1028"/>
        <v/>
      </c>
      <c r="N4446" s="13"/>
    </row>
    <row r="4447" spans="1:14" hidden="1">
      <c r="A4447" s="22">
        <v>125</v>
      </c>
      <c r="B4447" s="292"/>
      <c r="C4447" s="285">
        <v>1098</v>
      </c>
      <c r="D4447" s="339" t="s">
        <v>207</v>
      </c>
      <c r="E4447" s="287">
        <f t="shared" si="1034"/>
        <v>0</v>
      </c>
      <c r="F4447" s="173"/>
      <c r="G4447" s="174"/>
      <c r="H4447" s="1409"/>
      <c r="I4447" s="173"/>
      <c r="J4447" s="174"/>
      <c r="K4447" s="1409"/>
      <c r="L4447" s="287">
        <f t="shared" si="1035"/>
        <v>0</v>
      </c>
      <c r="M4447" s="12" t="str">
        <f t="shared" si="1028"/>
        <v/>
      </c>
      <c r="N4447" s="13"/>
    </row>
    <row r="4448" spans="1:14" hidden="1">
      <c r="A4448" s="23">
        <v>130</v>
      </c>
      <c r="B4448" s="272">
        <v>1900</v>
      </c>
      <c r="C4448" s="1917" t="s">
        <v>266</v>
      </c>
      <c r="D4448" s="1918"/>
      <c r="E4448" s="310">
        <f t="shared" ref="E4448:L4448" si="1036">SUM(E4449:E4451)</f>
        <v>0</v>
      </c>
      <c r="F4448" s="274">
        <f t="shared" si="1036"/>
        <v>0</v>
      </c>
      <c r="G4448" s="275">
        <f t="shared" si="1036"/>
        <v>0</v>
      </c>
      <c r="H4448" s="276">
        <f>SUM(H4449:H4451)</f>
        <v>0</v>
      </c>
      <c r="I4448" s="274">
        <f t="shared" si="1036"/>
        <v>0</v>
      </c>
      <c r="J4448" s="275">
        <f t="shared" si="1036"/>
        <v>0</v>
      </c>
      <c r="K4448" s="276">
        <f t="shared" si="1036"/>
        <v>0</v>
      </c>
      <c r="L4448" s="310">
        <f t="shared" si="1036"/>
        <v>0</v>
      </c>
      <c r="M4448" s="12" t="str">
        <f t="shared" si="1028"/>
        <v/>
      </c>
      <c r="N4448" s="13"/>
    </row>
    <row r="4449" spans="1:14" hidden="1">
      <c r="A4449" s="23">
        <v>135</v>
      </c>
      <c r="B4449" s="292"/>
      <c r="C4449" s="279">
        <v>1901</v>
      </c>
      <c r="D4449" s="340" t="s">
        <v>896</v>
      </c>
      <c r="E4449" s="281">
        <f>F4449+G4449+H4449</f>
        <v>0</v>
      </c>
      <c r="F4449" s="152"/>
      <c r="G4449" s="153"/>
      <c r="H4449" s="1406"/>
      <c r="I4449" s="152"/>
      <c r="J4449" s="153"/>
      <c r="K4449" s="1406"/>
      <c r="L4449" s="281">
        <f>I4449+J4449+K4449</f>
        <v>0</v>
      </c>
      <c r="M4449" s="12" t="str">
        <f t="shared" si="1028"/>
        <v/>
      </c>
      <c r="N4449" s="13"/>
    </row>
    <row r="4450" spans="1:14" hidden="1">
      <c r="A4450" s="23">
        <v>140</v>
      </c>
      <c r="B4450" s="341"/>
      <c r="C4450" s="293">
        <v>1981</v>
      </c>
      <c r="D4450" s="342" t="s">
        <v>897</v>
      </c>
      <c r="E4450" s="295">
        <f>F4450+G4450+H4450</f>
        <v>0</v>
      </c>
      <c r="F4450" s="158"/>
      <c r="G4450" s="159"/>
      <c r="H4450" s="1408"/>
      <c r="I4450" s="158"/>
      <c r="J4450" s="159"/>
      <c r="K4450" s="1408"/>
      <c r="L4450" s="295">
        <f>I4450+J4450+K4450</f>
        <v>0</v>
      </c>
      <c r="M4450" s="12" t="str">
        <f t="shared" si="1028"/>
        <v/>
      </c>
      <c r="N4450" s="13"/>
    </row>
    <row r="4451" spans="1:14" hidden="1">
      <c r="A4451" s="23">
        <v>145</v>
      </c>
      <c r="B4451" s="292"/>
      <c r="C4451" s="285">
        <v>1991</v>
      </c>
      <c r="D4451" s="343" t="s">
        <v>898</v>
      </c>
      <c r="E4451" s="287">
        <f>F4451+G4451+H4451</f>
        <v>0</v>
      </c>
      <c r="F4451" s="173"/>
      <c r="G4451" s="174"/>
      <c r="H4451" s="1409"/>
      <c r="I4451" s="173"/>
      <c r="J4451" s="174"/>
      <c r="K4451" s="1409"/>
      <c r="L4451" s="287">
        <f>I4451+J4451+K4451</f>
        <v>0</v>
      </c>
      <c r="M4451" s="12" t="str">
        <f t="shared" si="1028"/>
        <v/>
      </c>
      <c r="N4451" s="13"/>
    </row>
    <row r="4452" spans="1:14" hidden="1">
      <c r="A4452" s="23">
        <v>150</v>
      </c>
      <c r="B4452" s="272">
        <v>2100</v>
      </c>
      <c r="C4452" s="1917" t="s">
        <v>708</v>
      </c>
      <c r="D4452" s="1918"/>
      <c r="E4452" s="310">
        <f t="shared" ref="E4452:L4452" si="1037">SUM(E4453:E4457)</f>
        <v>0</v>
      </c>
      <c r="F4452" s="274">
        <f t="shared" si="1037"/>
        <v>0</v>
      </c>
      <c r="G4452" s="275">
        <f t="shared" si="1037"/>
        <v>0</v>
      </c>
      <c r="H4452" s="276">
        <f>SUM(H4453:H4457)</f>
        <v>0</v>
      </c>
      <c r="I4452" s="274">
        <f t="shared" si="1037"/>
        <v>0</v>
      </c>
      <c r="J4452" s="275">
        <f t="shared" si="1037"/>
        <v>0</v>
      </c>
      <c r="K4452" s="276">
        <f t="shared" si="1037"/>
        <v>0</v>
      </c>
      <c r="L4452" s="310">
        <f t="shared" si="1037"/>
        <v>0</v>
      </c>
      <c r="M4452" s="12" t="str">
        <f t="shared" si="1028"/>
        <v/>
      </c>
      <c r="N4452" s="13"/>
    </row>
    <row r="4453" spans="1:14" hidden="1">
      <c r="A4453" s="23">
        <v>155</v>
      </c>
      <c r="B4453" s="292"/>
      <c r="C4453" s="279">
        <v>2110</v>
      </c>
      <c r="D4453" s="344" t="s">
        <v>208</v>
      </c>
      <c r="E4453" s="281">
        <f>F4453+G4453+H4453</f>
        <v>0</v>
      </c>
      <c r="F4453" s="152"/>
      <c r="G4453" s="153"/>
      <c r="H4453" s="1406"/>
      <c r="I4453" s="152"/>
      <c r="J4453" s="153"/>
      <c r="K4453" s="1406"/>
      <c r="L4453" s="281">
        <f>I4453+J4453+K4453</f>
        <v>0</v>
      </c>
      <c r="M4453" s="12" t="str">
        <f t="shared" si="1028"/>
        <v/>
      </c>
      <c r="N4453" s="13"/>
    </row>
    <row r="4454" spans="1:14" hidden="1">
      <c r="A4454" s="23">
        <v>160</v>
      </c>
      <c r="B4454" s="341"/>
      <c r="C4454" s="293">
        <v>2120</v>
      </c>
      <c r="D4454" s="300" t="s">
        <v>209</v>
      </c>
      <c r="E4454" s="295">
        <f>F4454+G4454+H4454</f>
        <v>0</v>
      </c>
      <c r="F4454" s="158"/>
      <c r="G4454" s="159"/>
      <c r="H4454" s="1408"/>
      <c r="I4454" s="158"/>
      <c r="J4454" s="159"/>
      <c r="K4454" s="1408"/>
      <c r="L4454" s="295">
        <f>I4454+J4454+K4454</f>
        <v>0</v>
      </c>
      <c r="M4454" s="12" t="str">
        <f t="shared" si="1028"/>
        <v/>
      </c>
      <c r="N4454" s="13"/>
    </row>
    <row r="4455" spans="1:14" hidden="1">
      <c r="A4455" s="23">
        <v>165</v>
      </c>
      <c r="B4455" s="341"/>
      <c r="C4455" s="293">
        <v>2125</v>
      </c>
      <c r="D4455" s="300" t="s">
        <v>210</v>
      </c>
      <c r="E4455" s="295">
        <f>F4455+G4455+H4455</f>
        <v>0</v>
      </c>
      <c r="F4455" s="484">
        <v>0</v>
      </c>
      <c r="G4455" s="485">
        <v>0</v>
      </c>
      <c r="H4455" s="160">
        <v>0</v>
      </c>
      <c r="I4455" s="484">
        <v>0</v>
      </c>
      <c r="J4455" s="485">
        <v>0</v>
      </c>
      <c r="K4455" s="160">
        <v>0</v>
      </c>
      <c r="L4455" s="295">
        <f>I4455+J4455+K4455</f>
        <v>0</v>
      </c>
      <c r="M4455" s="12" t="str">
        <f t="shared" si="1028"/>
        <v/>
      </c>
      <c r="N4455" s="13"/>
    </row>
    <row r="4456" spans="1:14" hidden="1">
      <c r="A4456" s="23">
        <v>175</v>
      </c>
      <c r="B4456" s="291"/>
      <c r="C4456" s="293">
        <v>2140</v>
      </c>
      <c r="D4456" s="300" t="s">
        <v>211</v>
      </c>
      <c r="E4456" s="295">
        <f>F4456+G4456+H4456</f>
        <v>0</v>
      </c>
      <c r="F4456" s="484">
        <v>0</v>
      </c>
      <c r="G4456" s="485">
        <v>0</v>
      </c>
      <c r="H4456" s="160">
        <v>0</v>
      </c>
      <c r="I4456" s="484">
        <v>0</v>
      </c>
      <c r="J4456" s="485">
        <v>0</v>
      </c>
      <c r="K4456" s="160">
        <v>0</v>
      </c>
      <c r="L4456" s="295">
        <f>I4456+J4456+K4456</f>
        <v>0</v>
      </c>
      <c r="M4456" s="12" t="str">
        <f t="shared" si="1028"/>
        <v/>
      </c>
      <c r="N4456" s="13"/>
    </row>
    <row r="4457" spans="1:14" hidden="1">
      <c r="A4457" s="23">
        <v>180</v>
      </c>
      <c r="B4457" s="292"/>
      <c r="C4457" s="285">
        <v>2190</v>
      </c>
      <c r="D4457" s="345" t="s">
        <v>212</v>
      </c>
      <c r="E4457" s="287">
        <f>F4457+G4457+H4457</f>
        <v>0</v>
      </c>
      <c r="F4457" s="173"/>
      <c r="G4457" s="174"/>
      <c r="H4457" s="1409"/>
      <c r="I4457" s="173"/>
      <c r="J4457" s="174"/>
      <c r="K4457" s="1409"/>
      <c r="L4457" s="287">
        <f>I4457+J4457+K4457</f>
        <v>0</v>
      </c>
      <c r="M4457" s="12" t="str">
        <f t="shared" si="1028"/>
        <v/>
      </c>
      <c r="N4457" s="13"/>
    </row>
    <row r="4458" spans="1:14" hidden="1">
      <c r="A4458" s="23">
        <v>185</v>
      </c>
      <c r="B4458" s="272">
        <v>2200</v>
      </c>
      <c r="C4458" s="1917" t="s">
        <v>213</v>
      </c>
      <c r="D4458" s="1918"/>
      <c r="E4458" s="310">
        <f t="shared" ref="E4458:L4458" si="1038">SUM(E4459:E4460)</f>
        <v>0</v>
      </c>
      <c r="F4458" s="274">
        <f t="shared" si="1038"/>
        <v>0</v>
      </c>
      <c r="G4458" s="275">
        <f t="shared" si="1038"/>
        <v>0</v>
      </c>
      <c r="H4458" s="276">
        <f>SUM(H4459:H4460)</f>
        <v>0</v>
      </c>
      <c r="I4458" s="274">
        <f t="shared" si="1038"/>
        <v>0</v>
      </c>
      <c r="J4458" s="275">
        <f t="shared" si="1038"/>
        <v>0</v>
      </c>
      <c r="K4458" s="276">
        <f t="shared" si="1038"/>
        <v>0</v>
      </c>
      <c r="L4458" s="310">
        <f t="shared" si="1038"/>
        <v>0</v>
      </c>
      <c r="M4458" s="12" t="str">
        <f t="shared" si="1028"/>
        <v/>
      </c>
      <c r="N4458" s="13"/>
    </row>
    <row r="4459" spans="1:14" hidden="1">
      <c r="A4459" s="23">
        <v>190</v>
      </c>
      <c r="B4459" s="292"/>
      <c r="C4459" s="279">
        <v>2221</v>
      </c>
      <c r="D4459" s="280" t="s">
        <v>300</v>
      </c>
      <c r="E4459" s="281">
        <f>F4459+G4459+H4459</f>
        <v>0</v>
      </c>
      <c r="F4459" s="152"/>
      <c r="G4459" s="153"/>
      <c r="H4459" s="1406"/>
      <c r="I4459" s="152"/>
      <c r="J4459" s="153"/>
      <c r="K4459" s="1406"/>
      <c r="L4459" s="281">
        <f>I4459+J4459+K4459</f>
        <v>0</v>
      </c>
      <c r="M4459" s="12" t="str">
        <f t="shared" si="1028"/>
        <v/>
      </c>
      <c r="N4459" s="13"/>
    </row>
    <row r="4460" spans="1:14" hidden="1">
      <c r="A4460" s="23">
        <v>200</v>
      </c>
      <c r="B4460" s="292"/>
      <c r="C4460" s="285">
        <v>2224</v>
      </c>
      <c r="D4460" s="286" t="s">
        <v>214</v>
      </c>
      <c r="E4460" s="287">
        <f>F4460+G4460+H4460</f>
        <v>0</v>
      </c>
      <c r="F4460" s="173"/>
      <c r="G4460" s="174"/>
      <c r="H4460" s="1409"/>
      <c r="I4460" s="173"/>
      <c r="J4460" s="174"/>
      <c r="K4460" s="1409"/>
      <c r="L4460" s="287">
        <f>I4460+J4460+K4460</f>
        <v>0</v>
      </c>
      <c r="M4460" s="12" t="str">
        <f t="shared" si="1028"/>
        <v/>
      </c>
      <c r="N4460" s="13"/>
    </row>
    <row r="4461" spans="1:14" hidden="1">
      <c r="A4461" s="23">
        <v>200</v>
      </c>
      <c r="B4461" s="272">
        <v>2500</v>
      </c>
      <c r="C4461" s="1917" t="s">
        <v>215</v>
      </c>
      <c r="D4461" s="1918"/>
      <c r="E4461" s="310">
        <f>F4461+G4461+H4461</f>
        <v>0</v>
      </c>
      <c r="F4461" s="1410"/>
      <c r="G4461" s="1411"/>
      <c r="H4461" s="1412"/>
      <c r="I4461" s="1410"/>
      <c r="J4461" s="1411"/>
      <c r="K4461" s="1412"/>
      <c r="L4461" s="310">
        <f>I4461+J4461+K4461</f>
        <v>0</v>
      </c>
      <c r="M4461" s="12" t="str">
        <f t="shared" si="1028"/>
        <v/>
      </c>
      <c r="N4461" s="13"/>
    </row>
    <row r="4462" spans="1:14" hidden="1">
      <c r="A4462" s="23">
        <v>205</v>
      </c>
      <c r="B4462" s="272">
        <v>2600</v>
      </c>
      <c r="C4462" s="1923" t="s">
        <v>216</v>
      </c>
      <c r="D4462" s="1924"/>
      <c r="E4462" s="310">
        <f>F4462+G4462+H4462</f>
        <v>0</v>
      </c>
      <c r="F4462" s="1410"/>
      <c r="G4462" s="1411"/>
      <c r="H4462" s="1412"/>
      <c r="I4462" s="1410"/>
      <c r="J4462" s="1411"/>
      <c r="K4462" s="1412"/>
      <c r="L4462" s="310">
        <f>I4462+J4462+K4462</f>
        <v>0</v>
      </c>
      <c r="M4462" s="12" t="str">
        <f t="shared" si="1028"/>
        <v/>
      </c>
      <c r="N4462" s="13"/>
    </row>
    <row r="4463" spans="1:14" hidden="1">
      <c r="A4463" s="23">
        <v>210</v>
      </c>
      <c r="B4463" s="272">
        <v>2700</v>
      </c>
      <c r="C4463" s="1923" t="s">
        <v>217</v>
      </c>
      <c r="D4463" s="1924"/>
      <c r="E4463" s="310">
        <f>F4463+G4463+H4463</f>
        <v>0</v>
      </c>
      <c r="F4463" s="1410"/>
      <c r="G4463" s="1411"/>
      <c r="H4463" s="1412"/>
      <c r="I4463" s="1410"/>
      <c r="J4463" s="1411"/>
      <c r="K4463" s="1412"/>
      <c r="L4463" s="310">
        <f>I4463+J4463+K4463</f>
        <v>0</v>
      </c>
      <c r="M4463" s="12" t="str">
        <f t="shared" si="1028"/>
        <v/>
      </c>
      <c r="N4463" s="13"/>
    </row>
    <row r="4464" spans="1:14" ht="36" hidden="1" customHeight="1">
      <c r="A4464" s="23">
        <v>215</v>
      </c>
      <c r="B4464" s="272">
        <v>2800</v>
      </c>
      <c r="C4464" s="1923" t="s">
        <v>1644</v>
      </c>
      <c r="D4464" s="1924"/>
      <c r="E4464" s="310">
        <f t="shared" ref="E4464:L4464" si="1039">SUM(E4465:E4467)</f>
        <v>0</v>
      </c>
      <c r="F4464" s="274">
        <f t="shared" si="1039"/>
        <v>0</v>
      </c>
      <c r="G4464" s="275">
        <f t="shared" si="1039"/>
        <v>0</v>
      </c>
      <c r="H4464" s="276">
        <f>SUM(H4465:H4467)</f>
        <v>0</v>
      </c>
      <c r="I4464" s="274">
        <f t="shared" si="1039"/>
        <v>0</v>
      </c>
      <c r="J4464" s="275">
        <f t="shared" si="1039"/>
        <v>0</v>
      </c>
      <c r="K4464" s="276">
        <f t="shared" si="1039"/>
        <v>0</v>
      </c>
      <c r="L4464" s="310">
        <f t="shared" si="1039"/>
        <v>0</v>
      </c>
      <c r="M4464" s="12" t="str">
        <f t="shared" si="1028"/>
        <v/>
      </c>
      <c r="N4464" s="13"/>
    </row>
    <row r="4465" spans="1:14" hidden="1">
      <c r="A4465" s="22">
        <v>220</v>
      </c>
      <c r="B4465" s="292"/>
      <c r="C4465" s="279">
        <v>2810</v>
      </c>
      <c r="D4465" s="340" t="s">
        <v>2169</v>
      </c>
      <c r="E4465" s="281">
        <f>F4465+G4465+H4465</f>
        <v>0</v>
      </c>
      <c r="F4465" s="152"/>
      <c r="G4465" s="153"/>
      <c r="H4465" s="1406"/>
      <c r="I4465" s="152"/>
      <c r="J4465" s="153"/>
      <c r="K4465" s="1406"/>
      <c r="L4465" s="281">
        <f>I4465+J4465+K4465</f>
        <v>0</v>
      </c>
      <c r="M4465" s="12" t="str">
        <f t="shared" si="1028"/>
        <v/>
      </c>
      <c r="N4465" s="13"/>
    </row>
    <row r="4466" spans="1:14" hidden="1">
      <c r="A4466" s="23">
        <v>225</v>
      </c>
      <c r="B4466" s="341"/>
      <c r="C4466" s="293">
        <v>2820</v>
      </c>
      <c r="D4466" s="342" t="s">
        <v>2170</v>
      </c>
      <c r="E4466" s="295">
        <f>F4466+G4466+H4466</f>
        <v>0</v>
      </c>
      <c r="F4466" s="158"/>
      <c r="G4466" s="159"/>
      <c r="H4466" s="1408"/>
      <c r="I4466" s="158"/>
      <c r="J4466" s="159"/>
      <c r="K4466" s="1408"/>
      <c r="L4466" s="295">
        <f>I4466+J4466+K4466</f>
        <v>0</v>
      </c>
      <c r="M4466" s="12" t="str">
        <f t="shared" si="1028"/>
        <v/>
      </c>
      <c r="N4466" s="13"/>
    </row>
    <row r="4467" spans="1:14" ht="31.5" hidden="1">
      <c r="A4467" s="23">
        <v>230</v>
      </c>
      <c r="B4467" s="292"/>
      <c r="C4467" s="285">
        <v>2890</v>
      </c>
      <c r="D4467" s="343" t="s">
        <v>2171</v>
      </c>
      <c r="E4467" s="287">
        <f>F4467+G4467+H4467</f>
        <v>0</v>
      </c>
      <c r="F4467" s="173"/>
      <c r="G4467" s="174"/>
      <c r="H4467" s="1409"/>
      <c r="I4467" s="173"/>
      <c r="J4467" s="174"/>
      <c r="K4467" s="1409"/>
      <c r="L4467" s="287">
        <f>I4467+J4467+K4467</f>
        <v>0</v>
      </c>
      <c r="M4467" s="12" t="str">
        <f t="shared" si="1028"/>
        <v/>
      </c>
      <c r="N4467" s="13"/>
    </row>
    <row r="4468" spans="1:14" hidden="1">
      <c r="A4468" s="23">
        <v>245</v>
      </c>
      <c r="B4468" s="272">
        <v>2900</v>
      </c>
      <c r="C4468" s="1917" t="s">
        <v>218</v>
      </c>
      <c r="D4468" s="1918"/>
      <c r="E4468" s="310">
        <f>SUM(E4469:E4476)</f>
        <v>0</v>
      </c>
      <c r="F4468" s="274">
        <f>SUM(F4469:F4476)</f>
        <v>0</v>
      </c>
      <c r="G4468" s="274">
        <f t="shared" ref="G4468:L4468" si="1040">SUM(G4469:G4476)</f>
        <v>0</v>
      </c>
      <c r="H4468" s="274">
        <f t="shared" si="1040"/>
        <v>0</v>
      </c>
      <c r="I4468" s="274">
        <f t="shared" si="1040"/>
        <v>0</v>
      </c>
      <c r="J4468" s="274">
        <f t="shared" si="1040"/>
        <v>0</v>
      </c>
      <c r="K4468" s="274">
        <f t="shared" si="1040"/>
        <v>0</v>
      </c>
      <c r="L4468" s="274">
        <f t="shared" si="1040"/>
        <v>0</v>
      </c>
      <c r="M4468" s="12" t="str">
        <f t="shared" si="1028"/>
        <v/>
      </c>
      <c r="N4468" s="13"/>
    </row>
    <row r="4469" spans="1:14" hidden="1">
      <c r="A4469" s="22">
        <v>220</v>
      </c>
      <c r="B4469" s="346"/>
      <c r="C4469" s="279">
        <v>2910</v>
      </c>
      <c r="D4469" s="347" t="s">
        <v>1988</v>
      </c>
      <c r="E4469" s="281">
        <f>F4469+G4469+H4469</f>
        <v>0</v>
      </c>
      <c r="F4469" s="152"/>
      <c r="G4469" s="153"/>
      <c r="H4469" s="1406"/>
      <c r="I4469" s="152"/>
      <c r="J4469" s="153"/>
      <c r="K4469" s="1406"/>
      <c r="L4469" s="281">
        <f>I4469+J4469+K4469</f>
        <v>0</v>
      </c>
      <c r="M4469" s="12" t="str">
        <f t="shared" si="1028"/>
        <v/>
      </c>
      <c r="N4469" s="13"/>
    </row>
    <row r="4470" spans="1:14" hidden="1">
      <c r="A4470" s="23">
        <v>225</v>
      </c>
      <c r="B4470" s="346"/>
      <c r="C4470" s="279">
        <v>2920</v>
      </c>
      <c r="D4470" s="347" t="s">
        <v>219</v>
      </c>
      <c r="E4470" s="281">
        <f t="shared" ref="E4470:E4476" si="1041">F4470+G4470+H4470</f>
        <v>0</v>
      </c>
      <c r="F4470" s="152"/>
      <c r="G4470" s="153"/>
      <c r="H4470" s="1406"/>
      <c r="I4470" s="152"/>
      <c r="J4470" s="153"/>
      <c r="K4470" s="1406"/>
      <c r="L4470" s="281">
        <f t="shared" ref="L4470:L4476" si="1042">I4470+J4470+K4470</f>
        <v>0</v>
      </c>
      <c r="M4470" s="12" t="str">
        <f t="shared" si="1028"/>
        <v/>
      </c>
      <c r="N4470" s="13"/>
    </row>
    <row r="4471" spans="1:14" ht="31.5" hidden="1">
      <c r="A4471" s="23">
        <v>230</v>
      </c>
      <c r="B4471" s="346"/>
      <c r="C4471" s="324">
        <v>2969</v>
      </c>
      <c r="D4471" s="348" t="s">
        <v>220</v>
      </c>
      <c r="E4471" s="326">
        <f t="shared" si="1041"/>
        <v>0</v>
      </c>
      <c r="F4471" s="445"/>
      <c r="G4471" s="446"/>
      <c r="H4471" s="1413"/>
      <c r="I4471" s="445"/>
      <c r="J4471" s="446"/>
      <c r="K4471" s="1413"/>
      <c r="L4471" s="326">
        <f t="shared" si="1042"/>
        <v>0</v>
      </c>
      <c r="M4471" s="12" t="str">
        <f t="shared" si="1028"/>
        <v/>
      </c>
      <c r="N4471" s="13"/>
    </row>
    <row r="4472" spans="1:14" ht="31.5" hidden="1">
      <c r="A4472" s="23">
        <v>235</v>
      </c>
      <c r="B4472" s="346"/>
      <c r="C4472" s="349">
        <v>2970</v>
      </c>
      <c r="D4472" s="350" t="s">
        <v>221</v>
      </c>
      <c r="E4472" s="351">
        <f t="shared" si="1041"/>
        <v>0</v>
      </c>
      <c r="F4472" s="624"/>
      <c r="G4472" s="625"/>
      <c r="H4472" s="1414"/>
      <c r="I4472" s="624"/>
      <c r="J4472" s="625"/>
      <c r="K4472" s="1414"/>
      <c r="L4472" s="351">
        <f t="shared" si="1042"/>
        <v>0</v>
      </c>
      <c r="M4472" s="12" t="str">
        <f t="shared" si="1028"/>
        <v/>
      </c>
      <c r="N4472" s="13"/>
    </row>
    <row r="4473" spans="1:14" hidden="1">
      <c r="A4473" s="23">
        <v>240</v>
      </c>
      <c r="B4473" s="346"/>
      <c r="C4473" s="333">
        <v>2989</v>
      </c>
      <c r="D4473" s="355" t="s">
        <v>222</v>
      </c>
      <c r="E4473" s="335">
        <f t="shared" si="1041"/>
        <v>0</v>
      </c>
      <c r="F4473" s="589"/>
      <c r="G4473" s="590"/>
      <c r="H4473" s="1415"/>
      <c r="I4473" s="589"/>
      <c r="J4473" s="590"/>
      <c r="K4473" s="1415"/>
      <c r="L4473" s="335">
        <f t="shared" si="1042"/>
        <v>0</v>
      </c>
      <c r="M4473" s="12" t="str">
        <f t="shared" si="1028"/>
        <v/>
      </c>
      <c r="N4473" s="13"/>
    </row>
    <row r="4474" spans="1:14" hidden="1">
      <c r="A4474" s="23">
        <v>245</v>
      </c>
      <c r="B4474" s="292"/>
      <c r="C4474" s="318">
        <v>2990</v>
      </c>
      <c r="D4474" s="356" t="s">
        <v>2007</v>
      </c>
      <c r="E4474" s="320">
        <f>F4474+G4474+H4474</f>
        <v>0</v>
      </c>
      <c r="F4474" s="450"/>
      <c r="G4474" s="451"/>
      <c r="H4474" s="1416"/>
      <c r="I4474" s="450"/>
      <c r="J4474" s="451"/>
      <c r="K4474" s="1416"/>
      <c r="L4474" s="320">
        <f>I4474+J4474+K4474</f>
        <v>0</v>
      </c>
      <c r="M4474" s="12" t="str">
        <f t="shared" si="1028"/>
        <v/>
      </c>
      <c r="N4474" s="13"/>
    </row>
    <row r="4475" spans="1:14" hidden="1">
      <c r="A4475" s="22">
        <v>250</v>
      </c>
      <c r="B4475" s="292"/>
      <c r="C4475" s="318">
        <v>2991</v>
      </c>
      <c r="D4475" s="356" t="s">
        <v>223</v>
      </c>
      <c r="E4475" s="320">
        <f t="shared" si="1041"/>
        <v>0</v>
      </c>
      <c r="F4475" s="450"/>
      <c r="G4475" s="451"/>
      <c r="H4475" s="1416"/>
      <c r="I4475" s="450"/>
      <c r="J4475" s="451"/>
      <c r="K4475" s="1416"/>
      <c r="L4475" s="320">
        <f t="shared" si="1042"/>
        <v>0</v>
      </c>
      <c r="M4475" s="12" t="str">
        <f t="shared" si="1028"/>
        <v/>
      </c>
      <c r="N4475" s="13"/>
    </row>
    <row r="4476" spans="1:14" hidden="1">
      <c r="A4476" s="23">
        <v>255</v>
      </c>
      <c r="B4476" s="292"/>
      <c r="C4476" s="285">
        <v>2992</v>
      </c>
      <c r="D4476" s="357" t="s">
        <v>224</v>
      </c>
      <c r="E4476" s="287">
        <f t="shared" si="1041"/>
        <v>0</v>
      </c>
      <c r="F4476" s="173"/>
      <c r="G4476" s="174"/>
      <c r="H4476" s="1409"/>
      <c r="I4476" s="173"/>
      <c r="J4476" s="174"/>
      <c r="K4476" s="1409"/>
      <c r="L4476" s="287">
        <f t="shared" si="1042"/>
        <v>0</v>
      </c>
      <c r="M4476" s="12" t="str">
        <f t="shared" si="1028"/>
        <v/>
      </c>
      <c r="N4476" s="13"/>
    </row>
    <row r="4477" spans="1:14" hidden="1">
      <c r="A4477" s="23">
        <v>265</v>
      </c>
      <c r="B4477" s="272">
        <v>3300</v>
      </c>
      <c r="C4477" s="358" t="s">
        <v>2038</v>
      </c>
      <c r="D4477" s="1835"/>
      <c r="E4477" s="310">
        <f t="shared" ref="E4477:L4477" si="1043">SUM(E4478:E4482)</f>
        <v>0</v>
      </c>
      <c r="F4477" s="274">
        <f t="shared" si="1043"/>
        <v>0</v>
      </c>
      <c r="G4477" s="275">
        <f t="shared" si="1043"/>
        <v>0</v>
      </c>
      <c r="H4477" s="276">
        <f t="shared" si="1043"/>
        <v>0</v>
      </c>
      <c r="I4477" s="274">
        <f t="shared" si="1043"/>
        <v>0</v>
      </c>
      <c r="J4477" s="275">
        <f t="shared" si="1043"/>
        <v>0</v>
      </c>
      <c r="K4477" s="276">
        <f t="shared" si="1043"/>
        <v>0</v>
      </c>
      <c r="L4477" s="310">
        <f t="shared" si="1043"/>
        <v>0</v>
      </c>
      <c r="M4477" s="12" t="str">
        <f t="shared" ref="M4477:M4530" si="1044">(IF($E4477&lt;&gt;0,$M$2,IF($L4477&lt;&gt;0,$M$2,"")))</f>
        <v/>
      </c>
      <c r="N4477" s="13"/>
    </row>
    <row r="4478" spans="1:14" hidden="1">
      <c r="A4478" s="22">
        <v>270</v>
      </c>
      <c r="B4478" s="291"/>
      <c r="C4478" s="279">
        <v>3301</v>
      </c>
      <c r="D4478" s="359" t="s">
        <v>225</v>
      </c>
      <c r="E4478" s="281">
        <f t="shared" ref="E4478:E4485" si="1045">F4478+G4478+H4478</f>
        <v>0</v>
      </c>
      <c r="F4478" s="482">
        <v>0</v>
      </c>
      <c r="G4478" s="483">
        <v>0</v>
      </c>
      <c r="H4478" s="154">
        <v>0</v>
      </c>
      <c r="I4478" s="482">
        <v>0</v>
      </c>
      <c r="J4478" s="483">
        <v>0</v>
      </c>
      <c r="K4478" s="154">
        <v>0</v>
      </c>
      <c r="L4478" s="281">
        <f t="shared" ref="L4478:L4485" si="1046">I4478+J4478+K4478</f>
        <v>0</v>
      </c>
      <c r="M4478" s="12" t="str">
        <f t="shared" si="1044"/>
        <v/>
      </c>
      <c r="N4478" s="13"/>
    </row>
    <row r="4479" spans="1:14" hidden="1">
      <c r="A4479" s="22">
        <v>290</v>
      </c>
      <c r="B4479" s="291"/>
      <c r="C4479" s="293">
        <v>3302</v>
      </c>
      <c r="D4479" s="360" t="s">
        <v>702</v>
      </c>
      <c r="E4479" s="295">
        <f t="shared" si="1045"/>
        <v>0</v>
      </c>
      <c r="F4479" s="484">
        <v>0</v>
      </c>
      <c r="G4479" s="485">
        <v>0</v>
      </c>
      <c r="H4479" s="160">
        <v>0</v>
      </c>
      <c r="I4479" s="484">
        <v>0</v>
      </c>
      <c r="J4479" s="485">
        <v>0</v>
      </c>
      <c r="K4479" s="160">
        <v>0</v>
      </c>
      <c r="L4479" s="295">
        <f t="shared" si="1046"/>
        <v>0</v>
      </c>
      <c r="M4479" s="12" t="str">
        <f t="shared" si="1044"/>
        <v/>
      </c>
      <c r="N4479" s="13"/>
    </row>
    <row r="4480" spans="1:14" hidden="1">
      <c r="A4480" s="39">
        <v>320</v>
      </c>
      <c r="B4480" s="291"/>
      <c r="C4480" s="293">
        <v>3304</v>
      </c>
      <c r="D4480" s="360" t="s">
        <v>226</v>
      </c>
      <c r="E4480" s="295">
        <f t="shared" si="1045"/>
        <v>0</v>
      </c>
      <c r="F4480" s="484">
        <v>0</v>
      </c>
      <c r="G4480" s="485">
        <v>0</v>
      </c>
      <c r="H4480" s="160">
        <v>0</v>
      </c>
      <c r="I4480" s="484">
        <v>0</v>
      </c>
      <c r="J4480" s="485">
        <v>0</v>
      </c>
      <c r="K4480" s="160">
        <v>0</v>
      </c>
      <c r="L4480" s="295">
        <f t="shared" si="1046"/>
        <v>0</v>
      </c>
      <c r="M4480" s="12" t="str">
        <f t="shared" si="1044"/>
        <v/>
      </c>
      <c r="N4480" s="13"/>
    </row>
    <row r="4481" spans="1:14" ht="47.25" hidden="1">
      <c r="A4481" s="22">
        <v>330</v>
      </c>
      <c r="B4481" s="291"/>
      <c r="C4481" s="285">
        <v>3306</v>
      </c>
      <c r="D4481" s="361" t="s">
        <v>2172</v>
      </c>
      <c r="E4481" s="295">
        <f t="shared" si="1045"/>
        <v>0</v>
      </c>
      <c r="F4481" s="484">
        <v>0</v>
      </c>
      <c r="G4481" s="485">
        <v>0</v>
      </c>
      <c r="H4481" s="160">
        <v>0</v>
      </c>
      <c r="I4481" s="484">
        <v>0</v>
      </c>
      <c r="J4481" s="485">
        <v>0</v>
      </c>
      <c r="K4481" s="160">
        <v>0</v>
      </c>
      <c r="L4481" s="295">
        <f t="shared" si="1046"/>
        <v>0</v>
      </c>
      <c r="M4481" s="12" t="str">
        <f t="shared" si="1044"/>
        <v/>
      </c>
      <c r="N4481" s="13"/>
    </row>
    <row r="4482" spans="1:14" hidden="1">
      <c r="A4482" s="23">
        <v>225</v>
      </c>
      <c r="B4482" s="291"/>
      <c r="C4482" s="285">
        <v>3307</v>
      </c>
      <c r="D4482" s="361" t="s">
        <v>2049</v>
      </c>
      <c r="E4482" s="287">
        <f t="shared" si="1045"/>
        <v>0</v>
      </c>
      <c r="F4482" s="486">
        <v>0</v>
      </c>
      <c r="G4482" s="487">
        <v>0</v>
      </c>
      <c r="H4482" s="175">
        <v>0</v>
      </c>
      <c r="I4482" s="486">
        <v>0</v>
      </c>
      <c r="J4482" s="487">
        <v>0</v>
      </c>
      <c r="K4482" s="175">
        <v>0</v>
      </c>
      <c r="L4482" s="287">
        <f t="shared" si="1046"/>
        <v>0</v>
      </c>
      <c r="M4482" s="12" t="str">
        <f t="shared" si="1044"/>
        <v/>
      </c>
      <c r="N4482" s="13"/>
    </row>
    <row r="4483" spans="1:14" hidden="1">
      <c r="A4483" s="23">
        <v>230</v>
      </c>
      <c r="B4483" s="272">
        <v>3900</v>
      </c>
      <c r="C4483" s="1917" t="s">
        <v>227</v>
      </c>
      <c r="D4483" s="1918"/>
      <c r="E4483" s="310">
        <f t="shared" si="1045"/>
        <v>0</v>
      </c>
      <c r="F4483" s="1458">
        <v>0</v>
      </c>
      <c r="G4483" s="1459">
        <v>0</v>
      </c>
      <c r="H4483" s="1460">
        <v>0</v>
      </c>
      <c r="I4483" s="1458">
        <v>0</v>
      </c>
      <c r="J4483" s="1459">
        <v>0</v>
      </c>
      <c r="K4483" s="1460">
        <v>0</v>
      </c>
      <c r="L4483" s="310">
        <f t="shared" si="1046"/>
        <v>0</v>
      </c>
      <c r="M4483" s="12" t="str">
        <f t="shared" si="1044"/>
        <v/>
      </c>
      <c r="N4483" s="13"/>
    </row>
    <row r="4484" spans="1:14" hidden="1">
      <c r="A4484" s="23">
        <v>245</v>
      </c>
      <c r="B4484" s="272">
        <v>4000</v>
      </c>
      <c r="C4484" s="1917" t="s">
        <v>228</v>
      </c>
      <c r="D4484" s="1918"/>
      <c r="E4484" s="310">
        <f t="shared" si="1045"/>
        <v>0</v>
      </c>
      <c r="F4484" s="1410"/>
      <c r="G4484" s="1411"/>
      <c r="H4484" s="1412"/>
      <c r="I4484" s="1410"/>
      <c r="J4484" s="1411"/>
      <c r="K4484" s="1412"/>
      <c r="L4484" s="310">
        <f t="shared" si="1046"/>
        <v>0</v>
      </c>
      <c r="M4484" s="12" t="str">
        <f t="shared" si="1044"/>
        <v/>
      </c>
      <c r="N4484" s="13"/>
    </row>
    <row r="4485" spans="1:14" hidden="1">
      <c r="A4485" s="22">
        <v>350</v>
      </c>
      <c r="B4485" s="272">
        <v>4100</v>
      </c>
      <c r="C4485" s="1917" t="s">
        <v>229</v>
      </c>
      <c r="D4485" s="1918"/>
      <c r="E4485" s="310">
        <f t="shared" si="1045"/>
        <v>0</v>
      </c>
      <c r="F4485" s="1459">
        <v>0</v>
      </c>
      <c r="G4485" s="1459">
        <v>0</v>
      </c>
      <c r="H4485" s="1460">
        <v>0</v>
      </c>
      <c r="I4485" s="1711">
        <v>0</v>
      </c>
      <c r="J4485" s="1459">
        <v>0</v>
      </c>
      <c r="K4485" s="1459">
        <v>0</v>
      </c>
      <c r="L4485" s="310">
        <f t="shared" si="1046"/>
        <v>0</v>
      </c>
      <c r="M4485" s="12" t="str">
        <f t="shared" si="1044"/>
        <v/>
      </c>
      <c r="N4485" s="13"/>
    </row>
    <row r="4486" spans="1:14" hidden="1">
      <c r="A4486" s="23">
        <v>355</v>
      </c>
      <c r="B4486" s="272">
        <v>4200</v>
      </c>
      <c r="C4486" s="1917" t="s">
        <v>230</v>
      </c>
      <c r="D4486" s="1918"/>
      <c r="E4486" s="310">
        <f t="shared" ref="E4486:L4486" si="1047">SUM(E4487:E4492)</f>
        <v>0</v>
      </c>
      <c r="F4486" s="274">
        <f t="shared" si="1047"/>
        <v>0</v>
      </c>
      <c r="G4486" s="275">
        <f t="shared" si="1047"/>
        <v>0</v>
      </c>
      <c r="H4486" s="276">
        <f>SUM(H4487:H4492)</f>
        <v>0</v>
      </c>
      <c r="I4486" s="274">
        <f t="shared" si="1047"/>
        <v>0</v>
      </c>
      <c r="J4486" s="275">
        <f t="shared" si="1047"/>
        <v>0</v>
      </c>
      <c r="K4486" s="276">
        <f t="shared" si="1047"/>
        <v>0</v>
      </c>
      <c r="L4486" s="310">
        <f t="shared" si="1047"/>
        <v>0</v>
      </c>
      <c r="M4486" s="12" t="str">
        <f t="shared" si="1044"/>
        <v/>
      </c>
      <c r="N4486" s="13"/>
    </row>
    <row r="4487" spans="1:14" hidden="1">
      <c r="A4487" s="23">
        <v>355</v>
      </c>
      <c r="B4487" s="362"/>
      <c r="C4487" s="279">
        <v>4201</v>
      </c>
      <c r="D4487" s="280" t="s">
        <v>231</v>
      </c>
      <c r="E4487" s="281">
        <f t="shared" ref="E4487:E4492" si="1048">F4487+G4487+H4487</f>
        <v>0</v>
      </c>
      <c r="F4487" s="152"/>
      <c r="G4487" s="153"/>
      <c r="H4487" s="1406"/>
      <c r="I4487" s="152"/>
      <c r="J4487" s="153"/>
      <c r="K4487" s="1406"/>
      <c r="L4487" s="281">
        <f t="shared" ref="L4487:L4492" si="1049">I4487+J4487+K4487</f>
        <v>0</v>
      </c>
      <c r="M4487" s="12" t="str">
        <f t="shared" si="1044"/>
        <v/>
      </c>
      <c r="N4487" s="13"/>
    </row>
    <row r="4488" spans="1:14" hidden="1">
      <c r="A4488" s="23">
        <v>375</v>
      </c>
      <c r="B4488" s="362"/>
      <c r="C4488" s="293">
        <v>4202</v>
      </c>
      <c r="D4488" s="363" t="s">
        <v>232</v>
      </c>
      <c r="E4488" s="295">
        <f t="shared" si="1048"/>
        <v>0</v>
      </c>
      <c r="F4488" s="158"/>
      <c r="G4488" s="159"/>
      <c r="H4488" s="1408"/>
      <c r="I4488" s="158"/>
      <c r="J4488" s="159"/>
      <c r="K4488" s="1408"/>
      <c r="L4488" s="295">
        <f t="shared" si="1049"/>
        <v>0</v>
      </c>
      <c r="M4488" s="12" t="str">
        <f t="shared" si="1044"/>
        <v/>
      </c>
      <c r="N4488" s="13"/>
    </row>
    <row r="4489" spans="1:14" hidden="1">
      <c r="A4489" s="23">
        <v>380</v>
      </c>
      <c r="B4489" s="362"/>
      <c r="C4489" s="293">
        <v>4214</v>
      </c>
      <c r="D4489" s="363" t="s">
        <v>233</v>
      </c>
      <c r="E4489" s="295">
        <f t="shared" si="1048"/>
        <v>0</v>
      </c>
      <c r="F4489" s="158"/>
      <c r="G4489" s="159"/>
      <c r="H4489" s="1408"/>
      <c r="I4489" s="158"/>
      <c r="J4489" s="159"/>
      <c r="K4489" s="1408"/>
      <c r="L4489" s="295">
        <f t="shared" si="1049"/>
        <v>0</v>
      </c>
      <c r="M4489" s="12" t="str">
        <f t="shared" si="1044"/>
        <v/>
      </c>
      <c r="N4489" s="13"/>
    </row>
    <row r="4490" spans="1:14" hidden="1">
      <c r="A4490" s="23">
        <v>385</v>
      </c>
      <c r="B4490" s="362"/>
      <c r="C4490" s="293">
        <v>4217</v>
      </c>
      <c r="D4490" s="363" t="s">
        <v>234</v>
      </c>
      <c r="E4490" s="295">
        <f t="shared" si="1048"/>
        <v>0</v>
      </c>
      <c r="F4490" s="158"/>
      <c r="G4490" s="159"/>
      <c r="H4490" s="1408"/>
      <c r="I4490" s="158"/>
      <c r="J4490" s="159"/>
      <c r="K4490" s="1408"/>
      <c r="L4490" s="295">
        <f t="shared" si="1049"/>
        <v>0</v>
      </c>
      <c r="M4490" s="12" t="str">
        <f t="shared" si="1044"/>
        <v/>
      </c>
      <c r="N4490" s="13"/>
    </row>
    <row r="4491" spans="1:14" hidden="1">
      <c r="A4491" s="23">
        <v>390</v>
      </c>
      <c r="B4491" s="362"/>
      <c r="C4491" s="293">
        <v>4218</v>
      </c>
      <c r="D4491" s="294" t="s">
        <v>235</v>
      </c>
      <c r="E4491" s="295">
        <f t="shared" si="1048"/>
        <v>0</v>
      </c>
      <c r="F4491" s="158"/>
      <c r="G4491" s="159"/>
      <c r="H4491" s="1408"/>
      <c r="I4491" s="158"/>
      <c r="J4491" s="159"/>
      <c r="K4491" s="1408"/>
      <c r="L4491" s="295">
        <f t="shared" si="1049"/>
        <v>0</v>
      </c>
      <c r="M4491" s="12" t="str">
        <f t="shared" si="1044"/>
        <v/>
      </c>
      <c r="N4491" s="13"/>
    </row>
    <row r="4492" spans="1:14" hidden="1">
      <c r="A4492" s="23">
        <v>390</v>
      </c>
      <c r="B4492" s="362"/>
      <c r="C4492" s="285">
        <v>4219</v>
      </c>
      <c r="D4492" s="343" t="s">
        <v>236</v>
      </c>
      <c r="E4492" s="287">
        <f t="shared" si="1048"/>
        <v>0</v>
      </c>
      <c r="F4492" s="173"/>
      <c r="G4492" s="174"/>
      <c r="H4492" s="1409"/>
      <c r="I4492" s="173"/>
      <c r="J4492" s="174"/>
      <c r="K4492" s="1409"/>
      <c r="L4492" s="287">
        <f t="shared" si="1049"/>
        <v>0</v>
      </c>
      <c r="M4492" s="12" t="str">
        <f t="shared" si="1044"/>
        <v/>
      </c>
      <c r="N4492" s="13"/>
    </row>
    <row r="4493" spans="1:14" hidden="1">
      <c r="A4493" s="23">
        <v>395</v>
      </c>
      <c r="B4493" s="272">
        <v>4300</v>
      </c>
      <c r="C4493" s="1917" t="s">
        <v>1645</v>
      </c>
      <c r="D4493" s="1918"/>
      <c r="E4493" s="310">
        <f t="shared" ref="E4493:L4493" si="1050">SUM(E4494:E4496)</f>
        <v>0</v>
      </c>
      <c r="F4493" s="274">
        <f t="shared" si="1050"/>
        <v>0</v>
      </c>
      <c r="G4493" s="275">
        <f t="shared" si="1050"/>
        <v>0</v>
      </c>
      <c r="H4493" s="276">
        <f>SUM(H4494:H4496)</f>
        <v>0</v>
      </c>
      <c r="I4493" s="274">
        <f t="shared" si="1050"/>
        <v>0</v>
      </c>
      <c r="J4493" s="275">
        <f t="shared" si="1050"/>
        <v>0</v>
      </c>
      <c r="K4493" s="276">
        <f t="shared" si="1050"/>
        <v>0</v>
      </c>
      <c r="L4493" s="310">
        <f t="shared" si="1050"/>
        <v>0</v>
      </c>
      <c r="M4493" s="12" t="str">
        <f t="shared" si="1044"/>
        <v/>
      </c>
      <c r="N4493" s="13"/>
    </row>
    <row r="4494" spans="1:14" hidden="1">
      <c r="A4494" s="18">
        <v>397</v>
      </c>
      <c r="B4494" s="362"/>
      <c r="C4494" s="279">
        <v>4301</v>
      </c>
      <c r="D4494" s="311" t="s">
        <v>237</v>
      </c>
      <c r="E4494" s="281">
        <f t="shared" ref="E4494:E4499" si="1051">F4494+G4494+H4494</f>
        <v>0</v>
      </c>
      <c r="F4494" s="152"/>
      <c r="G4494" s="153"/>
      <c r="H4494" s="1406"/>
      <c r="I4494" s="152"/>
      <c r="J4494" s="153"/>
      <c r="K4494" s="1406"/>
      <c r="L4494" s="281">
        <f t="shared" ref="L4494:L4499" si="1052">I4494+J4494+K4494</f>
        <v>0</v>
      </c>
      <c r="M4494" s="12" t="str">
        <f t="shared" si="1044"/>
        <v/>
      </c>
      <c r="N4494" s="13"/>
    </row>
    <row r="4495" spans="1:14" hidden="1">
      <c r="A4495" s="14">
        <v>398</v>
      </c>
      <c r="B4495" s="362"/>
      <c r="C4495" s="293">
        <v>4302</v>
      </c>
      <c r="D4495" s="363" t="s">
        <v>238</v>
      </c>
      <c r="E4495" s="295">
        <f t="shared" si="1051"/>
        <v>0</v>
      </c>
      <c r="F4495" s="158"/>
      <c r="G4495" s="159"/>
      <c r="H4495" s="1408"/>
      <c r="I4495" s="158"/>
      <c r="J4495" s="159"/>
      <c r="K4495" s="1408"/>
      <c r="L4495" s="295">
        <f t="shared" si="1052"/>
        <v>0</v>
      </c>
      <c r="M4495" s="12" t="str">
        <f t="shared" si="1044"/>
        <v/>
      </c>
      <c r="N4495" s="13"/>
    </row>
    <row r="4496" spans="1:14" hidden="1">
      <c r="A4496" s="14">
        <v>399</v>
      </c>
      <c r="B4496" s="362"/>
      <c r="C4496" s="285">
        <v>4309</v>
      </c>
      <c r="D4496" s="301" t="s">
        <v>239</v>
      </c>
      <c r="E4496" s="287">
        <f t="shared" si="1051"/>
        <v>0</v>
      </c>
      <c r="F4496" s="173"/>
      <c r="G4496" s="174"/>
      <c r="H4496" s="1409"/>
      <c r="I4496" s="173"/>
      <c r="J4496" s="174"/>
      <c r="K4496" s="1409"/>
      <c r="L4496" s="287">
        <f t="shared" si="1052"/>
        <v>0</v>
      </c>
      <c r="M4496" s="12" t="str">
        <f t="shared" si="1044"/>
        <v/>
      </c>
      <c r="N4496" s="13"/>
    </row>
    <row r="4497" spans="1:14" hidden="1">
      <c r="A4497" s="14">
        <v>400</v>
      </c>
      <c r="B4497" s="272">
        <v>4400</v>
      </c>
      <c r="C4497" s="1917" t="s">
        <v>1642</v>
      </c>
      <c r="D4497" s="1918"/>
      <c r="E4497" s="310">
        <f t="shared" si="1051"/>
        <v>0</v>
      </c>
      <c r="F4497" s="1410"/>
      <c r="G4497" s="1411"/>
      <c r="H4497" s="1412"/>
      <c r="I4497" s="1410"/>
      <c r="J4497" s="1411"/>
      <c r="K4497" s="1412"/>
      <c r="L4497" s="310">
        <f t="shared" si="1052"/>
        <v>0</v>
      </c>
      <c r="M4497" s="12" t="str">
        <f t="shared" si="1044"/>
        <v/>
      </c>
      <c r="N4497" s="13"/>
    </row>
    <row r="4498" spans="1:14" hidden="1">
      <c r="A4498" s="14">
        <v>401</v>
      </c>
      <c r="B4498" s="272">
        <v>4500</v>
      </c>
      <c r="C4498" s="1917" t="s">
        <v>1643</v>
      </c>
      <c r="D4498" s="1918"/>
      <c r="E4498" s="310">
        <f t="shared" si="1051"/>
        <v>0</v>
      </c>
      <c r="F4498" s="1410"/>
      <c r="G4498" s="1411"/>
      <c r="H4498" s="1412"/>
      <c r="I4498" s="1410"/>
      <c r="J4498" s="1411"/>
      <c r="K4498" s="1412"/>
      <c r="L4498" s="310">
        <f t="shared" si="1052"/>
        <v>0</v>
      </c>
      <c r="M4498" s="12" t="str">
        <f t="shared" si="1044"/>
        <v/>
      </c>
      <c r="N4498" s="13"/>
    </row>
    <row r="4499" spans="1:14" hidden="1">
      <c r="A4499" s="40">
        <v>404</v>
      </c>
      <c r="B4499" s="272">
        <v>4600</v>
      </c>
      <c r="C4499" s="1923" t="s">
        <v>240</v>
      </c>
      <c r="D4499" s="1924"/>
      <c r="E4499" s="310">
        <f t="shared" si="1051"/>
        <v>0</v>
      </c>
      <c r="F4499" s="1410"/>
      <c r="G4499" s="1411"/>
      <c r="H4499" s="1412"/>
      <c r="I4499" s="1410"/>
      <c r="J4499" s="1411"/>
      <c r="K4499" s="1412"/>
      <c r="L4499" s="310">
        <f t="shared" si="1052"/>
        <v>0</v>
      </c>
      <c r="M4499" s="12" t="str">
        <f t="shared" si="1044"/>
        <v/>
      </c>
      <c r="N4499" s="13"/>
    </row>
    <row r="4500" spans="1:14" hidden="1">
      <c r="A4500" s="40">
        <v>404</v>
      </c>
      <c r="B4500" s="272">
        <v>4900</v>
      </c>
      <c r="C4500" s="1917" t="s">
        <v>267</v>
      </c>
      <c r="D4500" s="1918"/>
      <c r="E4500" s="310">
        <f t="shared" ref="E4500:L4500" si="1053">+E4501+E4502</f>
        <v>0</v>
      </c>
      <c r="F4500" s="274">
        <f t="shared" si="1053"/>
        <v>0</v>
      </c>
      <c r="G4500" s="275">
        <f t="shared" si="1053"/>
        <v>0</v>
      </c>
      <c r="H4500" s="276">
        <f>+H4501+H4502</f>
        <v>0</v>
      </c>
      <c r="I4500" s="274">
        <f t="shared" si="1053"/>
        <v>0</v>
      </c>
      <c r="J4500" s="275">
        <f t="shared" si="1053"/>
        <v>0</v>
      </c>
      <c r="K4500" s="276">
        <f t="shared" si="1053"/>
        <v>0</v>
      </c>
      <c r="L4500" s="310">
        <f t="shared" si="1053"/>
        <v>0</v>
      </c>
      <c r="M4500" s="12" t="str">
        <f t="shared" si="1044"/>
        <v/>
      </c>
      <c r="N4500" s="13"/>
    </row>
    <row r="4501" spans="1:14" hidden="1">
      <c r="A4501" s="22">
        <v>440</v>
      </c>
      <c r="B4501" s="362"/>
      <c r="C4501" s="279">
        <v>4901</v>
      </c>
      <c r="D4501" s="364" t="s">
        <v>268</v>
      </c>
      <c r="E4501" s="281">
        <f>F4501+G4501+H4501</f>
        <v>0</v>
      </c>
      <c r="F4501" s="152"/>
      <c r="G4501" s="153"/>
      <c r="H4501" s="1406"/>
      <c r="I4501" s="152"/>
      <c r="J4501" s="153"/>
      <c r="K4501" s="1406"/>
      <c r="L4501" s="281">
        <f>I4501+J4501+K4501</f>
        <v>0</v>
      </c>
      <c r="M4501" s="12" t="str">
        <f t="shared" si="1044"/>
        <v/>
      </c>
      <c r="N4501" s="13"/>
    </row>
    <row r="4502" spans="1:14" hidden="1">
      <c r="A4502" s="22">
        <v>450</v>
      </c>
      <c r="B4502" s="362"/>
      <c r="C4502" s="285">
        <v>4902</v>
      </c>
      <c r="D4502" s="301" t="s">
        <v>269</v>
      </c>
      <c r="E4502" s="287">
        <f>F4502+G4502+H4502</f>
        <v>0</v>
      </c>
      <c r="F4502" s="173"/>
      <c r="G4502" s="174"/>
      <c r="H4502" s="1409"/>
      <c r="I4502" s="173"/>
      <c r="J4502" s="174"/>
      <c r="K4502" s="1409"/>
      <c r="L4502" s="287">
        <f>I4502+J4502+K4502</f>
        <v>0</v>
      </c>
      <c r="M4502" s="12" t="str">
        <f t="shared" si="1044"/>
        <v/>
      </c>
      <c r="N4502" s="13"/>
    </row>
    <row r="4503" spans="1:14" hidden="1">
      <c r="A4503" s="22">
        <v>495</v>
      </c>
      <c r="B4503" s="365">
        <v>5100</v>
      </c>
      <c r="C4503" s="1925" t="s">
        <v>241</v>
      </c>
      <c r="D4503" s="1926"/>
      <c r="E4503" s="310">
        <f>F4503+G4503+H4503</f>
        <v>0</v>
      </c>
      <c r="F4503" s="1410"/>
      <c r="G4503" s="1411"/>
      <c r="H4503" s="1412"/>
      <c r="I4503" s="1410"/>
      <c r="J4503" s="1411"/>
      <c r="K4503" s="1412"/>
      <c r="L4503" s="310">
        <f>I4503+J4503+K4503</f>
        <v>0</v>
      </c>
      <c r="M4503" s="12" t="str">
        <f t="shared" si="1044"/>
        <v/>
      </c>
      <c r="N4503" s="13"/>
    </row>
    <row r="4504" spans="1:14" hidden="1">
      <c r="A4504" s="23">
        <v>500</v>
      </c>
      <c r="B4504" s="365">
        <v>5200</v>
      </c>
      <c r="C4504" s="1925" t="s">
        <v>242</v>
      </c>
      <c r="D4504" s="1926"/>
      <c r="E4504" s="310">
        <f t="shared" ref="E4504:L4504" si="1054">SUM(E4505:E4511)</f>
        <v>0</v>
      </c>
      <c r="F4504" s="274">
        <f t="shared" si="1054"/>
        <v>0</v>
      </c>
      <c r="G4504" s="275">
        <f t="shared" si="1054"/>
        <v>0</v>
      </c>
      <c r="H4504" s="276">
        <f>SUM(H4505:H4511)</f>
        <v>0</v>
      </c>
      <c r="I4504" s="274">
        <f t="shared" si="1054"/>
        <v>0</v>
      </c>
      <c r="J4504" s="275">
        <f t="shared" si="1054"/>
        <v>0</v>
      </c>
      <c r="K4504" s="276">
        <f t="shared" si="1054"/>
        <v>0</v>
      </c>
      <c r="L4504" s="310">
        <f t="shared" si="1054"/>
        <v>0</v>
      </c>
      <c r="M4504" s="12" t="str">
        <f t="shared" si="1044"/>
        <v/>
      </c>
      <c r="N4504" s="13"/>
    </row>
    <row r="4505" spans="1:14" hidden="1">
      <c r="A4505" s="23">
        <v>505</v>
      </c>
      <c r="B4505" s="366"/>
      <c r="C4505" s="367">
        <v>5201</v>
      </c>
      <c r="D4505" s="368" t="s">
        <v>243</v>
      </c>
      <c r="E4505" s="281">
        <f t="shared" ref="E4505:E4511" si="1055">F4505+G4505+H4505</f>
        <v>0</v>
      </c>
      <c r="F4505" s="152"/>
      <c r="G4505" s="153"/>
      <c r="H4505" s="1406"/>
      <c r="I4505" s="152"/>
      <c r="J4505" s="153"/>
      <c r="K4505" s="1406"/>
      <c r="L4505" s="281">
        <f t="shared" ref="L4505:L4511" si="1056">I4505+J4505+K4505</f>
        <v>0</v>
      </c>
      <c r="M4505" s="12" t="str">
        <f t="shared" si="1044"/>
        <v/>
      </c>
      <c r="N4505" s="13"/>
    </row>
    <row r="4506" spans="1:14" hidden="1">
      <c r="A4506" s="23">
        <v>510</v>
      </c>
      <c r="B4506" s="366"/>
      <c r="C4506" s="369">
        <v>5202</v>
      </c>
      <c r="D4506" s="370" t="s">
        <v>244</v>
      </c>
      <c r="E4506" s="295">
        <f t="shared" si="1055"/>
        <v>0</v>
      </c>
      <c r="F4506" s="158"/>
      <c r="G4506" s="159"/>
      <c r="H4506" s="1408"/>
      <c r="I4506" s="158"/>
      <c r="J4506" s="159"/>
      <c r="K4506" s="1408"/>
      <c r="L4506" s="295">
        <f t="shared" si="1056"/>
        <v>0</v>
      </c>
      <c r="M4506" s="12" t="str">
        <f t="shared" si="1044"/>
        <v/>
      </c>
      <c r="N4506" s="13"/>
    </row>
    <row r="4507" spans="1:14" hidden="1">
      <c r="A4507" s="23">
        <v>515</v>
      </c>
      <c r="B4507" s="366"/>
      <c r="C4507" s="369">
        <v>5203</v>
      </c>
      <c r="D4507" s="370" t="s">
        <v>609</v>
      </c>
      <c r="E4507" s="295">
        <f t="shared" si="1055"/>
        <v>0</v>
      </c>
      <c r="F4507" s="158"/>
      <c r="G4507" s="159"/>
      <c r="H4507" s="1408"/>
      <c r="I4507" s="158"/>
      <c r="J4507" s="159"/>
      <c r="K4507" s="1408"/>
      <c r="L4507" s="295">
        <f t="shared" si="1056"/>
        <v>0</v>
      </c>
      <c r="M4507" s="12" t="str">
        <f t="shared" si="1044"/>
        <v/>
      </c>
      <c r="N4507" s="13"/>
    </row>
    <row r="4508" spans="1:14" hidden="1">
      <c r="A4508" s="23">
        <v>520</v>
      </c>
      <c r="B4508" s="366"/>
      <c r="C4508" s="369">
        <v>5204</v>
      </c>
      <c r="D4508" s="370" t="s">
        <v>610</v>
      </c>
      <c r="E4508" s="295">
        <f t="shared" si="1055"/>
        <v>0</v>
      </c>
      <c r="F4508" s="158"/>
      <c r="G4508" s="159"/>
      <c r="H4508" s="1408"/>
      <c r="I4508" s="158"/>
      <c r="J4508" s="159"/>
      <c r="K4508" s="1408"/>
      <c r="L4508" s="295">
        <f t="shared" si="1056"/>
        <v>0</v>
      </c>
      <c r="M4508" s="12" t="str">
        <f t="shared" si="1044"/>
        <v/>
      </c>
      <c r="N4508" s="13"/>
    </row>
    <row r="4509" spans="1:14" hidden="1">
      <c r="A4509" s="23">
        <v>525</v>
      </c>
      <c r="B4509" s="366"/>
      <c r="C4509" s="369">
        <v>5205</v>
      </c>
      <c r="D4509" s="370" t="s">
        <v>611</v>
      </c>
      <c r="E4509" s="295">
        <f t="shared" si="1055"/>
        <v>0</v>
      </c>
      <c r="F4509" s="158"/>
      <c r="G4509" s="159"/>
      <c r="H4509" s="1408"/>
      <c r="I4509" s="158"/>
      <c r="J4509" s="159"/>
      <c r="K4509" s="1408"/>
      <c r="L4509" s="295">
        <f t="shared" si="1056"/>
        <v>0</v>
      </c>
      <c r="M4509" s="12" t="str">
        <f t="shared" si="1044"/>
        <v/>
      </c>
      <c r="N4509" s="13"/>
    </row>
    <row r="4510" spans="1:14" hidden="1">
      <c r="A4510" s="22">
        <v>635</v>
      </c>
      <c r="B4510" s="366"/>
      <c r="C4510" s="369">
        <v>5206</v>
      </c>
      <c r="D4510" s="370" t="s">
        <v>612</v>
      </c>
      <c r="E4510" s="295">
        <f t="shared" si="1055"/>
        <v>0</v>
      </c>
      <c r="F4510" s="158"/>
      <c r="G4510" s="159"/>
      <c r="H4510" s="1408"/>
      <c r="I4510" s="158"/>
      <c r="J4510" s="159"/>
      <c r="K4510" s="1408"/>
      <c r="L4510" s="295">
        <f t="shared" si="1056"/>
        <v>0</v>
      </c>
      <c r="M4510" s="12" t="str">
        <f t="shared" si="1044"/>
        <v/>
      </c>
      <c r="N4510" s="13"/>
    </row>
    <row r="4511" spans="1:14" hidden="1">
      <c r="A4511" s="23">
        <v>640</v>
      </c>
      <c r="B4511" s="366"/>
      <c r="C4511" s="371">
        <v>5219</v>
      </c>
      <c r="D4511" s="372" t="s">
        <v>613</v>
      </c>
      <c r="E4511" s="287">
        <f t="shared" si="1055"/>
        <v>0</v>
      </c>
      <c r="F4511" s="173"/>
      <c r="G4511" s="174"/>
      <c r="H4511" s="1409"/>
      <c r="I4511" s="173"/>
      <c r="J4511" s="174"/>
      <c r="K4511" s="1409"/>
      <c r="L4511" s="287">
        <f t="shared" si="1056"/>
        <v>0</v>
      </c>
      <c r="M4511" s="12" t="str">
        <f t="shared" si="1044"/>
        <v/>
      </c>
      <c r="N4511" s="13"/>
    </row>
    <row r="4512" spans="1:14" hidden="1">
      <c r="A4512" s="23">
        <v>645</v>
      </c>
      <c r="B4512" s="365">
        <v>5300</v>
      </c>
      <c r="C4512" s="1925" t="s">
        <v>614</v>
      </c>
      <c r="D4512" s="1926"/>
      <c r="E4512" s="310">
        <f t="shared" ref="E4512:L4512" si="1057">SUM(E4513:E4514)</f>
        <v>0</v>
      </c>
      <c r="F4512" s="274">
        <f t="shared" si="1057"/>
        <v>0</v>
      </c>
      <c r="G4512" s="275">
        <f t="shared" si="1057"/>
        <v>0</v>
      </c>
      <c r="H4512" s="276">
        <f>SUM(H4513:H4514)</f>
        <v>0</v>
      </c>
      <c r="I4512" s="274">
        <f t="shared" si="1057"/>
        <v>0</v>
      </c>
      <c r="J4512" s="275">
        <f t="shared" si="1057"/>
        <v>0</v>
      </c>
      <c r="K4512" s="276">
        <f t="shared" si="1057"/>
        <v>0</v>
      </c>
      <c r="L4512" s="310">
        <f t="shared" si="1057"/>
        <v>0</v>
      </c>
      <c r="M4512" s="12" t="str">
        <f t="shared" si="1044"/>
        <v/>
      </c>
      <c r="N4512" s="13"/>
    </row>
    <row r="4513" spans="1:14" hidden="1">
      <c r="A4513" s="23">
        <v>650</v>
      </c>
      <c r="B4513" s="366"/>
      <c r="C4513" s="367">
        <v>5301</v>
      </c>
      <c r="D4513" s="368" t="s">
        <v>301</v>
      </c>
      <c r="E4513" s="281">
        <f>F4513+G4513+H4513</f>
        <v>0</v>
      </c>
      <c r="F4513" s="152"/>
      <c r="G4513" s="153"/>
      <c r="H4513" s="1406"/>
      <c r="I4513" s="152"/>
      <c r="J4513" s="153"/>
      <c r="K4513" s="1406"/>
      <c r="L4513" s="281">
        <f>I4513+J4513+K4513</f>
        <v>0</v>
      </c>
      <c r="M4513" s="12" t="str">
        <f t="shared" si="1044"/>
        <v/>
      </c>
      <c r="N4513" s="13"/>
    </row>
    <row r="4514" spans="1:14" hidden="1">
      <c r="A4514" s="22">
        <v>655</v>
      </c>
      <c r="B4514" s="366"/>
      <c r="C4514" s="371">
        <v>5309</v>
      </c>
      <c r="D4514" s="372" t="s">
        <v>615</v>
      </c>
      <c r="E4514" s="287">
        <f>F4514+G4514+H4514</f>
        <v>0</v>
      </c>
      <c r="F4514" s="173"/>
      <c r="G4514" s="174"/>
      <c r="H4514" s="1409"/>
      <c r="I4514" s="173"/>
      <c r="J4514" s="174"/>
      <c r="K4514" s="1409"/>
      <c r="L4514" s="287">
        <f>I4514+J4514+K4514</f>
        <v>0</v>
      </c>
      <c r="M4514" s="12" t="str">
        <f t="shared" si="1044"/>
        <v/>
      </c>
      <c r="N4514" s="13"/>
    </row>
    <row r="4515" spans="1:14" hidden="1">
      <c r="A4515" s="22">
        <v>665</v>
      </c>
      <c r="B4515" s="365">
        <v>5400</v>
      </c>
      <c r="C4515" s="1925" t="s">
        <v>672</v>
      </c>
      <c r="D4515" s="1926"/>
      <c r="E4515" s="310">
        <f>F4515+G4515+H4515</f>
        <v>0</v>
      </c>
      <c r="F4515" s="1410"/>
      <c r="G4515" s="1411"/>
      <c r="H4515" s="1412"/>
      <c r="I4515" s="1410"/>
      <c r="J4515" s="1411"/>
      <c r="K4515" s="1412"/>
      <c r="L4515" s="310">
        <f>I4515+J4515+K4515</f>
        <v>0</v>
      </c>
      <c r="M4515" s="12" t="str">
        <f t="shared" si="1044"/>
        <v/>
      </c>
      <c r="N4515" s="13"/>
    </row>
    <row r="4516" spans="1:14" hidden="1">
      <c r="A4516" s="22">
        <v>675</v>
      </c>
      <c r="B4516" s="272">
        <v>5500</v>
      </c>
      <c r="C4516" s="1917" t="s">
        <v>673</v>
      </c>
      <c r="D4516" s="1918"/>
      <c r="E4516" s="310">
        <f t="shared" ref="E4516:L4516" si="1058">SUM(E4517:E4520)</f>
        <v>0</v>
      </c>
      <c r="F4516" s="274">
        <f t="shared" si="1058"/>
        <v>0</v>
      </c>
      <c r="G4516" s="275">
        <f t="shared" si="1058"/>
        <v>0</v>
      </c>
      <c r="H4516" s="276">
        <f>SUM(H4517:H4520)</f>
        <v>0</v>
      </c>
      <c r="I4516" s="274">
        <f t="shared" si="1058"/>
        <v>0</v>
      </c>
      <c r="J4516" s="275">
        <f t="shared" si="1058"/>
        <v>0</v>
      </c>
      <c r="K4516" s="276">
        <f t="shared" si="1058"/>
        <v>0</v>
      </c>
      <c r="L4516" s="310">
        <f t="shared" si="1058"/>
        <v>0</v>
      </c>
      <c r="M4516" s="12" t="str">
        <f t="shared" si="1044"/>
        <v/>
      </c>
      <c r="N4516" s="13"/>
    </row>
    <row r="4517" spans="1:14" hidden="1">
      <c r="A4517" s="22">
        <v>685</v>
      </c>
      <c r="B4517" s="362"/>
      <c r="C4517" s="279">
        <v>5501</v>
      </c>
      <c r="D4517" s="311" t="s">
        <v>674</v>
      </c>
      <c r="E4517" s="281">
        <f>F4517+G4517+H4517</f>
        <v>0</v>
      </c>
      <c r="F4517" s="152"/>
      <c r="G4517" s="153"/>
      <c r="H4517" s="1406"/>
      <c r="I4517" s="152"/>
      <c r="J4517" s="153"/>
      <c r="K4517" s="1406"/>
      <c r="L4517" s="281">
        <f>I4517+J4517+K4517</f>
        <v>0</v>
      </c>
      <c r="M4517" s="12" t="str">
        <f t="shared" si="1044"/>
        <v/>
      </c>
      <c r="N4517" s="13"/>
    </row>
    <row r="4518" spans="1:14" hidden="1">
      <c r="A4518" s="23">
        <v>690</v>
      </c>
      <c r="B4518" s="362"/>
      <c r="C4518" s="293">
        <v>5502</v>
      </c>
      <c r="D4518" s="294" t="s">
        <v>675</v>
      </c>
      <c r="E4518" s="295">
        <f>F4518+G4518+H4518</f>
        <v>0</v>
      </c>
      <c r="F4518" s="158"/>
      <c r="G4518" s="159"/>
      <c r="H4518" s="1408"/>
      <c r="I4518" s="158"/>
      <c r="J4518" s="159"/>
      <c r="K4518" s="1408"/>
      <c r="L4518" s="295">
        <f>I4518+J4518+K4518</f>
        <v>0</v>
      </c>
      <c r="M4518" s="12" t="str">
        <f t="shared" si="1044"/>
        <v/>
      </c>
      <c r="N4518" s="13"/>
    </row>
    <row r="4519" spans="1:14" hidden="1">
      <c r="A4519" s="23">
        <v>695</v>
      </c>
      <c r="B4519" s="362"/>
      <c r="C4519" s="293">
        <v>5503</v>
      </c>
      <c r="D4519" s="363" t="s">
        <v>676</v>
      </c>
      <c r="E4519" s="295">
        <f>F4519+G4519+H4519</f>
        <v>0</v>
      </c>
      <c r="F4519" s="158"/>
      <c r="G4519" s="159"/>
      <c r="H4519" s="1408"/>
      <c r="I4519" s="158"/>
      <c r="J4519" s="159"/>
      <c r="K4519" s="1408"/>
      <c r="L4519" s="295">
        <f>I4519+J4519+K4519</f>
        <v>0</v>
      </c>
      <c r="M4519" s="12" t="str">
        <f t="shared" si="1044"/>
        <v/>
      </c>
      <c r="N4519" s="13"/>
    </row>
    <row r="4520" spans="1:14" hidden="1">
      <c r="A4520" s="22">
        <v>700</v>
      </c>
      <c r="B4520" s="362"/>
      <c r="C4520" s="285">
        <v>5504</v>
      </c>
      <c r="D4520" s="339" t="s">
        <v>677</v>
      </c>
      <c r="E4520" s="287">
        <f>F4520+G4520+H4520</f>
        <v>0</v>
      </c>
      <c r="F4520" s="173"/>
      <c r="G4520" s="174"/>
      <c r="H4520" s="1409"/>
      <c r="I4520" s="173"/>
      <c r="J4520" s="174"/>
      <c r="K4520" s="1409"/>
      <c r="L4520" s="287">
        <f>I4520+J4520+K4520</f>
        <v>0</v>
      </c>
      <c r="M4520" s="12" t="str">
        <f t="shared" si="1044"/>
        <v/>
      </c>
      <c r="N4520" s="13"/>
    </row>
    <row r="4521" spans="1:14" hidden="1">
      <c r="A4521" s="22">
        <v>710</v>
      </c>
      <c r="B4521" s="365">
        <v>5700</v>
      </c>
      <c r="C4521" s="1919" t="s">
        <v>899</v>
      </c>
      <c r="D4521" s="1920"/>
      <c r="E4521" s="310">
        <f>SUM(E4522:E4524)</f>
        <v>0</v>
      </c>
      <c r="F4521" s="1458">
        <v>0</v>
      </c>
      <c r="G4521" s="1458">
        <v>0</v>
      </c>
      <c r="H4521" s="1458">
        <v>0</v>
      </c>
      <c r="I4521" s="1458">
        <v>0</v>
      </c>
      <c r="J4521" s="1458">
        <v>0</v>
      </c>
      <c r="K4521" s="1458">
        <v>0</v>
      </c>
      <c r="L4521" s="310">
        <f>SUM(L4522:L4524)</f>
        <v>0</v>
      </c>
      <c r="M4521" s="12" t="str">
        <f t="shared" si="1044"/>
        <v/>
      </c>
      <c r="N4521" s="13"/>
    </row>
    <row r="4522" spans="1:14" hidden="1">
      <c r="A4522" s="23">
        <v>715</v>
      </c>
      <c r="B4522" s="366"/>
      <c r="C4522" s="367">
        <v>5701</v>
      </c>
      <c r="D4522" s="368" t="s">
        <v>678</v>
      </c>
      <c r="E4522" s="281">
        <f>F4522+G4522+H4522</f>
        <v>0</v>
      </c>
      <c r="F4522" s="1459">
        <v>0</v>
      </c>
      <c r="G4522" s="1459">
        <v>0</v>
      </c>
      <c r="H4522" s="1460">
        <v>0</v>
      </c>
      <c r="I4522" s="1711">
        <v>0</v>
      </c>
      <c r="J4522" s="1459">
        <v>0</v>
      </c>
      <c r="K4522" s="1459">
        <v>0</v>
      </c>
      <c r="L4522" s="281">
        <f>I4522+J4522+K4522</f>
        <v>0</v>
      </c>
      <c r="M4522" s="12" t="str">
        <f t="shared" si="1044"/>
        <v/>
      </c>
      <c r="N4522" s="13"/>
    </row>
    <row r="4523" spans="1:14" hidden="1">
      <c r="A4523" s="23">
        <v>720</v>
      </c>
      <c r="B4523" s="366"/>
      <c r="C4523" s="373">
        <v>5702</v>
      </c>
      <c r="D4523" s="374" t="s">
        <v>679</v>
      </c>
      <c r="E4523" s="314">
        <f>F4523+G4523+H4523</f>
        <v>0</v>
      </c>
      <c r="F4523" s="1459">
        <v>0</v>
      </c>
      <c r="G4523" s="1459">
        <v>0</v>
      </c>
      <c r="H4523" s="1460">
        <v>0</v>
      </c>
      <c r="I4523" s="1711">
        <v>0</v>
      </c>
      <c r="J4523" s="1459">
        <v>0</v>
      </c>
      <c r="K4523" s="1459">
        <v>0</v>
      </c>
      <c r="L4523" s="314">
        <f>I4523+J4523+K4523</f>
        <v>0</v>
      </c>
      <c r="M4523" s="12" t="str">
        <f t="shared" si="1044"/>
        <v/>
      </c>
      <c r="N4523" s="13"/>
    </row>
    <row r="4524" spans="1:14" hidden="1">
      <c r="A4524" s="23">
        <v>725</v>
      </c>
      <c r="B4524" s="292"/>
      <c r="C4524" s="375">
        <v>4071</v>
      </c>
      <c r="D4524" s="376" t="s">
        <v>680</v>
      </c>
      <c r="E4524" s="377">
        <f>F4524+G4524+H4524</f>
        <v>0</v>
      </c>
      <c r="F4524" s="1459">
        <v>0</v>
      </c>
      <c r="G4524" s="1459">
        <v>0</v>
      </c>
      <c r="H4524" s="1460">
        <v>0</v>
      </c>
      <c r="I4524" s="1711">
        <v>0</v>
      </c>
      <c r="J4524" s="1459">
        <v>0</v>
      </c>
      <c r="K4524" s="1459">
        <v>0</v>
      </c>
      <c r="L4524" s="377">
        <f>I4524+J4524+K4524</f>
        <v>0</v>
      </c>
      <c r="M4524" s="12" t="str">
        <f t="shared" si="1044"/>
        <v/>
      </c>
      <c r="N4524" s="13"/>
    </row>
    <row r="4525" spans="1:14" hidden="1">
      <c r="A4525" s="23">
        <v>730</v>
      </c>
      <c r="B4525" s="571"/>
      <c r="C4525" s="1921" t="s">
        <v>681</v>
      </c>
      <c r="D4525" s="1922"/>
      <c r="E4525" s="1426"/>
      <c r="F4525" s="1426"/>
      <c r="G4525" s="1426"/>
      <c r="H4525" s="1426"/>
      <c r="I4525" s="1426"/>
      <c r="J4525" s="1426"/>
      <c r="K4525" s="1426"/>
      <c r="L4525" s="1427"/>
      <c r="M4525" s="12" t="str">
        <f t="shared" si="1044"/>
        <v/>
      </c>
      <c r="N4525" s="13"/>
    </row>
    <row r="4526" spans="1:14" hidden="1">
      <c r="A4526" s="23">
        <v>735</v>
      </c>
      <c r="B4526" s="381">
        <v>98</v>
      </c>
      <c r="C4526" s="1921" t="s">
        <v>681</v>
      </c>
      <c r="D4526" s="1922"/>
      <c r="E4526" s="382">
        <f>F4526+G4526+H4526</f>
        <v>0</v>
      </c>
      <c r="F4526" s="1417"/>
      <c r="G4526" s="1418"/>
      <c r="H4526" s="1419"/>
      <c r="I4526" s="1448">
        <v>0</v>
      </c>
      <c r="J4526" s="1449">
        <v>0</v>
      </c>
      <c r="K4526" s="1450">
        <v>0</v>
      </c>
      <c r="L4526" s="382">
        <f>I4526+J4526+K4526</f>
        <v>0</v>
      </c>
      <c r="M4526" s="12" t="str">
        <f t="shared" si="1044"/>
        <v/>
      </c>
      <c r="N4526" s="13"/>
    </row>
    <row r="4527" spans="1:14" hidden="1">
      <c r="A4527" s="23">
        <v>740</v>
      </c>
      <c r="B4527" s="1421"/>
      <c r="C4527" s="1422"/>
      <c r="D4527" s="1423"/>
      <c r="E4527" s="269"/>
      <c r="F4527" s="269"/>
      <c r="G4527" s="269"/>
      <c r="H4527" s="269"/>
      <c r="I4527" s="269"/>
      <c r="J4527" s="269"/>
      <c r="K4527" s="269"/>
      <c r="L4527" s="270"/>
      <c r="M4527" s="12" t="str">
        <f t="shared" si="1044"/>
        <v/>
      </c>
      <c r="N4527" s="73" t="str">
        <f>LEFT(C4409,1)</f>
        <v>6</v>
      </c>
    </row>
    <row r="4528" spans="1:14" hidden="1">
      <c r="A4528" s="23">
        <v>745</v>
      </c>
      <c r="B4528" s="1424"/>
      <c r="C4528" s="111"/>
      <c r="D4528" s="1425"/>
      <c r="E4528" s="218"/>
      <c r="F4528" s="218"/>
      <c r="G4528" s="218"/>
      <c r="H4528" s="218"/>
      <c r="I4528" s="218"/>
      <c r="J4528" s="218"/>
      <c r="K4528" s="218"/>
      <c r="L4528" s="389"/>
      <c r="M4528" s="7" t="str">
        <f t="shared" si="1044"/>
        <v/>
      </c>
    </row>
    <row r="4529" spans="1:14" hidden="1">
      <c r="A4529" s="22">
        <v>750</v>
      </c>
      <c r="B4529" s="1424"/>
      <c r="C4529" s="111"/>
      <c r="D4529" s="1425"/>
      <c r="E4529" s="218"/>
      <c r="F4529" s="218"/>
      <c r="G4529" s="218"/>
      <c r="H4529" s="218"/>
      <c r="I4529" s="218"/>
      <c r="J4529" s="218"/>
      <c r="K4529" s="218"/>
      <c r="L4529" s="389"/>
      <c r="M4529" s="7" t="str">
        <f t="shared" si="1044"/>
        <v/>
      </c>
    </row>
    <row r="4530" spans="1:14" ht="19.5" thickBot="1">
      <c r="A4530" s="23">
        <v>755</v>
      </c>
      <c r="B4530" s="1451"/>
      <c r="C4530" s="393" t="s">
        <v>727</v>
      </c>
      <c r="D4530" s="1420">
        <f>+B4530</f>
        <v>0</v>
      </c>
      <c r="E4530" s="395">
        <f t="shared" ref="E4530:L4530" si="1059">SUM(E4412,E4415,E4421,E4429,E4430,E4448,E4452,E4458,E4461,E4462,E4463,E4464,E4468,E4477,E4483,E4484,E4485,E4486,E4493,E4497,E4498,E4499,E4500,E4503,E4504,E4512,E4515,E4516,E4521)+E4526</f>
        <v>65000</v>
      </c>
      <c r="F4530" s="396">
        <f t="shared" si="1059"/>
        <v>0</v>
      </c>
      <c r="G4530" s="397">
        <f t="shared" si="1059"/>
        <v>65000</v>
      </c>
      <c r="H4530" s="398">
        <f t="shared" si="1059"/>
        <v>0</v>
      </c>
      <c r="I4530" s="396">
        <f t="shared" si="1059"/>
        <v>0</v>
      </c>
      <c r="J4530" s="397">
        <f t="shared" si="1059"/>
        <v>24541</v>
      </c>
      <c r="K4530" s="398">
        <f t="shared" si="1059"/>
        <v>0</v>
      </c>
      <c r="L4530" s="395">
        <f t="shared" si="1059"/>
        <v>24541</v>
      </c>
      <c r="M4530" s="1820">
        <f t="shared" si="1044"/>
        <v>1</v>
      </c>
      <c r="N4530" s="65"/>
    </row>
    <row r="4531" spans="1:14" ht="19.5" thickTop="1">
      <c r="A4531" s="23">
        <v>760</v>
      </c>
      <c r="B4531" s="79" t="s">
        <v>120</v>
      </c>
      <c r="C4531" s="1"/>
      <c r="L4531" s="6"/>
      <c r="M4531" s="1820">
        <f>(IF($E4530&lt;&gt;0,$M$2,IF($L4530&lt;&gt;0,$M$2,"")))</f>
        <v>1</v>
      </c>
      <c r="N4531" s="65"/>
    </row>
    <row r="4532" spans="1:14" ht="18.75">
      <c r="A4532" s="22">
        <v>765</v>
      </c>
      <c r="B4532" s="1355"/>
      <c r="C4532" s="1355"/>
      <c r="D4532" s="1356"/>
      <c r="E4532" s="1355"/>
      <c r="F4532" s="1355"/>
      <c r="G4532" s="1355"/>
      <c r="H4532" s="1355"/>
      <c r="I4532" s="1355"/>
      <c r="J4532" s="1355"/>
      <c r="K4532" s="1355"/>
      <c r="L4532" s="1357"/>
      <c r="M4532" s="1820">
        <f>(IF($E4530&lt;&gt;0,$M$2,IF($L4530&lt;&gt;0,$M$2,"")))</f>
        <v>1</v>
      </c>
      <c r="N4532" s="65"/>
    </row>
    <row r="4533" spans="1:14" ht="18.75" hidden="1">
      <c r="A4533" s="22">
        <v>775</v>
      </c>
      <c r="B4533" s="65"/>
      <c r="C4533" s="65"/>
      <c r="D4533" s="65"/>
      <c r="E4533" s="65"/>
      <c r="F4533" s="65"/>
      <c r="G4533" s="65"/>
      <c r="H4533" s="65"/>
      <c r="I4533" s="65"/>
      <c r="J4533" s="65"/>
      <c r="K4533" s="65"/>
      <c r="L4533" s="77"/>
      <c r="M4533" s="74">
        <f>(IF(E4530&lt;&gt;0,$G$2,IF(L4530&lt;&gt;0,$G$2,"")))</f>
        <v>0</v>
      </c>
      <c r="N4533" s="65"/>
    </row>
    <row r="4534" spans="1:14">
      <c r="A4534" s="23">
        <v>780</v>
      </c>
      <c r="B4534" s="6"/>
      <c r="C4534" s="6"/>
      <c r="D4534" s="517"/>
      <c r="E4534" s="38"/>
      <c r="F4534" s="38"/>
      <c r="G4534" s="38"/>
      <c r="H4534" s="38"/>
      <c r="I4534" s="38"/>
      <c r="J4534" s="38"/>
      <c r="K4534" s="38"/>
      <c r="L4534" s="38"/>
      <c r="M4534" s="7">
        <f>(IF($E4670&lt;&gt;0,$M$2,IF($L4670&lt;&gt;0,$M$2,"")))</f>
        <v>1</v>
      </c>
    </row>
    <row r="4535" spans="1:14">
      <c r="A4535" s="23">
        <v>785</v>
      </c>
      <c r="B4535" s="6"/>
      <c r="C4535" s="1353"/>
      <c r="D4535" s="1354"/>
      <c r="E4535" s="38"/>
      <c r="F4535" s="38"/>
      <c r="G4535" s="38"/>
      <c r="H4535" s="38"/>
      <c r="I4535" s="38"/>
      <c r="J4535" s="38"/>
      <c r="K4535" s="38"/>
      <c r="L4535" s="38"/>
      <c r="M4535" s="7">
        <f>(IF($E4670&lt;&gt;0,$M$2,IF($L4670&lt;&gt;0,$M$2,"")))</f>
        <v>1</v>
      </c>
    </row>
    <row r="4536" spans="1:14">
      <c r="A4536" s="23">
        <v>790</v>
      </c>
      <c r="B4536" s="1938" t="str">
        <f>$B$7</f>
        <v>ОТЧЕТНИ ДАННИ ПО ЕБК ЗА ИЗПЪЛНЕНИЕТО НА БЮДЖЕТА</v>
      </c>
      <c r="C4536" s="1939"/>
      <c r="D4536" s="1939"/>
      <c r="E4536" s="242"/>
      <c r="F4536" s="242"/>
      <c r="G4536" s="237"/>
      <c r="H4536" s="237"/>
      <c r="I4536" s="237"/>
      <c r="J4536" s="237"/>
      <c r="K4536" s="237"/>
      <c r="L4536" s="237"/>
      <c r="M4536" s="7">
        <f>(IF($E4670&lt;&gt;0,$M$2,IF($L4670&lt;&gt;0,$M$2,"")))</f>
        <v>1</v>
      </c>
    </row>
    <row r="4537" spans="1:14">
      <c r="A4537" s="23">
        <v>795</v>
      </c>
      <c r="B4537" s="228"/>
      <c r="C4537" s="391"/>
      <c r="D4537" s="400"/>
      <c r="E4537" s="406" t="s">
        <v>458</v>
      </c>
      <c r="F4537" s="406" t="s">
        <v>820</v>
      </c>
      <c r="G4537" s="237"/>
      <c r="H4537" s="1350" t="s">
        <v>1235</v>
      </c>
      <c r="I4537" s="1351"/>
      <c r="J4537" s="1352"/>
      <c r="K4537" s="237"/>
      <c r="L4537" s="237"/>
      <c r="M4537" s="7">
        <f>(IF($E4670&lt;&gt;0,$M$2,IF($L4670&lt;&gt;0,$M$2,"")))</f>
        <v>1</v>
      </c>
    </row>
    <row r="4538" spans="1:14" ht="18.75">
      <c r="A4538" s="22">
        <v>805</v>
      </c>
      <c r="B4538" s="1940" t="str">
        <f>$B$9</f>
        <v>Община Правец</v>
      </c>
      <c r="C4538" s="1941"/>
      <c r="D4538" s="1942"/>
      <c r="E4538" s="115">
        <f>$E$9</f>
        <v>45658</v>
      </c>
      <c r="F4538" s="226">
        <f>$F$9</f>
        <v>45900</v>
      </c>
      <c r="G4538" s="237"/>
      <c r="H4538" s="237"/>
      <c r="I4538" s="237"/>
      <c r="J4538" s="237"/>
      <c r="K4538" s="237"/>
      <c r="L4538" s="237"/>
      <c r="M4538" s="7">
        <f>(IF($E4670&lt;&gt;0,$M$2,IF($L4670&lt;&gt;0,$M$2,"")))</f>
        <v>1</v>
      </c>
    </row>
    <row r="4539" spans="1:14">
      <c r="A4539" s="23">
        <v>810</v>
      </c>
      <c r="B4539" s="227" t="str">
        <f>$B$10</f>
        <v>(наименование на разпоредителя с бюджет)</v>
      </c>
      <c r="C4539" s="228"/>
      <c r="D4539" s="229"/>
      <c r="E4539" s="237"/>
      <c r="F4539" s="237"/>
      <c r="G4539" s="237"/>
      <c r="H4539" s="237"/>
      <c r="I4539" s="237"/>
      <c r="J4539" s="237"/>
      <c r="K4539" s="237"/>
      <c r="L4539" s="237"/>
      <c r="M4539" s="7">
        <f>(IF($E4670&lt;&gt;0,$M$2,IF($L4670&lt;&gt;0,$M$2,"")))</f>
        <v>1</v>
      </c>
    </row>
    <row r="4540" spans="1:14">
      <c r="A4540" s="23">
        <v>815</v>
      </c>
      <c r="B4540" s="227"/>
      <c r="C4540" s="228"/>
      <c r="D4540" s="229"/>
      <c r="E4540" s="237"/>
      <c r="F4540" s="237"/>
      <c r="G4540" s="237"/>
      <c r="H4540" s="237"/>
      <c r="I4540" s="237"/>
      <c r="J4540" s="237"/>
      <c r="K4540" s="237"/>
      <c r="L4540" s="237"/>
      <c r="M4540" s="7">
        <f>(IF($E4670&lt;&gt;0,$M$2,IF($L4670&lt;&gt;0,$M$2,"")))</f>
        <v>1</v>
      </c>
    </row>
    <row r="4541" spans="1:14" ht="19.5">
      <c r="A4541" s="28">
        <v>525</v>
      </c>
      <c r="B4541" s="1943" t="str">
        <f>$B$12</f>
        <v>Правец</v>
      </c>
      <c r="C4541" s="1944"/>
      <c r="D4541" s="1945"/>
      <c r="E4541" s="410" t="s">
        <v>875</v>
      </c>
      <c r="F4541" s="1348" t="str">
        <f>$F$12</f>
        <v>7317</v>
      </c>
      <c r="G4541" s="237"/>
      <c r="H4541" s="237"/>
      <c r="I4541" s="237"/>
      <c r="J4541" s="237"/>
      <c r="K4541" s="237"/>
      <c r="L4541" s="237"/>
      <c r="M4541" s="7">
        <f>(IF($E4670&lt;&gt;0,$M$2,IF($L4670&lt;&gt;0,$M$2,"")))</f>
        <v>1</v>
      </c>
    </row>
    <row r="4542" spans="1:14">
      <c r="A4542" s="22">
        <v>820</v>
      </c>
      <c r="B4542" s="233" t="str">
        <f>$B$13</f>
        <v>(наименование на първостепенния разпоредител с бюджет)</v>
      </c>
      <c r="C4542" s="228"/>
      <c r="D4542" s="229"/>
      <c r="E4542" s="1349"/>
      <c r="F4542" s="242"/>
      <c r="G4542" s="237"/>
      <c r="H4542" s="237"/>
      <c r="I4542" s="237"/>
      <c r="J4542" s="237"/>
      <c r="K4542" s="237"/>
      <c r="L4542" s="237"/>
      <c r="M4542" s="7">
        <f>(IF($E4670&lt;&gt;0,$M$2,IF($L4670&lt;&gt;0,$M$2,"")))</f>
        <v>1</v>
      </c>
    </row>
    <row r="4543" spans="1:14" ht="19.5">
      <c r="A4543" s="23">
        <v>821</v>
      </c>
      <c r="B4543" s="236"/>
      <c r="C4543" s="237"/>
      <c r="D4543" s="124" t="s">
        <v>876</v>
      </c>
      <c r="E4543" s="238">
        <f>$E$15</f>
        <v>0</v>
      </c>
      <c r="F4543" s="414" t="str">
        <f>$F$15</f>
        <v>БЮДЖЕТ</v>
      </c>
      <c r="G4543" s="218"/>
      <c r="H4543" s="218"/>
      <c r="I4543" s="218"/>
      <c r="J4543" s="218"/>
      <c r="K4543" s="218"/>
      <c r="L4543" s="218"/>
      <c r="M4543" s="7">
        <f>(IF($E4670&lt;&gt;0,$M$2,IF($L4670&lt;&gt;0,$M$2,"")))</f>
        <v>1</v>
      </c>
    </row>
    <row r="4544" spans="1:14" ht="16.5" thickBot="1">
      <c r="A4544" s="23">
        <v>822</v>
      </c>
      <c r="B4544" s="228"/>
      <c r="C4544" s="391"/>
      <c r="D4544" s="400"/>
      <c r="E4544" s="237"/>
      <c r="F4544" s="409"/>
      <c r="G4544" s="409"/>
      <c r="H4544" s="409"/>
      <c r="I4544" s="409"/>
      <c r="J4544" s="409"/>
      <c r="K4544" s="409"/>
      <c r="L4544" s="1365" t="s">
        <v>459</v>
      </c>
      <c r="M4544" s="7">
        <f>(IF($E4670&lt;&gt;0,$M$2,IF($L4670&lt;&gt;0,$M$2,"")))</f>
        <v>1</v>
      </c>
    </row>
    <row r="4545" spans="1:14" ht="24.95" customHeight="1">
      <c r="A4545" s="23">
        <v>823</v>
      </c>
      <c r="B4545" s="247"/>
      <c r="C4545" s="248"/>
      <c r="D4545" s="249" t="s">
        <v>699</v>
      </c>
      <c r="E4545" s="1946" t="str">
        <f>CONCATENATE("Уточнен план ",$C$3)</f>
        <v>Уточнен план 2025</v>
      </c>
      <c r="F4545" s="1947"/>
      <c r="G4545" s="1947"/>
      <c r="H4545" s="1948"/>
      <c r="I4545" s="1927" t="str">
        <f>CONCATENATE("Отчет ",$C$3)</f>
        <v>Отчет 2025</v>
      </c>
      <c r="J4545" s="1928"/>
      <c r="K4545" s="1928"/>
      <c r="L4545" s="1929"/>
      <c r="M4545" s="7">
        <f>(IF($E4670&lt;&gt;0,$M$2,IF($L4670&lt;&gt;0,$M$2,"")))</f>
        <v>1</v>
      </c>
    </row>
    <row r="4546" spans="1:14" ht="54.95" customHeight="1" thickBot="1">
      <c r="A4546" s="23">
        <v>825</v>
      </c>
      <c r="B4546" s="250" t="s">
        <v>62</v>
      </c>
      <c r="C4546" s="251" t="s">
        <v>460</v>
      </c>
      <c r="D4546" s="252" t="s">
        <v>700</v>
      </c>
      <c r="E4546" s="1391" t="str">
        <f>$E$20</f>
        <v>Уточнен план                Общо</v>
      </c>
      <c r="F4546" s="1395" t="str">
        <f>$F$20</f>
        <v>държавни дейности</v>
      </c>
      <c r="G4546" s="1396" t="str">
        <f>$G$20</f>
        <v>местни дейности</v>
      </c>
      <c r="H4546" s="1397" t="str">
        <f>$H$20</f>
        <v>дофинансиране</v>
      </c>
      <c r="I4546" s="253" t="str">
        <f>$I$20</f>
        <v>държавни дейности -ОТЧЕТ</v>
      </c>
      <c r="J4546" s="254" t="str">
        <f>$J$20</f>
        <v>местни дейности - ОТЧЕТ</v>
      </c>
      <c r="K4546" s="255" t="str">
        <f>$K$20</f>
        <v>дофинансиране - ОТЧЕТ</v>
      </c>
      <c r="L4546" s="1675" t="str">
        <f>$L$20</f>
        <v>ОТЧЕТ                                    ОБЩО</v>
      </c>
      <c r="M4546" s="7">
        <f>(IF($E4670&lt;&gt;0,$M$2,IF($L4670&lt;&gt;0,$M$2,"")))</f>
        <v>1</v>
      </c>
    </row>
    <row r="4547" spans="1:14" ht="18.75">
      <c r="A4547" s="23"/>
      <c r="B4547" s="258"/>
      <c r="C4547" s="259"/>
      <c r="D4547" s="260" t="s">
        <v>729</v>
      </c>
      <c r="E4547" s="1442" t="str">
        <f>$E$21</f>
        <v>(1)</v>
      </c>
      <c r="F4547" s="143" t="str">
        <f>$F$21</f>
        <v>(2)</v>
      </c>
      <c r="G4547" s="144" t="str">
        <f>$G$21</f>
        <v>(3)</v>
      </c>
      <c r="H4547" s="145" t="str">
        <f>$H$21</f>
        <v>(4)</v>
      </c>
      <c r="I4547" s="261" t="str">
        <f>$I$21</f>
        <v>(5)</v>
      </c>
      <c r="J4547" s="262" t="str">
        <f>$J$21</f>
        <v>(6)</v>
      </c>
      <c r="K4547" s="263" t="str">
        <f>$K$21</f>
        <v>(7)</v>
      </c>
      <c r="L4547" s="264" t="str">
        <f>$L$21</f>
        <v>(8)</v>
      </c>
      <c r="M4547" s="7">
        <f>(IF($E4670&lt;&gt;0,$M$2,IF($L4670&lt;&gt;0,$M$2,"")))</f>
        <v>1</v>
      </c>
    </row>
    <row r="4548" spans="1:14">
      <c r="A4548" s="23"/>
      <c r="B4548" s="1439"/>
      <c r="C4548" s="1540" t="e">
        <f>VLOOKUP(D4548,OP_LIST2,2,FALSE)</f>
        <v>#N/A</v>
      </c>
      <c r="D4548" s="1445"/>
      <c r="E4548" s="389"/>
      <c r="F4548" s="1429"/>
      <c r="G4548" s="1430"/>
      <c r="H4548" s="1431"/>
      <c r="I4548" s="1429"/>
      <c r="J4548" s="1430"/>
      <c r="K4548" s="1431"/>
      <c r="L4548" s="1428"/>
      <c r="M4548" s="7">
        <f>(IF($E4670&lt;&gt;0,$M$2,IF($L4670&lt;&gt;0,$M$2,"")))</f>
        <v>1</v>
      </c>
    </row>
    <row r="4549" spans="1:14">
      <c r="A4549" s="23"/>
      <c r="B4549" s="1713" t="s">
        <v>2056</v>
      </c>
      <c r="C4549" s="1446">
        <f>VLOOKUP(D4550,EBK_DEIN2,2,FALSE)</f>
        <v>6623</v>
      </c>
      <c r="D4549" s="1445" t="s">
        <v>778</v>
      </c>
      <c r="E4549" s="389"/>
      <c r="F4549" s="1432"/>
      <c r="G4549" s="1433"/>
      <c r="H4549" s="1434"/>
      <c r="I4549" s="1432"/>
      <c r="J4549" s="1433"/>
      <c r="K4549" s="1434"/>
      <c r="L4549" s="1428"/>
      <c r="M4549" s="7">
        <f>(IF($E4670&lt;&gt;0,$M$2,IF($L4670&lt;&gt;0,$M$2,"")))</f>
        <v>1</v>
      </c>
    </row>
    <row r="4550" spans="1:14">
      <c r="A4550" s="23"/>
      <c r="B4550" s="1438"/>
      <c r="C4550" s="1531">
        <f>+C4549</f>
        <v>6623</v>
      </c>
      <c r="D4550" s="1440" t="s">
        <v>583</v>
      </c>
      <c r="E4550" s="389"/>
      <c r="F4550" s="1432"/>
      <c r="G4550" s="1433"/>
      <c r="H4550" s="1434"/>
      <c r="I4550" s="1432"/>
      <c r="J4550" s="1433"/>
      <c r="K4550" s="1434"/>
      <c r="L4550" s="1428"/>
      <c r="M4550" s="7">
        <f>(IF($E4670&lt;&gt;0,$M$2,IF($L4670&lt;&gt;0,$M$2,"")))</f>
        <v>1</v>
      </c>
    </row>
    <row r="4551" spans="1:14">
      <c r="A4551" s="23"/>
      <c r="B4551" s="1443"/>
      <c r="C4551" s="1441"/>
      <c r="D4551" s="1444" t="s">
        <v>701</v>
      </c>
      <c r="E4551" s="389"/>
      <c r="F4551" s="1435"/>
      <c r="G4551" s="1436"/>
      <c r="H4551" s="1437"/>
      <c r="I4551" s="1435"/>
      <c r="J4551" s="1436"/>
      <c r="K4551" s="1437"/>
      <c r="L4551" s="1428"/>
      <c r="M4551" s="7">
        <f>(IF($E4670&lt;&gt;0,$M$2,IF($L4670&lt;&gt;0,$M$2,"")))</f>
        <v>1</v>
      </c>
    </row>
    <row r="4552" spans="1:14" hidden="1">
      <c r="A4552" s="23"/>
      <c r="B4552" s="272">
        <v>100</v>
      </c>
      <c r="C4552" s="1930" t="s">
        <v>730</v>
      </c>
      <c r="D4552" s="1931"/>
      <c r="E4552" s="273">
        <f t="shared" ref="E4552:L4552" si="1060">SUM(E4553:E4554)</f>
        <v>0</v>
      </c>
      <c r="F4552" s="274">
        <f t="shared" si="1060"/>
        <v>0</v>
      </c>
      <c r="G4552" s="275">
        <f t="shared" si="1060"/>
        <v>0</v>
      </c>
      <c r="H4552" s="276">
        <f>SUM(H4553:H4554)</f>
        <v>0</v>
      </c>
      <c r="I4552" s="274">
        <f t="shared" si="1060"/>
        <v>0</v>
      </c>
      <c r="J4552" s="275">
        <f t="shared" si="1060"/>
        <v>0</v>
      </c>
      <c r="K4552" s="276">
        <f t="shared" si="1060"/>
        <v>0</v>
      </c>
      <c r="L4552" s="273">
        <f t="shared" si="1060"/>
        <v>0</v>
      </c>
      <c r="M4552" s="12" t="str">
        <f>(IF($E4552&lt;&gt;0,$M$2,IF($L4552&lt;&gt;0,$M$2,"")))</f>
        <v/>
      </c>
      <c r="N4552" s="13"/>
    </row>
    <row r="4553" spans="1:14" hidden="1">
      <c r="A4553" s="23"/>
      <c r="B4553" s="278"/>
      <c r="C4553" s="279">
        <v>101</v>
      </c>
      <c r="D4553" s="280" t="s">
        <v>731</v>
      </c>
      <c r="E4553" s="281">
        <f>F4553+G4553+H4553</f>
        <v>0</v>
      </c>
      <c r="F4553" s="152"/>
      <c r="G4553" s="153"/>
      <c r="H4553" s="1406"/>
      <c r="I4553" s="152"/>
      <c r="J4553" s="153"/>
      <c r="K4553" s="1406"/>
      <c r="L4553" s="281">
        <f>I4553+J4553+K4553</f>
        <v>0</v>
      </c>
      <c r="M4553" s="12" t="str">
        <f t="shared" ref="M4553:M4616" si="1061">(IF($E4553&lt;&gt;0,$M$2,IF($L4553&lt;&gt;0,$M$2,"")))</f>
        <v/>
      </c>
      <c r="N4553" s="13"/>
    </row>
    <row r="4554" spans="1:14" hidden="1">
      <c r="A4554" s="10"/>
      <c r="B4554" s="278"/>
      <c r="C4554" s="285">
        <v>102</v>
      </c>
      <c r="D4554" s="286" t="s">
        <v>732</v>
      </c>
      <c r="E4554" s="287">
        <f>F4554+G4554+H4554</f>
        <v>0</v>
      </c>
      <c r="F4554" s="173"/>
      <c r="G4554" s="174"/>
      <c r="H4554" s="1409"/>
      <c r="I4554" s="173"/>
      <c r="J4554" s="174"/>
      <c r="K4554" s="1409"/>
      <c r="L4554" s="287">
        <f>I4554+J4554+K4554</f>
        <v>0</v>
      </c>
      <c r="M4554" s="12" t="str">
        <f t="shared" si="1061"/>
        <v/>
      </c>
      <c r="N4554" s="13"/>
    </row>
    <row r="4555" spans="1:14" hidden="1">
      <c r="A4555" s="10"/>
      <c r="B4555" s="272">
        <v>200</v>
      </c>
      <c r="C4555" s="1932" t="s">
        <v>733</v>
      </c>
      <c r="D4555" s="1933"/>
      <c r="E4555" s="273">
        <f t="shared" ref="E4555:L4555" si="1062">SUM(E4556:E4560)</f>
        <v>0</v>
      </c>
      <c r="F4555" s="274">
        <f t="shared" si="1062"/>
        <v>0</v>
      </c>
      <c r="G4555" s="275">
        <f t="shared" si="1062"/>
        <v>0</v>
      </c>
      <c r="H4555" s="276">
        <f>SUM(H4556:H4560)</f>
        <v>0</v>
      </c>
      <c r="I4555" s="274">
        <f t="shared" si="1062"/>
        <v>0</v>
      </c>
      <c r="J4555" s="275">
        <f t="shared" si="1062"/>
        <v>0</v>
      </c>
      <c r="K4555" s="276">
        <f t="shared" si="1062"/>
        <v>0</v>
      </c>
      <c r="L4555" s="273">
        <f t="shared" si="1062"/>
        <v>0</v>
      </c>
      <c r="M4555" s="12" t="str">
        <f t="shared" si="1061"/>
        <v/>
      </c>
      <c r="N4555" s="13"/>
    </row>
    <row r="4556" spans="1:14" hidden="1">
      <c r="A4556" s="10"/>
      <c r="B4556" s="291"/>
      <c r="C4556" s="279">
        <v>201</v>
      </c>
      <c r="D4556" s="280" t="s">
        <v>734</v>
      </c>
      <c r="E4556" s="281">
        <f>F4556+G4556+H4556</f>
        <v>0</v>
      </c>
      <c r="F4556" s="152"/>
      <c r="G4556" s="153"/>
      <c r="H4556" s="1406"/>
      <c r="I4556" s="152"/>
      <c r="J4556" s="153"/>
      <c r="K4556" s="1406"/>
      <c r="L4556" s="281">
        <f>I4556+J4556+K4556</f>
        <v>0</v>
      </c>
      <c r="M4556" s="12" t="str">
        <f t="shared" si="1061"/>
        <v/>
      </c>
      <c r="N4556" s="13"/>
    </row>
    <row r="4557" spans="1:14" hidden="1">
      <c r="A4557" s="10"/>
      <c r="B4557" s="292"/>
      <c r="C4557" s="293">
        <v>202</v>
      </c>
      <c r="D4557" s="294" t="s">
        <v>735</v>
      </c>
      <c r="E4557" s="295">
        <f>F4557+G4557+H4557</f>
        <v>0</v>
      </c>
      <c r="F4557" s="158"/>
      <c r="G4557" s="159"/>
      <c r="H4557" s="1408"/>
      <c r="I4557" s="158"/>
      <c r="J4557" s="159"/>
      <c r="K4557" s="1408"/>
      <c r="L4557" s="295">
        <f>I4557+J4557+K4557</f>
        <v>0</v>
      </c>
      <c r="M4557" s="12" t="str">
        <f t="shared" si="1061"/>
        <v/>
      </c>
      <c r="N4557" s="13"/>
    </row>
    <row r="4558" spans="1:14" ht="31.5" hidden="1">
      <c r="A4558" s="10"/>
      <c r="B4558" s="299"/>
      <c r="C4558" s="293">
        <v>205</v>
      </c>
      <c r="D4558" s="294" t="s">
        <v>586</v>
      </c>
      <c r="E4558" s="295">
        <f>F4558+G4558+H4558</f>
        <v>0</v>
      </c>
      <c r="F4558" s="158"/>
      <c r="G4558" s="159"/>
      <c r="H4558" s="1408"/>
      <c r="I4558" s="158"/>
      <c r="J4558" s="159"/>
      <c r="K4558" s="1408"/>
      <c r="L4558" s="295">
        <f>I4558+J4558+K4558</f>
        <v>0</v>
      </c>
      <c r="M4558" s="12" t="str">
        <f t="shared" si="1061"/>
        <v/>
      </c>
      <c r="N4558" s="13"/>
    </row>
    <row r="4559" spans="1:14" hidden="1">
      <c r="A4559" s="10"/>
      <c r="B4559" s="299"/>
      <c r="C4559" s="293">
        <v>208</v>
      </c>
      <c r="D4559" s="300" t="s">
        <v>587</v>
      </c>
      <c r="E4559" s="295">
        <f>F4559+G4559+H4559</f>
        <v>0</v>
      </c>
      <c r="F4559" s="158"/>
      <c r="G4559" s="159"/>
      <c r="H4559" s="1408"/>
      <c r="I4559" s="158"/>
      <c r="J4559" s="159"/>
      <c r="K4559" s="1408"/>
      <c r="L4559" s="295">
        <f>I4559+J4559+K4559</f>
        <v>0</v>
      </c>
      <c r="M4559" s="12" t="str">
        <f t="shared" si="1061"/>
        <v/>
      </c>
      <c r="N4559" s="13"/>
    </row>
    <row r="4560" spans="1:14" hidden="1">
      <c r="A4560" s="10"/>
      <c r="B4560" s="291"/>
      <c r="C4560" s="285">
        <v>209</v>
      </c>
      <c r="D4560" s="301" t="s">
        <v>588</v>
      </c>
      <c r="E4560" s="287">
        <f>F4560+G4560+H4560</f>
        <v>0</v>
      </c>
      <c r="F4560" s="173"/>
      <c r="G4560" s="174"/>
      <c r="H4560" s="1409"/>
      <c r="I4560" s="173"/>
      <c r="J4560" s="174"/>
      <c r="K4560" s="1409"/>
      <c r="L4560" s="287">
        <f>I4560+J4560+K4560</f>
        <v>0</v>
      </c>
      <c r="M4560" s="12" t="str">
        <f t="shared" si="1061"/>
        <v/>
      </c>
      <c r="N4560" s="13"/>
    </row>
    <row r="4561" spans="1:14" hidden="1">
      <c r="A4561" s="10"/>
      <c r="B4561" s="272">
        <v>500</v>
      </c>
      <c r="C4561" s="1934" t="s">
        <v>188</v>
      </c>
      <c r="D4561" s="1935"/>
      <c r="E4561" s="273">
        <f t="shared" ref="E4561:L4561" si="1063">SUM(E4562:E4568)</f>
        <v>0</v>
      </c>
      <c r="F4561" s="274">
        <f t="shared" si="1063"/>
        <v>0</v>
      </c>
      <c r="G4561" s="275">
        <f t="shared" si="1063"/>
        <v>0</v>
      </c>
      <c r="H4561" s="276">
        <f>SUM(H4562:H4568)</f>
        <v>0</v>
      </c>
      <c r="I4561" s="274">
        <f t="shared" si="1063"/>
        <v>0</v>
      </c>
      <c r="J4561" s="275">
        <f t="shared" si="1063"/>
        <v>0</v>
      </c>
      <c r="K4561" s="276">
        <f t="shared" si="1063"/>
        <v>0</v>
      </c>
      <c r="L4561" s="273">
        <f t="shared" si="1063"/>
        <v>0</v>
      </c>
      <c r="M4561" s="12" t="str">
        <f t="shared" si="1061"/>
        <v/>
      </c>
      <c r="N4561" s="13"/>
    </row>
    <row r="4562" spans="1:14" ht="18" hidden="1" customHeight="1">
      <c r="A4562" s="10"/>
      <c r="B4562" s="291"/>
      <c r="C4562" s="302">
        <v>551</v>
      </c>
      <c r="D4562" s="303" t="s">
        <v>189</v>
      </c>
      <c r="E4562" s="281">
        <f t="shared" ref="E4562:E4569" si="1064">F4562+G4562+H4562</f>
        <v>0</v>
      </c>
      <c r="F4562" s="152"/>
      <c r="G4562" s="153"/>
      <c r="H4562" s="1406"/>
      <c r="I4562" s="152"/>
      <c r="J4562" s="153"/>
      <c r="K4562" s="1406"/>
      <c r="L4562" s="281">
        <f t="shared" ref="L4562:L4569" si="1065">I4562+J4562+K4562</f>
        <v>0</v>
      </c>
      <c r="M4562" s="12" t="str">
        <f t="shared" si="1061"/>
        <v/>
      </c>
      <c r="N4562" s="13"/>
    </row>
    <row r="4563" spans="1:14" hidden="1">
      <c r="A4563" s="10"/>
      <c r="B4563" s="291"/>
      <c r="C4563" s="304">
        <v>552</v>
      </c>
      <c r="D4563" s="305" t="s">
        <v>894</v>
      </c>
      <c r="E4563" s="295">
        <f t="shared" si="1064"/>
        <v>0</v>
      </c>
      <c r="F4563" s="158"/>
      <c r="G4563" s="159"/>
      <c r="H4563" s="1408"/>
      <c r="I4563" s="158"/>
      <c r="J4563" s="159"/>
      <c r="K4563" s="1408"/>
      <c r="L4563" s="295">
        <f t="shared" si="1065"/>
        <v>0</v>
      </c>
      <c r="M4563" s="12" t="str">
        <f t="shared" si="1061"/>
        <v/>
      </c>
      <c r="N4563" s="13"/>
    </row>
    <row r="4564" spans="1:14" hidden="1">
      <c r="A4564" s="10"/>
      <c r="B4564" s="306"/>
      <c r="C4564" s="304">
        <v>558</v>
      </c>
      <c r="D4564" s="307" t="s">
        <v>856</v>
      </c>
      <c r="E4564" s="295">
        <f>F4564+G4564+H4564</f>
        <v>0</v>
      </c>
      <c r="F4564" s="484">
        <v>0</v>
      </c>
      <c r="G4564" s="485">
        <v>0</v>
      </c>
      <c r="H4564" s="160">
        <v>0</v>
      </c>
      <c r="I4564" s="484">
        <v>0</v>
      </c>
      <c r="J4564" s="485">
        <v>0</v>
      </c>
      <c r="K4564" s="160">
        <v>0</v>
      </c>
      <c r="L4564" s="295">
        <f>I4564+J4564+K4564</f>
        <v>0</v>
      </c>
      <c r="M4564" s="12" t="str">
        <f t="shared" si="1061"/>
        <v/>
      </c>
      <c r="N4564" s="13"/>
    </row>
    <row r="4565" spans="1:14" hidden="1">
      <c r="A4565" s="10"/>
      <c r="B4565" s="306"/>
      <c r="C4565" s="304">
        <v>560</v>
      </c>
      <c r="D4565" s="307" t="s">
        <v>190</v>
      </c>
      <c r="E4565" s="295">
        <f t="shared" si="1064"/>
        <v>0</v>
      </c>
      <c r="F4565" s="158"/>
      <c r="G4565" s="159"/>
      <c r="H4565" s="1408"/>
      <c r="I4565" s="158"/>
      <c r="J4565" s="159"/>
      <c r="K4565" s="1408"/>
      <c r="L4565" s="295">
        <f t="shared" si="1065"/>
        <v>0</v>
      </c>
      <c r="M4565" s="12" t="str">
        <f t="shared" si="1061"/>
        <v/>
      </c>
      <c r="N4565" s="13"/>
    </row>
    <row r="4566" spans="1:14" hidden="1">
      <c r="A4566" s="10"/>
      <c r="B4566" s="306"/>
      <c r="C4566" s="304">
        <v>580</v>
      </c>
      <c r="D4566" s="305" t="s">
        <v>191</v>
      </c>
      <c r="E4566" s="295">
        <f t="shared" si="1064"/>
        <v>0</v>
      </c>
      <c r="F4566" s="158"/>
      <c r="G4566" s="159"/>
      <c r="H4566" s="1408"/>
      <c r="I4566" s="158"/>
      <c r="J4566" s="159"/>
      <c r="K4566" s="1408"/>
      <c r="L4566" s="295">
        <f t="shared" si="1065"/>
        <v>0</v>
      </c>
      <c r="M4566" s="12" t="str">
        <f t="shared" si="1061"/>
        <v/>
      </c>
      <c r="N4566" s="13"/>
    </row>
    <row r="4567" spans="1:14" hidden="1">
      <c r="A4567" s="10"/>
      <c r="B4567" s="291"/>
      <c r="C4567" s="304">
        <v>588</v>
      </c>
      <c r="D4567" s="305" t="s">
        <v>858</v>
      </c>
      <c r="E4567" s="295">
        <f>F4567+G4567+H4567</f>
        <v>0</v>
      </c>
      <c r="F4567" s="484">
        <v>0</v>
      </c>
      <c r="G4567" s="485">
        <v>0</v>
      </c>
      <c r="H4567" s="160">
        <v>0</v>
      </c>
      <c r="I4567" s="484">
        <v>0</v>
      </c>
      <c r="J4567" s="485">
        <v>0</v>
      </c>
      <c r="K4567" s="160">
        <v>0</v>
      </c>
      <c r="L4567" s="295">
        <f>I4567+J4567+K4567</f>
        <v>0</v>
      </c>
      <c r="M4567" s="12" t="str">
        <f t="shared" si="1061"/>
        <v/>
      </c>
      <c r="N4567" s="13"/>
    </row>
    <row r="4568" spans="1:14" ht="31.5" hidden="1">
      <c r="A4568" s="10"/>
      <c r="B4568" s="291"/>
      <c r="C4568" s="308">
        <v>590</v>
      </c>
      <c r="D4568" s="309" t="s">
        <v>192</v>
      </c>
      <c r="E4568" s="287">
        <f t="shared" si="1064"/>
        <v>0</v>
      </c>
      <c r="F4568" s="173"/>
      <c r="G4568" s="174"/>
      <c r="H4568" s="1409"/>
      <c r="I4568" s="173"/>
      <c r="J4568" s="174"/>
      <c r="K4568" s="1409"/>
      <c r="L4568" s="287">
        <f t="shared" si="1065"/>
        <v>0</v>
      </c>
      <c r="M4568" s="12" t="str">
        <f t="shared" si="1061"/>
        <v/>
      </c>
      <c r="N4568" s="13"/>
    </row>
    <row r="4569" spans="1:14" hidden="1">
      <c r="A4569" s="22">
        <v>5</v>
      </c>
      <c r="B4569" s="272">
        <v>800</v>
      </c>
      <c r="C4569" s="1936" t="s">
        <v>193</v>
      </c>
      <c r="D4569" s="1937"/>
      <c r="E4569" s="310">
        <f t="shared" si="1064"/>
        <v>0</v>
      </c>
      <c r="F4569" s="1410"/>
      <c r="G4569" s="1411"/>
      <c r="H4569" s="1412"/>
      <c r="I4569" s="1410"/>
      <c r="J4569" s="1411"/>
      <c r="K4569" s="1412"/>
      <c r="L4569" s="310">
        <f t="shared" si="1065"/>
        <v>0</v>
      </c>
      <c r="M4569" s="12" t="str">
        <f t="shared" si="1061"/>
        <v/>
      </c>
      <c r="N4569" s="13"/>
    </row>
    <row r="4570" spans="1:14">
      <c r="A4570" s="23">
        <v>10</v>
      </c>
      <c r="B4570" s="272">
        <v>1000</v>
      </c>
      <c r="C4570" s="1932" t="s">
        <v>194</v>
      </c>
      <c r="D4570" s="1933"/>
      <c r="E4570" s="310">
        <f t="shared" ref="E4570:L4570" si="1066">SUM(E4571:E4587)</f>
        <v>968870</v>
      </c>
      <c r="F4570" s="274">
        <f t="shared" si="1066"/>
        <v>0</v>
      </c>
      <c r="G4570" s="275">
        <f t="shared" si="1066"/>
        <v>968870</v>
      </c>
      <c r="H4570" s="276">
        <f>SUM(H4571:H4587)</f>
        <v>0</v>
      </c>
      <c r="I4570" s="274">
        <f t="shared" si="1066"/>
        <v>0</v>
      </c>
      <c r="J4570" s="275">
        <f t="shared" si="1066"/>
        <v>372488</v>
      </c>
      <c r="K4570" s="276">
        <f t="shared" si="1066"/>
        <v>0</v>
      </c>
      <c r="L4570" s="310">
        <f t="shared" si="1066"/>
        <v>372488</v>
      </c>
      <c r="M4570" s="12">
        <f t="shared" si="1061"/>
        <v>1</v>
      </c>
      <c r="N4570" s="13"/>
    </row>
    <row r="4571" spans="1:14" hidden="1">
      <c r="A4571" s="23">
        <v>15</v>
      </c>
      <c r="B4571" s="292"/>
      <c r="C4571" s="279">
        <v>1011</v>
      </c>
      <c r="D4571" s="311" t="s">
        <v>195</v>
      </c>
      <c r="E4571" s="281">
        <f t="shared" ref="E4571:E4587" si="1067">F4571+G4571+H4571</f>
        <v>0</v>
      </c>
      <c r="F4571" s="152"/>
      <c r="G4571" s="153"/>
      <c r="H4571" s="1406"/>
      <c r="I4571" s="152"/>
      <c r="J4571" s="153"/>
      <c r="K4571" s="1406"/>
      <c r="L4571" s="281">
        <f t="shared" ref="L4571:L4587" si="1068">I4571+J4571+K4571</f>
        <v>0</v>
      </c>
      <c r="M4571" s="12" t="str">
        <f t="shared" si="1061"/>
        <v/>
      </c>
      <c r="N4571" s="13"/>
    </row>
    <row r="4572" spans="1:14" hidden="1">
      <c r="A4572" s="22">
        <v>35</v>
      </c>
      <c r="B4572" s="292"/>
      <c r="C4572" s="293">
        <v>1012</v>
      </c>
      <c r="D4572" s="294" t="s">
        <v>196</v>
      </c>
      <c r="E4572" s="295">
        <f t="shared" si="1067"/>
        <v>0</v>
      </c>
      <c r="F4572" s="158"/>
      <c r="G4572" s="159"/>
      <c r="H4572" s="1408"/>
      <c r="I4572" s="158"/>
      <c r="J4572" s="159"/>
      <c r="K4572" s="1408"/>
      <c r="L4572" s="295">
        <f t="shared" si="1068"/>
        <v>0</v>
      </c>
      <c r="M4572" s="12" t="str">
        <f t="shared" si="1061"/>
        <v/>
      </c>
      <c r="N4572" s="13"/>
    </row>
    <row r="4573" spans="1:14" hidden="1">
      <c r="A4573" s="23">
        <v>40</v>
      </c>
      <c r="B4573" s="292"/>
      <c r="C4573" s="293">
        <v>1013</v>
      </c>
      <c r="D4573" s="294" t="s">
        <v>197</v>
      </c>
      <c r="E4573" s="295">
        <f t="shared" si="1067"/>
        <v>0</v>
      </c>
      <c r="F4573" s="158"/>
      <c r="G4573" s="159"/>
      <c r="H4573" s="1408"/>
      <c r="I4573" s="158"/>
      <c r="J4573" s="159"/>
      <c r="K4573" s="1408"/>
      <c r="L4573" s="295">
        <f t="shared" si="1068"/>
        <v>0</v>
      </c>
      <c r="M4573" s="12" t="str">
        <f t="shared" si="1061"/>
        <v/>
      </c>
      <c r="N4573" s="13"/>
    </row>
    <row r="4574" spans="1:14" hidden="1">
      <c r="A4574" s="23">
        <v>45</v>
      </c>
      <c r="B4574" s="292"/>
      <c r="C4574" s="293">
        <v>1014</v>
      </c>
      <c r="D4574" s="294" t="s">
        <v>198</v>
      </c>
      <c r="E4574" s="295">
        <f t="shared" si="1067"/>
        <v>0</v>
      </c>
      <c r="F4574" s="158"/>
      <c r="G4574" s="159"/>
      <c r="H4574" s="1408"/>
      <c r="I4574" s="158"/>
      <c r="J4574" s="159"/>
      <c r="K4574" s="1408"/>
      <c r="L4574" s="295">
        <f t="shared" si="1068"/>
        <v>0</v>
      </c>
      <c r="M4574" s="12" t="str">
        <f t="shared" si="1061"/>
        <v/>
      </c>
      <c r="N4574" s="13"/>
    </row>
    <row r="4575" spans="1:14" hidden="1">
      <c r="A4575" s="23">
        <v>50</v>
      </c>
      <c r="B4575" s="292"/>
      <c r="C4575" s="293">
        <v>1015</v>
      </c>
      <c r="D4575" s="294" t="s">
        <v>199</v>
      </c>
      <c r="E4575" s="295">
        <f t="shared" si="1067"/>
        <v>0</v>
      </c>
      <c r="F4575" s="158"/>
      <c r="G4575" s="159"/>
      <c r="H4575" s="1408"/>
      <c r="I4575" s="158"/>
      <c r="J4575" s="159"/>
      <c r="K4575" s="1408"/>
      <c r="L4575" s="295">
        <f t="shared" si="1068"/>
        <v>0</v>
      </c>
      <c r="M4575" s="12" t="str">
        <f t="shared" si="1061"/>
        <v/>
      </c>
      <c r="N4575" s="13"/>
    </row>
    <row r="4576" spans="1:14" hidden="1">
      <c r="A4576" s="23">
        <v>55</v>
      </c>
      <c r="B4576" s="292"/>
      <c r="C4576" s="312">
        <v>1016</v>
      </c>
      <c r="D4576" s="313" t="s">
        <v>200</v>
      </c>
      <c r="E4576" s="314">
        <f t="shared" si="1067"/>
        <v>0</v>
      </c>
      <c r="F4576" s="164"/>
      <c r="G4576" s="165"/>
      <c r="H4576" s="1407"/>
      <c r="I4576" s="164"/>
      <c r="J4576" s="165"/>
      <c r="K4576" s="1407"/>
      <c r="L4576" s="314">
        <f t="shared" si="1068"/>
        <v>0</v>
      </c>
      <c r="M4576" s="12" t="str">
        <f t="shared" si="1061"/>
        <v/>
      </c>
      <c r="N4576" s="13"/>
    </row>
    <row r="4577" spans="1:14">
      <c r="A4577" s="23">
        <v>60</v>
      </c>
      <c r="B4577" s="278"/>
      <c r="C4577" s="318">
        <v>1020</v>
      </c>
      <c r="D4577" s="319" t="s">
        <v>201</v>
      </c>
      <c r="E4577" s="320">
        <f t="shared" si="1067"/>
        <v>968870</v>
      </c>
      <c r="F4577" s="450">
        <v>0</v>
      </c>
      <c r="G4577" s="451">
        <v>968870</v>
      </c>
      <c r="H4577" s="1416">
        <v>0</v>
      </c>
      <c r="I4577" s="450">
        <v>0</v>
      </c>
      <c r="J4577" s="451">
        <v>372488</v>
      </c>
      <c r="K4577" s="1416">
        <v>0</v>
      </c>
      <c r="L4577" s="320">
        <f t="shared" si="1068"/>
        <v>372488</v>
      </c>
      <c r="M4577" s="12">
        <f t="shared" si="1061"/>
        <v>1</v>
      </c>
      <c r="N4577" s="13"/>
    </row>
    <row r="4578" spans="1:14" hidden="1">
      <c r="A4578" s="22">
        <v>65</v>
      </c>
      <c r="B4578" s="292"/>
      <c r="C4578" s="324">
        <v>1030</v>
      </c>
      <c r="D4578" s="325" t="s">
        <v>202</v>
      </c>
      <c r="E4578" s="326">
        <f t="shared" si="1067"/>
        <v>0</v>
      </c>
      <c r="F4578" s="445"/>
      <c r="G4578" s="446"/>
      <c r="H4578" s="1413"/>
      <c r="I4578" s="445"/>
      <c r="J4578" s="446"/>
      <c r="K4578" s="1413"/>
      <c r="L4578" s="326">
        <f t="shared" si="1068"/>
        <v>0</v>
      </c>
      <c r="M4578" s="12" t="str">
        <f t="shared" si="1061"/>
        <v/>
      </c>
      <c r="N4578" s="13"/>
    </row>
    <row r="4579" spans="1:14" hidden="1">
      <c r="A4579" s="23">
        <v>70</v>
      </c>
      <c r="B4579" s="292"/>
      <c r="C4579" s="318">
        <v>1051</v>
      </c>
      <c r="D4579" s="331" t="s">
        <v>203</v>
      </c>
      <c r="E4579" s="320">
        <f t="shared" si="1067"/>
        <v>0</v>
      </c>
      <c r="F4579" s="450"/>
      <c r="G4579" s="451"/>
      <c r="H4579" s="1416"/>
      <c r="I4579" s="450"/>
      <c r="J4579" s="451"/>
      <c r="K4579" s="1416"/>
      <c r="L4579" s="320">
        <f t="shared" si="1068"/>
        <v>0</v>
      </c>
      <c r="M4579" s="12" t="str">
        <f t="shared" si="1061"/>
        <v/>
      </c>
      <c r="N4579" s="13"/>
    </row>
    <row r="4580" spans="1:14" hidden="1">
      <c r="A4580" s="23">
        <v>75</v>
      </c>
      <c r="B4580" s="292"/>
      <c r="C4580" s="293">
        <v>1052</v>
      </c>
      <c r="D4580" s="294" t="s">
        <v>204</v>
      </c>
      <c r="E4580" s="295">
        <f t="shared" si="1067"/>
        <v>0</v>
      </c>
      <c r="F4580" s="158"/>
      <c r="G4580" s="159"/>
      <c r="H4580" s="1408"/>
      <c r="I4580" s="158"/>
      <c r="J4580" s="159"/>
      <c r="K4580" s="1408"/>
      <c r="L4580" s="295">
        <f t="shared" si="1068"/>
        <v>0</v>
      </c>
      <c r="M4580" s="12" t="str">
        <f t="shared" si="1061"/>
        <v/>
      </c>
      <c r="N4580" s="13"/>
    </row>
    <row r="4581" spans="1:14" hidden="1">
      <c r="A4581" s="23">
        <v>80</v>
      </c>
      <c r="B4581" s="292"/>
      <c r="C4581" s="324">
        <v>1053</v>
      </c>
      <c r="D4581" s="325" t="s">
        <v>859</v>
      </c>
      <c r="E4581" s="326">
        <f t="shared" si="1067"/>
        <v>0</v>
      </c>
      <c r="F4581" s="445"/>
      <c r="G4581" s="446"/>
      <c r="H4581" s="1413"/>
      <c r="I4581" s="445"/>
      <c r="J4581" s="446"/>
      <c r="K4581" s="1413"/>
      <c r="L4581" s="326">
        <f t="shared" si="1068"/>
        <v>0</v>
      </c>
      <c r="M4581" s="12" t="str">
        <f t="shared" si="1061"/>
        <v/>
      </c>
      <c r="N4581" s="13"/>
    </row>
    <row r="4582" spans="1:14" hidden="1">
      <c r="A4582" s="23">
        <v>80</v>
      </c>
      <c r="B4582" s="292"/>
      <c r="C4582" s="318">
        <v>1062</v>
      </c>
      <c r="D4582" s="319" t="s">
        <v>205</v>
      </c>
      <c r="E4582" s="320">
        <f t="shared" si="1067"/>
        <v>0</v>
      </c>
      <c r="F4582" s="450"/>
      <c r="G4582" s="451"/>
      <c r="H4582" s="1416"/>
      <c r="I4582" s="450"/>
      <c r="J4582" s="451"/>
      <c r="K4582" s="1416"/>
      <c r="L4582" s="320">
        <f t="shared" si="1068"/>
        <v>0</v>
      </c>
      <c r="M4582" s="12" t="str">
        <f t="shared" si="1061"/>
        <v/>
      </c>
      <c r="N4582" s="13"/>
    </row>
    <row r="4583" spans="1:14" hidden="1">
      <c r="A4583" s="23">
        <v>85</v>
      </c>
      <c r="B4583" s="292"/>
      <c r="C4583" s="324">
        <v>1063</v>
      </c>
      <c r="D4583" s="332" t="s">
        <v>787</v>
      </c>
      <c r="E4583" s="326">
        <f t="shared" si="1067"/>
        <v>0</v>
      </c>
      <c r="F4583" s="445"/>
      <c r="G4583" s="446"/>
      <c r="H4583" s="1413"/>
      <c r="I4583" s="445"/>
      <c r="J4583" s="446"/>
      <c r="K4583" s="1413"/>
      <c r="L4583" s="326">
        <f t="shared" si="1068"/>
        <v>0</v>
      </c>
      <c r="M4583" s="12" t="str">
        <f t="shared" si="1061"/>
        <v/>
      </c>
      <c r="N4583" s="13"/>
    </row>
    <row r="4584" spans="1:14" hidden="1">
      <c r="A4584" s="23">
        <v>90</v>
      </c>
      <c r="B4584" s="292"/>
      <c r="C4584" s="333">
        <v>1069</v>
      </c>
      <c r="D4584" s="334" t="s">
        <v>206</v>
      </c>
      <c r="E4584" s="335">
        <f t="shared" si="1067"/>
        <v>0</v>
      </c>
      <c r="F4584" s="589"/>
      <c r="G4584" s="590"/>
      <c r="H4584" s="1415"/>
      <c r="I4584" s="589"/>
      <c r="J4584" s="590"/>
      <c r="K4584" s="1415"/>
      <c r="L4584" s="335">
        <f t="shared" si="1068"/>
        <v>0</v>
      </c>
      <c r="M4584" s="12" t="str">
        <f t="shared" si="1061"/>
        <v/>
      </c>
      <c r="N4584" s="13"/>
    </row>
    <row r="4585" spans="1:14" hidden="1">
      <c r="A4585" s="23">
        <v>90</v>
      </c>
      <c r="B4585" s="278"/>
      <c r="C4585" s="318">
        <v>1091</v>
      </c>
      <c r="D4585" s="331" t="s">
        <v>895</v>
      </c>
      <c r="E4585" s="320">
        <f t="shared" si="1067"/>
        <v>0</v>
      </c>
      <c r="F4585" s="450"/>
      <c r="G4585" s="451"/>
      <c r="H4585" s="1416"/>
      <c r="I4585" s="450"/>
      <c r="J4585" s="451"/>
      <c r="K4585" s="1416"/>
      <c r="L4585" s="320">
        <f t="shared" si="1068"/>
        <v>0</v>
      </c>
      <c r="M4585" s="12" t="str">
        <f t="shared" si="1061"/>
        <v/>
      </c>
      <c r="N4585" s="13"/>
    </row>
    <row r="4586" spans="1:14" hidden="1">
      <c r="A4586" s="22">
        <v>115</v>
      </c>
      <c r="B4586" s="292"/>
      <c r="C4586" s="293">
        <v>1092</v>
      </c>
      <c r="D4586" s="294" t="s">
        <v>299</v>
      </c>
      <c r="E4586" s="295">
        <f t="shared" si="1067"/>
        <v>0</v>
      </c>
      <c r="F4586" s="158"/>
      <c r="G4586" s="159"/>
      <c r="H4586" s="1408"/>
      <c r="I4586" s="158"/>
      <c r="J4586" s="159"/>
      <c r="K4586" s="1408"/>
      <c r="L4586" s="295">
        <f t="shared" si="1068"/>
        <v>0</v>
      </c>
      <c r="M4586" s="12" t="str">
        <f t="shared" si="1061"/>
        <v/>
      </c>
      <c r="N4586" s="13"/>
    </row>
    <row r="4587" spans="1:14" hidden="1">
      <c r="A4587" s="22">
        <v>125</v>
      </c>
      <c r="B4587" s="292"/>
      <c r="C4587" s="285">
        <v>1098</v>
      </c>
      <c r="D4587" s="339" t="s">
        <v>207</v>
      </c>
      <c r="E4587" s="287">
        <f t="shared" si="1067"/>
        <v>0</v>
      </c>
      <c r="F4587" s="173"/>
      <c r="G4587" s="174"/>
      <c r="H4587" s="1409"/>
      <c r="I4587" s="173"/>
      <c r="J4587" s="174"/>
      <c r="K4587" s="1409"/>
      <c r="L4587" s="287">
        <f t="shared" si="1068"/>
        <v>0</v>
      </c>
      <c r="M4587" s="12" t="str">
        <f t="shared" si="1061"/>
        <v/>
      </c>
      <c r="N4587" s="13"/>
    </row>
    <row r="4588" spans="1:14" hidden="1">
      <c r="A4588" s="23">
        <v>130</v>
      </c>
      <c r="B4588" s="272">
        <v>1900</v>
      </c>
      <c r="C4588" s="1917" t="s">
        <v>266</v>
      </c>
      <c r="D4588" s="1918"/>
      <c r="E4588" s="310">
        <f t="shared" ref="E4588:L4588" si="1069">SUM(E4589:E4591)</f>
        <v>0</v>
      </c>
      <c r="F4588" s="274">
        <f t="shared" si="1069"/>
        <v>0</v>
      </c>
      <c r="G4588" s="275">
        <f t="shared" si="1069"/>
        <v>0</v>
      </c>
      <c r="H4588" s="276">
        <f>SUM(H4589:H4591)</f>
        <v>0</v>
      </c>
      <c r="I4588" s="274">
        <f t="shared" si="1069"/>
        <v>0</v>
      </c>
      <c r="J4588" s="275">
        <f t="shared" si="1069"/>
        <v>0</v>
      </c>
      <c r="K4588" s="276">
        <f t="shared" si="1069"/>
        <v>0</v>
      </c>
      <c r="L4588" s="310">
        <f t="shared" si="1069"/>
        <v>0</v>
      </c>
      <c r="M4588" s="12" t="str">
        <f t="shared" si="1061"/>
        <v/>
      </c>
      <c r="N4588" s="13"/>
    </row>
    <row r="4589" spans="1:14" hidden="1">
      <c r="A4589" s="23">
        <v>135</v>
      </c>
      <c r="B4589" s="292"/>
      <c r="C4589" s="279">
        <v>1901</v>
      </c>
      <c r="D4589" s="340" t="s">
        <v>896</v>
      </c>
      <c r="E4589" s="281">
        <f>F4589+G4589+H4589</f>
        <v>0</v>
      </c>
      <c r="F4589" s="152"/>
      <c r="G4589" s="153"/>
      <c r="H4589" s="1406"/>
      <c r="I4589" s="152"/>
      <c r="J4589" s="153"/>
      <c r="K4589" s="1406"/>
      <c r="L4589" s="281">
        <f>I4589+J4589+K4589</f>
        <v>0</v>
      </c>
      <c r="M4589" s="12" t="str">
        <f t="shared" si="1061"/>
        <v/>
      </c>
      <c r="N4589" s="13"/>
    </row>
    <row r="4590" spans="1:14" hidden="1">
      <c r="A4590" s="23">
        <v>140</v>
      </c>
      <c r="B4590" s="341"/>
      <c r="C4590" s="293">
        <v>1981</v>
      </c>
      <c r="D4590" s="342" t="s">
        <v>897</v>
      </c>
      <c r="E4590" s="295">
        <f>F4590+G4590+H4590</f>
        <v>0</v>
      </c>
      <c r="F4590" s="158"/>
      <c r="G4590" s="159"/>
      <c r="H4590" s="1408"/>
      <c r="I4590" s="158"/>
      <c r="J4590" s="159"/>
      <c r="K4590" s="1408"/>
      <c r="L4590" s="295">
        <f>I4590+J4590+K4590</f>
        <v>0</v>
      </c>
      <c r="M4590" s="12" t="str">
        <f t="shared" si="1061"/>
        <v/>
      </c>
      <c r="N4590" s="13"/>
    </row>
    <row r="4591" spans="1:14" hidden="1">
      <c r="A4591" s="23">
        <v>145</v>
      </c>
      <c r="B4591" s="292"/>
      <c r="C4591" s="285">
        <v>1991</v>
      </c>
      <c r="D4591" s="343" t="s">
        <v>898</v>
      </c>
      <c r="E4591" s="287">
        <f>F4591+G4591+H4591</f>
        <v>0</v>
      </c>
      <c r="F4591" s="173"/>
      <c r="G4591" s="174"/>
      <c r="H4591" s="1409"/>
      <c r="I4591" s="173"/>
      <c r="J4591" s="174"/>
      <c r="K4591" s="1409"/>
      <c r="L4591" s="287">
        <f>I4591+J4591+K4591</f>
        <v>0</v>
      </c>
      <c r="M4591" s="12" t="str">
        <f t="shared" si="1061"/>
        <v/>
      </c>
      <c r="N4591" s="13"/>
    </row>
    <row r="4592" spans="1:14" hidden="1">
      <c r="A4592" s="23">
        <v>150</v>
      </c>
      <c r="B4592" s="272">
        <v>2100</v>
      </c>
      <c r="C4592" s="1917" t="s">
        <v>708</v>
      </c>
      <c r="D4592" s="1918"/>
      <c r="E4592" s="310">
        <f t="shared" ref="E4592:L4592" si="1070">SUM(E4593:E4597)</f>
        <v>0</v>
      </c>
      <c r="F4592" s="274">
        <f t="shared" si="1070"/>
        <v>0</v>
      </c>
      <c r="G4592" s="275">
        <f t="shared" si="1070"/>
        <v>0</v>
      </c>
      <c r="H4592" s="276">
        <f>SUM(H4593:H4597)</f>
        <v>0</v>
      </c>
      <c r="I4592" s="274">
        <f t="shared" si="1070"/>
        <v>0</v>
      </c>
      <c r="J4592" s="275">
        <f t="shared" si="1070"/>
        <v>0</v>
      </c>
      <c r="K4592" s="276">
        <f t="shared" si="1070"/>
        <v>0</v>
      </c>
      <c r="L4592" s="310">
        <f t="shared" si="1070"/>
        <v>0</v>
      </c>
      <c r="M4592" s="12" t="str">
        <f t="shared" si="1061"/>
        <v/>
      </c>
      <c r="N4592" s="13"/>
    </row>
    <row r="4593" spans="1:14" hidden="1">
      <c r="A4593" s="23">
        <v>155</v>
      </c>
      <c r="B4593" s="292"/>
      <c r="C4593" s="279">
        <v>2110</v>
      </c>
      <c r="D4593" s="344" t="s">
        <v>208</v>
      </c>
      <c r="E4593" s="281">
        <f>F4593+G4593+H4593</f>
        <v>0</v>
      </c>
      <c r="F4593" s="152"/>
      <c r="G4593" s="153"/>
      <c r="H4593" s="1406"/>
      <c r="I4593" s="152"/>
      <c r="J4593" s="153"/>
      <c r="K4593" s="1406"/>
      <c r="L4593" s="281">
        <f>I4593+J4593+K4593</f>
        <v>0</v>
      </c>
      <c r="M4593" s="12" t="str">
        <f t="shared" si="1061"/>
        <v/>
      </c>
      <c r="N4593" s="13"/>
    </row>
    <row r="4594" spans="1:14" hidden="1">
      <c r="A4594" s="23">
        <v>160</v>
      </c>
      <c r="B4594" s="341"/>
      <c r="C4594" s="293">
        <v>2120</v>
      </c>
      <c r="D4594" s="300" t="s">
        <v>209</v>
      </c>
      <c r="E4594" s="295">
        <f>F4594+G4594+H4594</f>
        <v>0</v>
      </c>
      <c r="F4594" s="158"/>
      <c r="G4594" s="159"/>
      <c r="H4594" s="1408"/>
      <c r="I4594" s="158"/>
      <c r="J4594" s="159"/>
      <c r="K4594" s="1408"/>
      <c r="L4594" s="295">
        <f>I4594+J4594+K4594</f>
        <v>0</v>
      </c>
      <c r="M4594" s="12" t="str">
        <f t="shared" si="1061"/>
        <v/>
      </c>
      <c r="N4594" s="13"/>
    </row>
    <row r="4595" spans="1:14" hidden="1">
      <c r="A4595" s="23">
        <v>165</v>
      </c>
      <c r="B4595" s="341"/>
      <c r="C4595" s="293">
        <v>2125</v>
      </c>
      <c r="D4595" s="300" t="s">
        <v>210</v>
      </c>
      <c r="E4595" s="295">
        <f>F4595+G4595+H4595</f>
        <v>0</v>
      </c>
      <c r="F4595" s="484">
        <v>0</v>
      </c>
      <c r="G4595" s="485">
        <v>0</v>
      </c>
      <c r="H4595" s="160">
        <v>0</v>
      </c>
      <c r="I4595" s="484">
        <v>0</v>
      </c>
      <c r="J4595" s="485">
        <v>0</v>
      </c>
      <c r="K4595" s="160">
        <v>0</v>
      </c>
      <c r="L4595" s="295">
        <f>I4595+J4595+K4595</f>
        <v>0</v>
      </c>
      <c r="M4595" s="12" t="str">
        <f t="shared" si="1061"/>
        <v/>
      </c>
      <c r="N4595" s="13"/>
    </row>
    <row r="4596" spans="1:14" hidden="1">
      <c r="A4596" s="23">
        <v>175</v>
      </c>
      <c r="B4596" s="291"/>
      <c r="C4596" s="293">
        <v>2140</v>
      </c>
      <c r="D4596" s="300" t="s">
        <v>211</v>
      </c>
      <c r="E4596" s="295">
        <f>F4596+G4596+H4596</f>
        <v>0</v>
      </c>
      <c r="F4596" s="484">
        <v>0</v>
      </c>
      <c r="G4596" s="485">
        <v>0</v>
      </c>
      <c r="H4596" s="160">
        <v>0</v>
      </c>
      <c r="I4596" s="484">
        <v>0</v>
      </c>
      <c r="J4596" s="485">
        <v>0</v>
      </c>
      <c r="K4596" s="160">
        <v>0</v>
      </c>
      <c r="L4596" s="295">
        <f>I4596+J4596+K4596</f>
        <v>0</v>
      </c>
      <c r="M4596" s="12" t="str">
        <f t="shared" si="1061"/>
        <v/>
      </c>
      <c r="N4596" s="13"/>
    </row>
    <row r="4597" spans="1:14" hidden="1">
      <c r="A4597" s="23">
        <v>180</v>
      </c>
      <c r="B4597" s="292"/>
      <c r="C4597" s="285">
        <v>2190</v>
      </c>
      <c r="D4597" s="345" t="s">
        <v>212</v>
      </c>
      <c r="E4597" s="287">
        <f>F4597+G4597+H4597</f>
        <v>0</v>
      </c>
      <c r="F4597" s="173"/>
      <c r="G4597" s="174"/>
      <c r="H4597" s="1409"/>
      <c r="I4597" s="173"/>
      <c r="J4597" s="174"/>
      <c r="K4597" s="1409"/>
      <c r="L4597" s="287">
        <f>I4597+J4597+K4597</f>
        <v>0</v>
      </c>
      <c r="M4597" s="12" t="str">
        <f t="shared" si="1061"/>
        <v/>
      </c>
      <c r="N4597" s="13"/>
    </row>
    <row r="4598" spans="1:14" hidden="1">
      <c r="A4598" s="23">
        <v>185</v>
      </c>
      <c r="B4598" s="272">
        <v>2200</v>
      </c>
      <c r="C4598" s="1917" t="s">
        <v>213</v>
      </c>
      <c r="D4598" s="1918"/>
      <c r="E4598" s="310">
        <f t="shared" ref="E4598:L4598" si="1071">SUM(E4599:E4600)</f>
        <v>0</v>
      </c>
      <c r="F4598" s="274">
        <f t="shared" si="1071"/>
        <v>0</v>
      </c>
      <c r="G4598" s="275">
        <f t="shared" si="1071"/>
        <v>0</v>
      </c>
      <c r="H4598" s="276">
        <f>SUM(H4599:H4600)</f>
        <v>0</v>
      </c>
      <c r="I4598" s="274">
        <f t="shared" si="1071"/>
        <v>0</v>
      </c>
      <c r="J4598" s="275">
        <f t="shared" si="1071"/>
        <v>0</v>
      </c>
      <c r="K4598" s="276">
        <f t="shared" si="1071"/>
        <v>0</v>
      </c>
      <c r="L4598" s="310">
        <f t="shared" si="1071"/>
        <v>0</v>
      </c>
      <c r="M4598" s="12" t="str">
        <f t="shared" si="1061"/>
        <v/>
      </c>
      <c r="N4598" s="13"/>
    </row>
    <row r="4599" spans="1:14" hidden="1">
      <c r="A4599" s="23">
        <v>190</v>
      </c>
      <c r="B4599" s="292"/>
      <c r="C4599" s="279">
        <v>2221</v>
      </c>
      <c r="D4599" s="280" t="s">
        <v>300</v>
      </c>
      <c r="E4599" s="281">
        <f>F4599+G4599+H4599</f>
        <v>0</v>
      </c>
      <c r="F4599" s="152"/>
      <c r="G4599" s="153"/>
      <c r="H4599" s="1406"/>
      <c r="I4599" s="152"/>
      <c r="J4599" s="153"/>
      <c r="K4599" s="1406"/>
      <c r="L4599" s="281">
        <f>I4599+J4599+K4599</f>
        <v>0</v>
      </c>
      <c r="M4599" s="12" t="str">
        <f t="shared" si="1061"/>
        <v/>
      </c>
      <c r="N4599" s="13"/>
    </row>
    <row r="4600" spans="1:14" hidden="1">
      <c r="A4600" s="23">
        <v>200</v>
      </c>
      <c r="B4600" s="292"/>
      <c r="C4600" s="285">
        <v>2224</v>
      </c>
      <c r="D4600" s="286" t="s">
        <v>214</v>
      </c>
      <c r="E4600" s="287">
        <f>F4600+G4600+H4600</f>
        <v>0</v>
      </c>
      <c r="F4600" s="173"/>
      <c r="G4600" s="174"/>
      <c r="H4600" s="1409"/>
      <c r="I4600" s="173"/>
      <c r="J4600" s="174"/>
      <c r="K4600" s="1409"/>
      <c r="L4600" s="287">
        <f>I4600+J4600+K4600</f>
        <v>0</v>
      </c>
      <c r="M4600" s="12" t="str">
        <f t="shared" si="1061"/>
        <v/>
      </c>
      <c r="N4600" s="13"/>
    </row>
    <row r="4601" spans="1:14" hidden="1">
      <c r="A4601" s="23">
        <v>200</v>
      </c>
      <c r="B4601" s="272">
        <v>2500</v>
      </c>
      <c r="C4601" s="1917" t="s">
        <v>215</v>
      </c>
      <c r="D4601" s="1918"/>
      <c r="E4601" s="310">
        <f>F4601+G4601+H4601</f>
        <v>0</v>
      </c>
      <c r="F4601" s="1410"/>
      <c r="G4601" s="1411"/>
      <c r="H4601" s="1412"/>
      <c r="I4601" s="1410"/>
      <c r="J4601" s="1411"/>
      <c r="K4601" s="1412"/>
      <c r="L4601" s="310">
        <f>I4601+J4601+K4601</f>
        <v>0</v>
      </c>
      <c r="M4601" s="12" t="str">
        <f t="shared" si="1061"/>
        <v/>
      </c>
      <c r="N4601" s="13"/>
    </row>
    <row r="4602" spans="1:14" hidden="1">
      <c r="A4602" s="23">
        <v>205</v>
      </c>
      <c r="B4602" s="272">
        <v>2600</v>
      </c>
      <c r="C4602" s="1923" t="s">
        <v>216</v>
      </c>
      <c r="D4602" s="1924"/>
      <c r="E4602" s="310">
        <f>F4602+G4602+H4602</f>
        <v>0</v>
      </c>
      <c r="F4602" s="1410"/>
      <c r="G4602" s="1411"/>
      <c r="H4602" s="1412"/>
      <c r="I4602" s="1410"/>
      <c r="J4602" s="1411"/>
      <c r="K4602" s="1412"/>
      <c r="L4602" s="310">
        <f>I4602+J4602+K4602</f>
        <v>0</v>
      </c>
      <c r="M4602" s="12" t="str">
        <f t="shared" si="1061"/>
        <v/>
      </c>
      <c r="N4602" s="13"/>
    </row>
    <row r="4603" spans="1:14" hidden="1">
      <c r="A4603" s="23">
        <v>210</v>
      </c>
      <c r="B4603" s="272">
        <v>2700</v>
      </c>
      <c r="C4603" s="1923" t="s">
        <v>217</v>
      </c>
      <c r="D4603" s="1924"/>
      <c r="E4603" s="310">
        <f>F4603+G4603+H4603</f>
        <v>0</v>
      </c>
      <c r="F4603" s="1410"/>
      <c r="G4603" s="1411"/>
      <c r="H4603" s="1412"/>
      <c r="I4603" s="1410"/>
      <c r="J4603" s="1411"/>
      <c r="K4603" s="1412"/>
      <c r="L4603" s="310">
        <f>I4603+J4603+K4603</f>
        <v>0</v>
      </c>
      <c r="M4603" s="12" t="str">
        <f t="shared" si="1061"/>
        <v/>
      </c>
      <c r="N4603" s="13"/>
    </row>
    <row r="4604" spans="1:14" ht="36" hidden="1" customHeight="1">
      <c r="A4604" s="23">
        <v>215</v>
      </c>
      <c r="B4604" s="272">
        <v>2800</v>
      </c>
      <c r="C4604" s="1923" t="s">
        <v>1644</v>
      </c>
      <c r="D4604" s="1924"/>
      <c r="E4604" s="310">
        <f t="shared" ref="E4604:L4604" si="1072">SUM(E4605:E4607)</f>
        <v>0</v>
      </c>
      <c r="F4604" s="274">
        <f t="shared" si="1072"/>
        <v>0</v>
      </c>
      <c r="G4604" s="275">
        <f t="shared" si="1072"/>
        <v>0</v>
      </c>
      <c r="H4604" s="276">
        <f>SUM(H4605:H4607)</f>
        <v>0</v>
      </c>
      <c r="I4604" s="274">
        <f t="shared" si="1072"/>
        <v>0</v>
      </c>
      <c r="J4604" s="275">
        <f t="shared" si="1072"/>
        <v>0</v>
      </c>
      <c r="K4604" s="276">
        <f t="shared" si="1072"/>
        <v>0</v>
      </c>
      <c r="L4604" s="310">
        <f t="shared" si="1072"/>
        <v>0</v>
      </c>
      <c r="M4604" s="12" t="str">
        <f t="shared" si="1061"/>
        <v/>
      </c>
      <c r="N4604" s="13"/>
    </row>
    <row r="4605" spans="1:14" hidden="1">
      <c r="A4605" s="22">
        <v>220</v>
      </c>
      <c r="B4605" s="292"/>
      <c r="C4605" s="279">
        <v>2810</v>
      </c>
      <c r="D4605" s="340" t="s">
        <v>2169</v>
      </c>
      <c r="E4605" s="281">
        <f>F4605+G4605+H4605</f>
        <v>0</v>
      </c>
      <c r="F4605" s="152"/>
      <c r="G4605" s="153"/>
      <c r="H4605" s="1406"/>
      <c r="I4605" s="152"/>
      <c r="J4605" s="153"/>
      <c r="K4605" s="1406"/>
      <c r="L4605" s="281">
        <f>I4605+J4605+K4605</f>
        <v>0</v>
      </c>
      <c r="M4605" s="12" t="str">
        <f t="shared" si="1061"/>
        <v/>
      </c>
      <c r="N4605" s="13"/>
    </row>
    <row r="4606" spans="1:14" hidden="1">
      <c r="A4606" s="23">
        <v>225</v>
      </c>
      <c r="B4606" s="341"/>
      <c r="C4606" s="293">
        <v>2820</v>
      </c>
      <c r="D4606" s="342" t="s">
        <v>2170</v>
      </c>
      <c r="E4606" s="295">
        <f>F4606+G4606+H4606</f>
        <v>0</v>
      </c>
      <c r="F4606" s="158"/>
      <c r="G4606" s="159"/>
      <c r="H4606" s="1408"/>
      <c r="I4606" s="158"/>
      <c r="J4606" s="159"/>
      <c r="K4606" s="1408"/>
      <c r="L4606" s="295">
        <f>I4606+J4606+K4606</f>
        <v>0</v>
      </c>
      <c r="M4606" s="12" t="str">
        <f t="shared" si="1061"/>
        <v/>
      </c>
      <c r="N4606" s="13"/>
    </row>
    <row r="4607" spans="1:14" ht="31.5" hidden="1">
      <c r="A4607" s="23">
        <v>230</v>
      </c>
      <c r="B4607" s="292"/>
      <c r="C4607" s="285">
        <v>2890</v>
      </c>
      <c r="D4607" s="343" t="s">
        <v>2171</v>
      </c>
      <c r="E4607" s="287">
        <f>F4607+G4607+H4607</f>
        <v>0</v>
      </c>
      <c r="F4607" s="173"/>
      <c r="G4607" s="174"/>
      <c r="H4607" s="1409"/>
      <c r="I4607" s="173"/>
      <c r="J4607" s="174"/>
      <c r="K4607" s="1409"/>
      <c r="L4607" s="287">
        <f>I4607+J4607+K4607</f>
        <v>0</v>
      </c>
      <c r="M4607" s="12" t="str">
        <f t="shared" si="1061"/>
        <v/>
      </c>
      <c r="N4607" s="13"/>
    </row>
    <row r="4608" spans="1:14" hidden="1">
      <c r="A4608" s="23">
        <v>245</v>
      </c>
      <c r="B4608" s="272">
        <v>2900</v>
      </c>
      <c r="C4608" s="1917" t="s">
        <v>218</v>
      </c>
      <c r="D4608" s="1918"/>
      <c r="E4608" s="310">
        <f>SUM(E4609:E4616)</f>
        <v>0</v>
      </c>
      <c r="F4608" s="274">
        <f>SUM(F4609:F4616)</f>
        <v>0</v>
      </c>
      <c r="G4608" s="274">
        <f t="shared" ref="G4608:L4608" si="1073">SUM(G4609:G4616)</f>
        <v>0</v>
      </c>
      <c r="H4608" s="274">
        <f t="shared" si="1073"/>
        <v>0</v>
      </c>
      <c r="I4608" s="274">
        <f t="shared" si="1073"/>
        <v>0</v>
      </c>
      <c r="J4608" s="274">
        <f t="shared" si="1073"/>
        <v>0</v>
      </c>
      <c r="K4608" s="274">
        <f t="shared" si="1073"/>
        <v>0</v>
      </c>
      <c r="L4608" s="274">
        <f t="shared" si="1073"/>
        <v>0</v>
      </c>
      <c r="M4608" s="12" t="str">
        <f t="shared" si="1061"/>
        <v/>
      </c>
      <c r="N4608" s="13"/>
    </row>
    <row r="4609" spans="1:14" hidden="1">
      <c r="A4609" s="22">
        <v>220</v>
      </c>
      <c r="B4609" s="346"/>
      <c r="C4609" s="279">
        <v>2910</v>
      </c>
      <c r="D4609" s="347" t="s">
        <v>1988</v>
      </c>
      <c r="E4609" s="281">
        <f>F4609+G4609+H4609</f>
        <v>0</v>
      </c>
      <c r="F4609" s="152"/>
      <c r="G4609" s="153"/>
      <c r="H4609" s="1406"/>
      <c r="I4609" s="152"/>
      <c r="J4609" s="153"/>
      <c r="K4609" s="1406"/>
      <c r="L4609" s="281">
        <f>I4609+J4609+K4609</f>
        <v>0</v>
      </c>
      <c r="M4609" s="12" t="str">
        <f t="shared" si="1061"/>
        <v/>
      </c>
      <c r="N4609" s="13"/>
    </row>
    <row r="4610" spans="1:14" hidden="1">
      <c r="A4610" s="23">
        <v>225</v>
      </c>
      <c r="B4610" s="346"/>
      <c r="C4610" s="279">
        <v>2920</v>
      </c>
      <c r="D4610" s="347" t="s">
        <v>219</v>
      </c>
      <c r="E4610" s="281">
        <f t="shared" ref="E4610:E4616" si="1074">F4610+G4610+H4610</f>
        <v>0</v>
      </c>
      <c r="F4610" s="152"/>
      <c r="G4610" s="153"/>
      <c r="H4610" s="1406"/>
      <c r="I4610" s="152"/>
      <c r="J4610" s="153"/>
      <c r="K4610" s="1406"/>
      <c r="L4610" s="281">
        <f t="shared" ref="L4610:L4616" si="1075">I4610+J4610+K4610</f>
        <v>0</v>
      </c>
      <c r="M4610" s="12" t="str">
        <f t="shared" si="1061"/>
        <v/>
      </c>
      <c r="N4610" s="13"/>
    </row>
    <row r="4611" spans="1:14" ht="31.5" hidden="1">
      <c r="A4611" s="23">
        <v>230</v>
      </c>
      <c r="B4611" s="346"/>
      <c r="C4611" s="324">
        <v>2969</v>
      </c>
      <c r="D4611" s="348" t="s">
        <v>220</v>
      </c>
      <c r="E4611" s="326">
        <f t="shared" si="1074"/>
        <v>0</v>
      </c>
      <c r="F4611" s="445"/>
      <c r="G4611" s="446"/>
      <c r="H4611" s="1413"/>
      <c r="I4611" s="445"/>
      <c r="J4611" s="446"/>
      <c r="K4611" s="1413"/>
      <c r="L4611" s="326">
        <f t="shared" si="1075"/>
        <v>0</v>
      </c>
      <c r="M4611" s="12" t="str">
        <f t="shared" si="1061"/>
        <v/>
      </c>
      <c r="N4611" s="13"/>
    </row>
    <row r="4612" spans="1:14" ht="31.5" hidden="1">
      <c r="A4612" s="23">
        <v>235</v>
      </c>
      <c r="B4612" s="346"/>
      <c r="C4612" s="349">
        <v>2970</v>
      </c>
      <c r="D4612" s="350" t="s">
        <v>221</v>
      </c>
      <c r="E4612" s="351">
        <f t="shared" si="1074"/>
        <v>0</v>
      </c>
      <c r="F4612" s="624"/>
      <c r="G4612" s="625"/>
      <c r="H4612" s="1414"/>
      <c r="I4612" s="624"/>
      <c r="J4612" s="625"/>
      <c r="K4612" s="1414"/>
      <c r="L4612" s="351">
        <f t="shared" si="1075"/>
        <v>0</v>
      </c>
      <c r="M4612" s="12" t="str">
        <f t="shared" si="1061"/>
        <v/>
      </c>
      <c r="N4612" s="13"/>
    </row>
    <row r="4613" spans="1:14" hidden="1">
      <c r="A4613" s="23">
        <v>240</v>
      </c>
      <c r="B4613" s="346"/>
      <c r="C4613" s="333">
        <v>2989</v>
      </c>
      <c r="D4613" s="355" t="s">
        <v>222</v>
      </c>
      <c r="E4613" s="335">
        <f t="shared" si="1074"/>
        <v>0</v>
      </c>
      <c r="F4613" s="589"/>
      <c r="G4613" s="590"/>
      <c r="H4613" s="1415"/>
      <c r="I4613" s="589"/>
      <c r="J4613" s="590"/>
      <c r="K4613" s="1415"/>
      <c r="L4613" s="335">
        <f t="shared" si="1075"/>
        <v>0</v>
      </c>
      <c r="M4613" s="12" t="str">
        <f t="shared" si="1061"/>
        <v/>
      </c>
      <c r="N4613" s="13"/>
    </row>
    <row r="4614" spans="1:14" hidden="1">
      <c r="A4614" s="23">
        <v>245</v>
      </c>
      <c r="B4614" s="292"/>
      <c r="C4614" s="318">
        <v>2990</v>
      </c>
      <c r="D4614" s="356" t="s">
        <v>2007</v>
      </c>
      <c r="E4614" s="320">
        <f>F4614+G4614+H4614</f>
        <v>0</v>
      </c>
      <c r="F4614" s="450"/>
      <c r="G4614" s="451"/>
      <c r="H4614" s="1416"/>
      <c r="I4614" s="450"/>
      <c r="J4614" s="451"/>
      <c r="K4614" s="1416"/>
      <c r="L4614" s="320">
        <f>I4614+J4614+K4614</f>
        <v>0</v>
      </c>
      <c r="M4614" s="12" t="str">
        <f t="shared" si="1061"/>
        <v/>
      </c>
      <c r="N4614" s="13"/>
    </row>
    <row r="4615" spans="1:14" hidden="1">
      <c r="A4615" s="22">
        <v>250</v>
      </c>
      <c r="B4615" s="292"/>
      <c r="C4615" s="318">
        <v>2991</v>
      </c>
      <c r="D4615" s="356" t="s">
        <v>223</v>
      </c>
      <c r="E4615" s="320">
        <f t="shared" si="1074"/>
        <v>0</v>
      </c>
      <c r="F4615" s="450"/>
      <c r="G4615" s="451"/>
      <c r="H4615" s="1416"/>
      <c r="I4615" s="450"/>
      <c r="J4615" s="451"/>
      <c r="K4615" s="1416"/>
      <c r="L4615" s="320">
        <f t="shared" si="1075"/>
        <v>0</v>
      </c>
      <c r="M4615" s="12" t="str">
        <f t="shared" si="1061"/>
        <v/>
      </c>
      <c r="N4615" s="13"/>
    </row>
    <row r="4616" spans="1:14" hidden="1">
      <c r="A4616" s="23">
        <v>255</v>
      </c>
      <c r="B4616" s="292"/>
      <c r="C4616" s="285">
        <v>2992</v>
      </c>
      <c r="D4616" s="357" t="s">
        <v>224</v>
      </c>
      <c r="E4616" s="287">
        <f t="shared" si="1074"/>
        <v>0</v>
      </c>
      <c r="F4616" s="173"/>
      <c r="G4616" s="174"/>
      <c r="H4616" s="1409"/>
      <c r="I4616" s="173"/>
      <c r="J4616" s="174"/>
      <c r="K4616" s="1409"/>
      <c r="L4616" s="287">
        <f t="shared" si="1075"/>
        <v>0</v>
      </c>
      <c r="M4616" s="12" t="str">
        <f t="shared" si="1061"/>
        <v/>
      </c>
      <c r="N4616" s="13"/>
    </row>
    <row r="4617" spans="1:14" hidden="1">
      <c r="A4617" s="23">
        <v>265</v>
      </c>
      <c r="B4617" s="272">
        <v>3300</v>
      </c>
      <c r="C4617" s="358" t="s">
        <v>2038</v>
      </c>
      <c r="D4617" s="1835"/>
      <c r="E4617" s="310">
        <f t="shared" ref="E4617:L4617" si="1076">SUM(E4618:E4622)</f>
        <v>0</v>
      </c>
      <c r="F4617" s="274">
        <f t="shared" si="1076"/>
        <v>0</v>
      </c>
      <c r="G4617" s="275">
        <f t="shared" si="1076"/>
        <v>0</v>
      </c>
      <c r="H4617" s="276">
        <f t="shared" si="1076"/>
        <v>0</v>
      </c>
      <c r="I4617" s="274">
        <f t="shared" si="1076"/>
        <v>0</v>
      </c>
      <c r="J4617" s="275">
        <f t="shared" si="1076"/>
        <v>0</v>
      </c>
      <c r="K4617" s="276">
        <f t="shared" si="1076"/>
        <v>0</v>
      </c>
      <c r="L4617" s="310">
        <f t="shared" si="1076"/>
        <v>0</v>
      </c>
      <c r="M4617" s="12" t="str">
        <f t="shared" ref="M4617:M4670" si="1077">(IF($E4617&lt;&gt;0,$M$2,IF($L4617&lt;&gt;0,$M$2,"")))</f>
        <v/>
      </c>
      <c r="N4617" s="13"/>
    </row>
    <row r="4618" spans="1:14" hidden="1">
      <c r="A4618" s="22">
        <v>270</v>
      </c>
      <c r="B4618" s="291"/>
      <c r="C4618" s="279">
        <v>3301</v>
      </c>
      <c r="D4618" s="359" t="s">
        <v>225</v>
      </c>
      <c r="E4618" s="281">
        <f t="shared" ref="E4618:E4625" si="1078">F4618+G4618+H4618</f>
        <v>0</v>
      </c>
      <c r="F4618" s="482">
        <v>0</v>
      </c>
      <c r="G4618" s="483">
        <v>0</v>
      </c>
      <c r="H4618" s="154">
        <v>0</v>
      </c>
      <c r="I4618" s="482">
        <v>0</v>
      </c>
      <c r="J4618" s="483">
        <v>0</v>
      </c>
      <c r="K4618" s="154">
        <v>0</v>
      </c>
      <c r="L4618" s="281">
        <f t="shared" ref="L4618:L4625" si="1079">I4618+J4618+K4618</f>
        <v>0</v>
      </c>
      <c r="M4618" s="12" t="str">
        <f t="shared" si="1077"/>
        <v/>
      </c>
      <c r="N4618" s="13"/>
    </row>
    <row r="4619" spans="1:14" hidden="1">
      <c r="A4619" s="22">
        <v>290</v>
      </c>
      <c r="B4619" s="291"/>
      <c r="C4619" s="293">
        <v>3302</v>
      </c>
      <c r="D4619" s="360" t="s">
        <v>702</v>
      </c>
      <c r="E4619" s="295">
        <f t="shared" si="1078"/>
        <v>0</v>
      </c>
      <c r="F4619" s="484">
        <v>0</v>
      </c>
      <c r="G4619" s="485">
        <v>0</v>
      </c>
      <c r="H4619" s="160">
        <v>0</v>
      </c>
      <c r="I4619" s="484">
        <v>0</v>
      </c>
      <c r="J4619" s="485">
        <v>0</v>
      </c>
      <c r="K4619" s="160">
        <v>0</v>
      </c>
      <c r="L4619" s="295">
        <f t="shared" si="1079"/>
        <v>0</v>
      </c>
      <c r="M4619" s="12" t="str">
        <f t="shared" si="1077"/>
        <v/>
      </c>
      <c r="N4619" s="13"/>
    </row>
    <row r="4620" spans="1:14" hidden="1">
      <c r="A4620" s="39">
        <v>320</v>
      </c>
      <c r="B4620" s="291"/>
      <c r="C4620" s="293">
        <v>3304</v>
      </c>
      <c r="D4620" s="360" t="s">
        <v>226</v>
      </c>
      <c r="E4620" s="295">
        <f t="shared" si="1078"/>
        <v>0</v>
      </c>
      <c r="F4620" s="484">
        <v>0</v>
      </c>
      <c r="G4620" s="485">
        <v>0</v>
      </c>
      <c r="H4620" s="160">
        <v>0</v>
      </c>
      <c r="I4620" s="484">
        <v>0</v>
      </c>
      <c r="J4620" s="485">
        <v>0</v>
      </c>
      <c r="K4620" s="160">
        <v>0</v>
      </c>
      <c r="L4620" s="295">
        <f t="shared" si="1079"/>
        <v>0</v>
      </c>
      <c r="M4620" s="12" t="str">
        <f t="shared" si="1077"/>
        <v/>
      </c>
      <c r="N4620" s="13"/>
    </row>
    <row r="4621" spans="1:14" ht="47.25" hidden="1">
      <c r="A4621" s="22">
        <v>330</v>
      </c>
      <c r="B4621" s="291"/>
      <c r="C4621" s="285">
        <v>3306</v>
      </c>
      <c r="D4621" s="361" t="s">
        <v>2172</v>
      </c>
      <c r="E4621" s="295">
        <f t="shared" si="1078"/>
        <v>0</v>
      </c>
      <c r="F4621" s="484">
        <v>0</v>
      </c>
      <c r="G4621" s="485">
        <v>0</v>
      </c>
      <c r="H4621" s="160">
        <v>0</v>
      </c>
      <c r="I4621" s="484">
        <v>0</v>
      </c>
      <c r="J4621" s="485">
        <v>0</v>
      </c>
      <c r="K4621" s="160">
        <v>0</v>
      </c>
      <c r="L4621" s="295">
        <f t="shared" si="1079"/>
        <v>0</v>
      </c>
      <c r="M4621" s="12" t="str">
        <f t="shared" si="1077"/>
        <v/>
      </c>
      <c r="N4621" s="13"/>
    </row>
    <row r="4622" spans="1:14" hidden="1">
      <c r="A4622" s="23">
        <v>225</v>
      </c>
      <c r="B4622" s="291"/>
      <c r="C4622" s="285">
        <v>3307</v>
      </c>
      <c r="D4622" s="361" t="s">
        <v>2049</v>
      </c>
      <c r="E4622" s="287">
        <f t="shared" si="1078"/>
        <v>0</v>
      </c>
      <c r="F4622" s="486">
        <v>0</v>
      </c>
      <c r="G4622" s="487">
        <v>0</v>
      </c>
      <c r="H4622" s="175">
        <v>0</v>
      </c>
      <c r="I4622" s="486">
        <v>0</v>
      </c>
      <c r="J4622" s="487">
        <v>0</v>
      </c>
      <c r="K4622" s="175">
        <v>0</v>
      </c>
      <c r="L4622" s="287">
        <f t="shared" si="1079"/>
        <v>0</v>
      </c>
      <c r="M4622" s="12" t="str">
        <f t="shared" si="1077"/>
        <v/>
      </c>
      <c r="N4622" s="13"/>
    </row>
    <row r="4623" spans="1:14" hidden="1">
      <c r="A4623" s="23">
        <v>230</v>
      </c>
      <c r="B4623" s="272">
        <v>3900</v>
      </c>
      <c r="C4623" s="1917" t="s">
        <v>227</v>
      </c>
      <c r="D4623" s="1918"/>
      <c r="E4623" s="310">
        <f t="shared" si="1078"/>
        <v>0</v>
      </c>
      <c r="F4623" s="1458">
        <v>0</v>
      </c>
      <c r="G4623" s="1459">
        <v>0</v>
      </c>
      <c r="H4623" s="1460">
        <v>0</v>
      </c>
      <c r="I4623" s="1458">
        <v>0</v>
      </c>
      <c r="J4623" s="1459">
        <v>0</v>
      </c>
      <c r="K4623" s="1460">
        <v>0</v>
      </c>
      <c r="L4623" s="310">
        <f t="shared" si="1079"/>
        <v>0</v>
      </c>
      <c r="M4623" s="12" t="str">
        <f t="shared" si="1077"/>
        <v/>
      </c>
      <c r="N4623" s="13"/>
    </row>
    <row r="4624" spans="1:14" hidden="1">
      <c r="A4624" s="23">
        <v>245</v>
      </c>
      <c r="B4624" s="272">
        <v>4000</v>
      </c>
      <c r="C4624" s="1917" t="s">
        <v>228</v>
      </c>
      <c r="D4624" s="1918"/>
      <c r="E4624" s="310">
        <f t="shared" si="1078"/>
        <v>0</v>
      </c>
      <c r="F4624" s="1410"/>
      <c r="G4624" s="1411"/>
      <c r="H4624" s="1412"/>
      <c r="I4624" s="1410"/>
      <c r="J4624" s="1411"/>
      <c r="K4624" s="1412"/>
      <c r="L4624" s="310">
        <f t="shared" si="1079"/>
        <v>0</v>
      </c>
      <c r="M4624" s="12" t="str">
        <f t="shared" si="1077"/>
        <v/>
      </c>
      <c r="N4624" s="13"/>
    </row>
    <row r="4625" spans="1:14" hidden="1">
      <c r="A4625" s="22">
        <v>350</v>
      </c>
      <c r="B4625" s="272">
        <v>4100</v>
      </c>
      <c r="C4625" s="1917" t="s">
        <v>229</v>
      </c>
      <c r="D4625" s="1918"/>
      <c r="E4625" s="310">
        <f t="shared" si="1078"/>
        <v>0</v>
      </c>
      <c r="F4625" s="1459">
        <v>0</v>
      </c>
      <c r="G4625" s="1459">
        <v>0</v>
      </c>
      <c r="H4625" s="1460">
        <v>0</v>
      </c>
      <c r="I4625" s="1711">
        <v>0</v>
      </c>
      <c r="J4625" s="1459">
        <v>0</v>
      </c>
      <c r="K4625" s="1459">
        <v>0</v>
      </c>
      <c r="L4625" s="310">
        <f t="shared" si="1079"/>
        <v>0</v>
      </c>
      <c r="M4625" s="12" t="str">
        <f t="shared" si="1077"/>
        <v/>
      </c>
      <c r="N4625" s="13"/>
    </row>
    <row r="4626" spans="1:14" hidden="1">
      <c r="A4626" s="23">
        <v>355</v>
      </c>
      <c r="B4626" s="272">
        <v>4200</v>
      </c>
      <c r="C4626" s="1917" t="s">
        <v>230</v>
      </c>
      <c r="D4626" s="1918"/>
      <c r="E4626" s="310">
        <f t="shared" ref="E4626:L4626" si="1080">SUM(E4627:E4632)</f>
        <v>0</v>
      </c>
      <c r="F4626" s="274">
        <f t="shared" si="1080"/>
        <v>0</v>
      </c>
      <c r="G4626" s="275">
        <f t="shared" si="1080"/>
        <v>0</v>
      </c>
      <c r="H4626" s="276">
        <f>SUM(H4627:H4632)</f>
        <v>0</v>
      </c>
      <c r="I4626" s="274">
        <f t="shared" si="1080"/>
        <v>0</v>
      </c>
      <c r="J4626" s="275">
        <f t="shared" si="1080"/>
        <v>0</v>
      </c>
      <c r="K4626" s="276">
        <f t="shared" si="1080"/>
        <v>0</v>
      </c>
      <c r="L4626" s="310">
        <f t="shared" si="1080"/>
        <v>0</v>
      </c>
      <c r="M4626" s="12" t="str">
        <f t="shared" si="1077"/>
        <v/>
      </c>
      <c r="N4626" s="13"/>
    </row>
    <row r="4627" spans="1:14" hidden="1">
      <c r="A4627" s="23">
        <v>355</v>
      </c>
      <c r="B4627" s="362"/>
      <c r="C4627" s="279">
        <v>4201</v>
      </c>
      <c r="D4627" s="280" t="s">
        <v>231</v>
      </c>
      <c r="E4627" s="281">
        <f t="shared" ref="E4627:E4632" si="1081">F4627+G4627+H4627</f>
        <v>0</v>
      </c>
      <c r="F4627" s="152"/>
      <c r="G4627" s="153"/>
      <c r="H4627" s="1406"/>
      <c r="I4627" s="152"/>
      <c r="J4627" s="153"/>
      <c r="K4627" s="1406"/>
      <c r="L4627" s="281">
        <f t="shared" ref="L4627:L4632" si="1082">I4627+J4627+K4627</f>
        <v>0</v>
      </c>
      <c r="M4627" s="12" t="str">
        <f t="shared" si="1077"/>
        <v/>
      </c>
      <c r="N4627" s="13"/>
    </row>
    <row r="4628" spans="1:14" hidden="1">
      <c r="A4628" s="23">
        <v>375</v>
      </c>
      <c r="B4628" s="362"/>
      <c r="C4628" s="293">
        <v>4202</v>
      </c>
      <c r="D4628" s="363" t="s">
        <v>232</v>
      </c>
      <c r="E4628" s="295">
        <f t="shared" si="1081"/>
        <v>0</v>
      </c>
      <c r="F4628" s="158"/>
      <c r="G4628" s="159"/>
      <c r="H4628" s="1408"/>
      <c r="I4628" s="158"/>
      <c r="J4628" s="159"/>
      <c r="K4628" s="1408"/>
      <c r="L4628" s="295">
        <f t="shared" si="1082"/>
        <v>0</v>
      </c>
      <c r="M4628" s="12" t="str">
        <f t="shared" si="1077"/>
        <v/>
      </c>
      <c r="N4628" s="13"/>
    </row>
    <row r="4629" spans="1:14" hidden="1">
      <c r="A4629" s="23">
        <v>380</v>
      </c>
      <c r="B4629" s="362"/>
      <c r="C4629" s="293">
        <v>4214</v>
      </c>
      <c r="D4629" s="363" t="s">
        <v>233</v>
      </c>
      <c r="E4629" s="295">
        <f t="shared" si="1081"/>
        <v>0</v>
      </c>
      <c r="F4629" s="158"/>
      <c r="G4629" s="159"/>
      <c r="H4629" s="1408"/>
      <c r="I4629" s="158"/>
      <c r="J4629" s="159"/>
      <c r="K4629" s="1408"/>
      <c r="L4629" s="295">
        <f t="shared" si="1082"/>
        <v>0</v>
      </c>
      <c r="M4629" s="12" t="str">
        <f t="shared" si="1077"/>
        <v/>
      </c>
      <c r="N4629" s="13"/>
    </row>
    <row r="4630" spans="1:14" hidden="1">
      <c r="A4630" s="23">
        <v>385</v>
      </c>
      <c r="B4630" s="362"/>
      <c r="C4630" s="293">
        <v>4217</v>
      </c>
      <c r="D4630" s="363" t="s">
        <v>234</v>
      </c>
      <c r="E4630" s="295">
        <f t="shared" si="1081"/>
        <v>0</v>
      </c>
      <c r="F4630" s="158"/>
      <c r="G4630" s="159"/>
      <c r="H4630" s="1408"/>
      <c r="I4630" s="158"/>
      <c r="J4630" s="159"/>
      <c r="K4630" s="1408"/>
      <c r="L4630" s="295">
        <f t="shared" si="1082"/>
        <v>0</v>
      </c>
      <c r="M4630" s="12" t="str">
        <f t="shared" si="1077"/>
        <v/>
      </c>
      <c r="N4630" s="13"/>
    </row>
    <row r="4631" spans="1:14" hidden="1">
      <c r="A4631" s="23">
        <v>390</v>
      </c>
      <c r="B4631" s="362"/>
      <c r="C4631" s="293">
        <v>4218</v>
      </c>
      <c r="D4631" s="294" t="s">
        <v>235</v>
      </c>
      <c r="E4631" s="295">
        <f t="shared" si="1081"/>
        <v>0</v>
      </c>
      <c r="F4631" s="158"/>
      <c r="G4631" s="159"/>
      <c r="H4631" s="1408"/>
      <c r="I4631" s="158"/>
      <c r="J4631" s="159"/>
      <c r="K4631" s="1408"/>
      <c r="L4631" s="295">
        <f t="shared" si="1082"/>
        <v>0</v>
      </c>
      <c r="M4631" s="12" t="str">
        <f t="shared" si="1077"/>
        <v/>
      </c>
      <c r="N4631" s="13"/>
    </row>
    <row r="4632" spans="1:14" hidden="1">
      <c r="A4632" s="23">
        <v>390</v>
      </c>
      <c r="B4632" s="362"/>
      <c r="C4632" s="285">
        <v>4219</v>
      </c>
      <c r="D4632" s="343" t="s">
        <v>236</v>
      </c>
      <c r="E4632" s="287">
        <f t="shared" si="1081"/>
        <v>0</v>
      </c>
      <c r="F4632" s="173"/>
      <c r="G4632" s="174"/>
      <c r="H4632" s="1409"/>
      <c r="I4632" s="173"/>
      <c r="J4632" s="174"/>
      <c r="K4632" s="1409"/>
      <c r="L4632" s="287">
        <f t="shared" si="1082"/>
        <v>0</v>
      </c>
      <c r="M4632" s="12" t="str">
        <f t="shared" si="1077"/>
        <v/>
      </c>
      <c r="N4632" s="13"/>
    </row>
    <row r="4633" spans="1:14" hidden="1">
      <c r="A4633" s="23">
        <v>395</v>
      </c>
      <c r="B4633" s="272">
        <v>4300</v>
      </c>
      <c r="C4633" s="1917" t="s">
        <v>1645</v>
      </c>
      <c r="D4633" s="1918"/>
      <c r="E4633" s="310">
        <f t="shared" ref="E4633:L4633" si="1083">SUM(E4634:E4636)</f>
        <v>0</v>
      </c>
      <c r="F4633" s="274">
        <f t="shared" si="1083"/>
        <v>0</v>
      </c>
      <c r="G4633" s="275">
        <f t="shared" si="1083"/>
        <v>0</v>
      </c>
      <c r="H4633" s="276">
        <f>SUM(H4634:H4636)</f>
        <v>0</v>
      </c>
      <c r="I4633" s="274">
        <f t="shared" si="1083"/>
        <v>0</v>
      </c>
      <c r="J4633" s="275">
        <f t="shared" si="1083"/>
        <v>0</v>
      </c>
      <c r="K4633" s="276">
        <f t="shared" si="1083"/>
        <v>0</v>
      </c>
      <c r="L4633" s="310">
        <f t="shared" si="1083"/>
        <v>0</v>
      </c>
      <c r="M4633" s="12" t="str">
        <f t="shared" si="1077"/>
        <v/>
      </c>
      <c r="N4633" s="13"/>
    </row>
    <row r="4634" spans="1:14" hidden="1">
      <c r="A4634" s="18">
        <v>397</v>
      </c>
      <c r="B4634" s="362"/>
      <c r="C4634" s="279">
        <v>4301</v>
      </c>
      <c r="D4634" s="311" t="s">
        <v>237</v>
      </c>
      <c r="E4634" s="281">
        <f t="shared" ref="E4634:E4639" si="1084">F4634+G4634+H4634</f>
        <v>0</v>
      </c>
      <c r="F4634" s="152"/>
      <c r="G4634" s="153"/>
      <c r="H4634" s="1406"/>
      <c r="I4634" s="152"/>
      <c r="J4634" s="153"/>
      <c r="K4634" s="1406"/>
      <c r="L4634" s="281">
        <f t="shared" ref="L4634:L4639" si="1085">I4634+J4634+K4634</f>
        <v>0</v>
      </c>
      <c r="M4634" s="12" t="str">
        <f t="shared" si="1077"/>
        <v/>
      </c>
      <c r="N4634" s="13"/>
    </row>
    <row r="4635" spans="1:14" hidden="1">
      <c r="A4635" s="14">
        <v>398</v>
      </c>
      <c r="B4635" s="362"/>
      <c r="C4635" s="293">
        <v>4302</v>
      </c>
      <c r="D4635" s="363" t="s">
        <v>238</v>
      </c>
      <c r="E4635" s="295">
        <f t="shared" si="1084"/>
        <v>0</v>
      </c>
      <c r="F4635" s="158"/>
      <c r="G4635" s="159"/>
      <c r="H4635" s="1408"/>
      <c r="I4635" s="158"/>
      <c r="J4635" s="159"/>
      <c r="K4635" s="1408"/>
      <c r="L4635" s="295">
        <f t="shared" si="1085"/>
        <v>0</v>
      </c>
      <c r="M4635" s="12" t="str">
        <f t="shared" si="1077"/>
        <v/>
      </c>
      <c r="N4635" s="13"/>
    </row>
    <row r="4636" spans="1:14" hidden="1">
      <c r="A4636" s="14">
        <v>399</v>
      </c>
      <c r="B4636" s="362"/>
      <c r="C4636" s="285">
        <v>4309</v>
      </c>
      <c r="D4636" s="301" t="s">
        <v>239</v>
      </c>
      <c r="E4636" s="287">
        <f t="shared" si="1084"/>
        <v>0</v>
      </c>
      <c r="F4636" s="173"/>
      <c r="G4636" s="174"/>
      <c r="H4636" s="1409"/>
      <c r="I4636" s="173"/>
      <c r="J4636" s="174"/>
      <c r="K4636" s="1409"/>
      <c r="L4636" s="287">
        <f t="shared" si="1085"/>
        <v>0</v>
      </c>
      <c r="M4636" s="12" t="str">
        <f t="shared" si="1077"/>
        <v/>
      </c>
      <c r="N4636" s="13"/>
    </row>
    <row r="4637" spans="1:14" hidden="1">
      <c r="A4637" s="14">
        <v>400</v>
      </c>
      <c r="B4637" s="272">
        <v>4400</v>
      </c>
      <c r="C4637" s="1917" t="s">
        <v>1642</v>
      </c>
      <c r="D4637" s="1918"/>
      <c r="E4637" s="310">
        <f t="shared" si="1084"/>
        <v>0</v>
      </c>
      <c r="F4637" s="1410"/>
      <c r="G4637" s="1411"/>
      <c r="H4637" s="1412"/>
      <c r="I4637" s="1410"/>
      <c r="J4637" s="1411"/>
      <c r="K4637" s="1412"/>
      <c r="L4637" s="310">
        <f t="shared" si="1085"/>
        <v>0</v>
      </c>
      <c r="M4637" s="12" t="str">
        <f t="shared" si="1077"/>
        <v/>
      </c>
      <c r="N4637" s="13"/>
    </row>
    <row r="4638" spans="1:14" hidden="1">
      <c r="A4638" s="14">
        <v>401</v>
      </c>
      <c r="B4638" s="272">
        <v>4500</v>
      </c>
      <c r="C4638" s="1917" t="s">
        <v>1643</v>
      </c>
      <c r="D4638" s="1918"/>
      <c r="E4638" s="310">
        <f t="shared" si="1084"/>
        <v>0</v>
      </c>
      <c r="F4638" s="1410"/>
      <c r="G4638" s="1411"/>
      <c r="H4638" s="1412"/>
      <c r="I4638" s="1410"/>
      <c r="J4638" s="1411"/>
      <c r="K4638" s="1412"/>
      <c r="L4638" s="310">
        <f t="shared" si="1085"/>
        <v>0</v>
      </c>
      <c r="M4638" s="12" t="str">
        <f t="shared" si="1077"/>
        <v/>
      </c>
      <c r="N4638" s="13"/>
    </row>
    <row r="4639" spans="1:14" hidden="1">
      <c r="A4639" s="40">
        <v>404</v>
      </c>
      <c r="B4639" s="272">
        <v>4600</v>
      </c>
      <c r="C4639" s="1923" t="s">
        <v>240</v>
      </c>
      <c r="D4639" s="1924"/>
      <c r="E4639" s="310">
        <f t="shared" si="1084"/>
        <v>0</v>
      </c>
      <c r="F4639" s="1410"/>
      <c r="G4639" s="1411"/>
      <c r="H4639" s="1412"/>
      <c r="I4639" s="1410"/>
      <c r="J4639" s="1411"/>
      <c r="K4639" s="1412"/>
      <c r="L4639" s="310">
        <f t="shared" si="1085"/>
        <v>0</v>
      </c>
      <c r="M4639" s="12" t="str">
        <f t="shared" si="1077"/>
        <v/>
      </c>
      <c r="N4639" s="13"/>
    </row>
    <row r="4640" spans="1:14" hidden="1">
      <c r="A4640" s="40">
        <v>404</v>
      </c>
      <c r="B4640" s="272">
        <v>4900</v>
      </c>
      <c r="C4640" s="1917" t="s">
        <v>267</v>
      </c>
      <c r="D4640" s="1918"/>
      <c r="E4640" s="310">
        <f t="shared" ref="E4640:L4640" si="1086">+E4641+E4642</f>
        <v>0</v>
      </c>
      <c r="F4640" s="274">
        <f t="shared" si="1086"/>
        <v>0</v>
      </c>
      <c r="G4640" s="275">
        <f t="shared" si="1086"/>
        <v>0</v>
      </c>
      <c r="H4640" s="276">
        <f>+H4641+H4642</f>
        <v>0</v>
      </c>
      <c r="I4640" s="274">
        <f t="shared" si="1086"/>
        <v>0</v>
      </c>
      <c r="J4640" s="275">
        <f t="shared" si="1086"/>
        <v>0</v>
      </c>
      <c r="K4640" s="276">
        <f t="shared" si="1086"/>
        <v>0</v>
      </c>
      <c r="L4640" s="310">
        <f t="shared" si="1086"/>
        <v>0</v>
      </c>
      <c r="M4640" s="12" t="str">
        <f t="shared" si="1077"/>
        <v/>
      </c>
      <c r="N4640" s="13"/>
    </row>
    <row r="4641" spans="1:14" hidden="1">
      <c r="A4641" s="22">
        <v>440</v>
      </c>
      <c r="B4641" s="362"/>
      <c r="C4641" s="279">
        <v>4901</v>
      </c>
      <c r="D4641" s="364" t="s">
        <v>268</v>
      </c>
      <c r="E4641" s="281">
        <f>F4641+G4641+H4641</f>
        <v>0</v>
      </c>
      <c r="F4641" s="152"/>
      <c r="G4641" s="153"/>
      <c r="H4641" s="1406"/>
      <c r="I4641" s="152"/>
      <c r="J4641" s="153"/>
      <c r="K4641" s="1406"/>
      <c r="L4641" s="281">
        <f>I4641+J4641+K4641</f>
        <v>0</v>
      </c>
      <c r="M4641" s="12" t="str">
        <f t="shared" si="1077"/>
        <v/>
      </c>
      <c r="N4641" s="13"/>
    </row>
    <row r="4642" spans="1:14" hidden="1">
      <c r="A4642" s="22">
        <v>450</v>
      </c>
      <c r="B4642" s="362"/>
      <c r="C4642" s="285">
        <v>4902</v>
      </c>
      <c r="D4642" s="301" t="s">
        <v>269</v>
      </c>
      <c r="E4642" s="287">
        <f>F4642+G4642+H4642</f>
        <v>0</v>
      </c>
      <c r="F4642" s="173"/>
      <c r="G4642" s="174"/>
      <c r="H4642" s="1409"/>
      <c r="I4642" s="173"/>
      <c r="J4642" s="174"/>
      <c r="K4642" s="1409"/>
      <c r="L4642" s="287">
        <f>I4642+J4642+K4642</f>
        <v>0</v>
      </c>
      <c r="M4642" s="12" t="str">
        <f t="shared" si="1077"/>
        <v/>
      </c>
      <c r="N4642" s="13"/>
    </row>
    <row r="4643" spans="1:14" hidden="1">
      <c r="A4643" s="22">
        <v>495</v>
      </c>
      <c r="B4643" s="365">
        <v>5100</v>
      </c>
      <c r="C4643" s="1925" t="s">
        <v>241</v>
      </c>
      <c r="D4643" s="1926"/>
      <c r="E4643" s="310">
        <f>F4643+G4643+H4643</f>
        <v>0</v>
      </c>
      <c r="F4643" s="1410"/>
      <c r="G4643" s="1411"/>
      <c r="H4643" s="1412"/>
      <c r="I4643" s="1410"/>
      <c r="J4643" s="1411"/>
      <c r="K4643" s="1412"/>
      <c r="L4643" s="310">
        <f>I4643+J4643+K4643</f>
        <v>0</v>
      </c>
      <c r="M4643" s="12" t="str">
        <f t="shared" si="1077"/>
        <v/>
      </c>
      <c r="N4643" s="13"/>
    </row>
    <row r="4644" spans="1:14" hidden="1">
      <c r="A4644" s="23">
        <v>500</v>
      </c>
      <c r="B4644" s="365">
        <v>5200</v>
      </c>
      <c r="C4644" s="1925" t="s">
        <v>242</v>
      </c>
      <c r="D4644" s="1926"/>
      <c r="E4644" s="310">
        <f t="shared" ref="E4644:L4644" si="1087">SUM(E4645:E4651)</f>
        <v>0</v>
      </c>
      <c r="F4644" s="274">
        <f t="shared" si="1087"/>
        <v>0</v>
      </c>
      <c r="G4644" s="275">
        <f t="shared" si="1087"/>
        <v>0</v>
      </c>
      <c r="H4644" s="276">
        <f>SUM(H4645:H4651)</f>
        <v>0</v>
      </c>
      <c r="I4644" s="274">
        <f t="shared" si="1087"/>
        <v>0</v>
      </c>
      <c r="J4644" s="275">
        <f t="shared" si="1087"/>
        <v>0</v>
      </c>
      <c r="K4644" s="276">
        <f t="shared" si="1087"/>
        <v>0</v>
      </c>
      <c r="L4644" s="310">
        <f t="shared" si="1087"/>
        <v>0</v>
      </c>
      <c r="M4644" s="12" t="str">
        <f t="shared" si="1077"/>
        <v/>
      </c>
      <c r="N4644" s="13"/>
    </row>
    <row r="4645" spans="1:14" hidden="1">
      <c r="A4645" s="23">
        <v>505</v>
      </c>
      <c r="B4645" s="366"/>
      <c r="C4645" s="367">
        <v>5201</v>
      </c>
      <c r="D4645" s="368" t="s">
        <v>243</v>
      </c>
      <c r="E4645" s="281">
        <f t="shared" ref="E4645:E4651" si="1088">F4645+G4645+H4645</f>
        <v>0</v>
      </c>
      <c r="F4645" s="152"/>
      <c r="G4645" s="153"/>
      <c r="H4645" s="1406"/>
      <c r="I4645" s="152"/>
      <c r="J4645" s="153"/>
      <c r="K4645" s="1406"/>
      <c r="L4645" s="281">
        <f t="shared" ref="L4645:L4651" si="1089">I4645+J4645+K4645</f>
        <v>0</v>
      </c>
      <c r="M4645" s="12" t="str">
        <f t="shared" si="1077"/>
        <v/>
      </c>
      <c r="N4645" s="13"/>
    </row>
    <row r="4646" spans="1:14" hidden="1">
      <c r="A4646" s="23">
        <v>510</v>
      </c>
      <c r="B4646" s="366"/>
      <c r="C4646" s="369">
        <v>5202</v>
      </c>
      <c r="D4646" s="370" t="s">
        <v>244</v>
      </c>
      <c r="E4646" s="295">
        <f t="shared" si="1088"/>
        <v>0</v>
      </c>
      <c r="F4646" s="158"/>
      <c r="G4646" s="159"/>
      <c r="H4646" s="1408"/>
      <c r="I4646" s="158"/>
      <c r="J4646" s="159"/>
      <c r="K4646" s="1408"/>
      <c r="L4646" s="295">
        <f t="shared" si="1089"/>
        <v>0</v>
      </c>
      <c r="M4646" s="12" t="str">
        <f t="shared" si="1077"/>
        <v/>
      </c>
      <c r="N4646" s="13"/>
    </row>
    <row r="4647" spans="1:14" hidden="1">
      <c r="A4647" s="23">
        <v>515</v>
      </c>
      <c r="B4647" s="366"/>
      <c r="C4647" s="369">
        <v>5203</v>
      </c>
      <c r="D4647" s="370" t="s">
        <v>609</v>
      </c>
      <c r="E4647" s="295">
        <f t="shared" si="1088"/>
        <v>0</v>
      </c>
      <c r="F4647" s="158"/>
      <c r="G4647" s="159"/>
      <c r="H4647" s="1408"/>
      <c r="I4647" s="158"/>
      <c r="J4647" s="159"/>
      <c r="K4647" s="1408"/>
      <c r="L4647" s="295">
        <f t="shared" si="1089"/>
        <v>0</v>
      </c>
      <c r="M4647" s="12" t="str">
        <f t="shared" si="1077"/>
        <v/>
      </c>
      <c r="N4647" s="13"/>
    </row>
    <row r="4648" spans="1:14" hidden="1">
      <c r="A4648" s="23">
        <v>520</v>
      </c>
      <c r="B4648" s="366"/>
      <c r="C4648" s="369">
        <v>5204</v>
      </c>
      <c r="D4648" s="370" t="s">
        <v>610</v>
      </c>
      <c r="E4648" s="295">
        <f t="shared" si="1088"/>
        <v>0</v>
      </c>
      <c r="F4648" s="158"/>
      <c r="G4648" s="159"/>
      <c r="H4648" s="1408"/>
      <c r="I4648" s="158"/>
      <c r="J4648" s="159"/>
      <c r="K4648" s="1408"/>
      <c r="L4648" s="295">
        <f t="shared" si="1089"/>
        <v>0</v>
      </c>
      <c r="M4648" s="12" t="str">
        <f t="shared" si="1077"/>
        <v/>
      </c>
      <c r="N4648" s="13"/>
    </row>
    <row r="4649" spans="1:14" hidden="1">
      <c r="A4649" s="23">
        <v>525</v>
      </c>
      <c r="B4649" s="366"/>
      <c r="C4649" s="369">
        <v>5205</v>
      </c>
      <c r="D4649" s="370" t="s">
        <v>611</v>
      </c>
      <c r="E4649" s="295">
        <f t="shared" si="1088"/>
        <v>0</v>
      </c>
      <c r="F4649" s="158"/>
      <c r="G4649" s="159"/>
      <c r="H4649" s="1408"/>
      <c r="I4649" s="158"/>
      <c r="J4649" s="159"/>
      <c r="K4649" s="1408"/>
      <c r="L4649" s="295">
        <f t="shared" si="1089"/>
        <v>0</v>
      </c>
      <c r="M4649" s="12" t="str">
        <f t="shared" si="1077"/>
        <v/>
      </c>
      <c r="N4649" s="13"/>
    </row>
    <row r="4650" spans="1:14" hidden="1">
      <c r="A4650" s="22">
        <v>635</v>
      </c>
      <c r="B4650" s="366"/>
      <c r="C4650" s="369">
        <v>5206</v>
      </c>
      <c r="D4650" s="370" t="s">
        <v>612</v>
      </c>
      <c r="E4650" s="295">
        <f t="shared" si="1088"/>
        <v>0</v>
      </c>
      <c r="F4650" s="158"/>
      <c r="G4650" s="159"/>
      <c r="H4650" s="1408"/>
      <c r="I4650" s="158"/>
      <c r="J4650" s="159"/>
      <c r="K4650" s="1408"/>
      <c r="L4650" s="295">
        <f t="shared" si="1089"/>
        <v>0</v>
      </c>
      <c r="M4650" s="12" t="str">
        <f t="shared" si="1077"/>
        <v/>
      </c>
      <c r="N4650" s="13"/>
    </row>
    <row r="4651" spans="1:14" hidden="1">
      <c r="A4651" s="23">
        <v>640</v>
      </c>
      <c r="B4651" s="366"/>
      <c r="C4651" s="371">
        <v>5219</v>
      </c>
      <c r="D4651" s="372" t="s">
        <v>613</v>
      </c>
      <c r="E4651" s="287">
        <f t="shared" si="1088"/>
        <v>0</v>
      </c>
      <c r="F4651" s="173"/>
      <c r="G4651" s="174"/>
      <c r="H4651" s="1409"/>
      <c r="I4651" s="173"/>
      <c r="J4651" s="174"/>
      <c r="K4651" s="1409"/>
      <c r="L4651" s="287">
        <f t="shared" si="1089"/>
        <v>0</v>
      </c>
      <c r="M4651" s="12" t="str">
        <f t="shared" si="1077"/>
        <v/>
      </c>
      <c r="N4651" s="13"/>
    </row>
    <row r="4652" spans="1:14" hidden="1">
      <c r="A4652" s="23">
        <v>645</v>
      </c>
      <c r="B4652" s="365">
        <v>5300</v>
      </c>
      <c r="C4652" s="1925" t="s">
        <v>614</v>
      </c>
      <c r="D4652" s="1926"/>
      <c r="E4652" s="310">
        <f t="shared" ref="E4652:L4652" si="1090">SUM(E4653:E4654)</f>
        <v>0</v>
      </c>
      <c r="F4652" s="274">
        <f t="shared" si="1090"/>
        <v>0</v>
      </c>
      <c r="G4652" s="275">
        <f t="shared" si="1090"/>
        <v>0</v>
      </c>
      <c r="H4652" s="276">
        <f>SUM(H4653:H4654)</f>
        <v>0</v>
      </c>
      <c r="I4652" s="274">
        <f t="shared" si="1090"/>
        <v>0</v>
      </c>
      <c r="J4652" s="275">
        <f t="shared" si="1090"/>
        <v>0</v>
      </c>
      <c r="K4652" s="276">
        <f t="shared" si="1090"/>
        <v>0</v>
      </c>
      <c r="L4652" s="310">
        <f t="shared" si="1090"/>
        <v>0</v>
      </c>
      <c r="M4652" s="12" t="str">
        <f t="shared" si="1077"/>
        <v/>
      </c>
      <c r="N4652" s="13"/>
    </row>
    <row r="4653" spans="1:14" hidden="1">
      <c r="A4653" s="23">
        <v>650</v>
      </c>
      <c r="B4653" s="366"/>
      <c r="C4653" s="367">
        <v>5301</v>
      </c>
      <c r="D4653" s="368" t="s">
        <v>301</v>
      </c>
      <c r="E4653" s="281">
        <f>F4653+G4653+H4653</f>
        <v>0</v>
      </c>
      <c r="F4653" s="152"/>
      <c r="G4653" s="153"/>
      <c r="H4653" s="1406"/>
      <c r="I4653" s="152"/>
      <c r="J4653" s="153"/>
      <c r="K4653" s="1406"/>
      <c r="L4653" s="281">
        <f>I4653+J4653+K4653</f>
        <v>0</v>
      </c>
      <c r="M4653" s="12" t="str">
        <f t="shared" si="1077"/>
        <v/>
      </c>
      <c r="N4653" s="13"/>
    </row>
    <row r="4654" spans="1:14" hidden="1">
      <c r="A4654" s="22">
        <v>655</v>
      </c>
      <c r="B4654" s="366"/>
      <c r="C4654" s="371">
        <v>5309</v>
      </c>
      <c r="D4654" s="372" t="s">
        <v>615</v>
      </c>
      <c r="E4654" s="287">
        <f>F4654+G4654+H4654</f>
        <v>0</v>
      </c>
      <c r="F4654" s="173"/>
      <c r="G4654" s="174"/>
      <c r="H4654" s="1409"/>
      <c r="I4654" s="173"/>
      <c r="J4654" s="174"/>
      <c r="K4654" s="1409"/>
      <c r="L4654" s="287">
        <f>I4654+J4654+K4654</f>
        <v>0</v>
      </c>
      <c r="M4654" s="12" t="str">
        <f t="shared" si="1077"/>
        <v/>
      </c>
      <c r="N4654" s="13"/>
    </row>
    <row r="4655" spans="1:14" hidden="1">
      <c r="A4655" s="22">
        <v>665</v>
      </c>
      <c r="B4655" s="365">
        <v>5400</v>
      </c>
      <c r="C4655" s="1925" t="s">
        <v>672</v>
      </c>
      <c r="D4655" s="1926"/>
      <c r="E4655" s="310">
        <f>F4655+G4655+H4655</f>
        <v>0</v>
      </c>
      <c r="F4655" s="1410"/>
      <c r="G4655" s="1411"/>
      <c r="H4655" s="1412"/>
      <c r="I4655" s="1410"/>
      <c r="J4655" s="1411"/>
      <c r="K4655" s="1412"/>
      <c r="L4655" s="310">
        <f>I4655+J4655+K4655</f>
        <v>0</v>
      </c>
      <c r="M4655" s="12" t="str">
        <f t="shared" si="1077"/>
        <v/>
      </c>
      <c r="N4655" s="13"/>
    </row>
    <row r="4656" spans="1:14" hidden="1">
      <c r="A4656" s="22">
        <v>675</v>
      </c>
      <c r="B4656" s="272">
        <v>5500</v>
      </c>
      <c r="C4656" s="1917" t="s">
        <v>673</v>
      </c>
      <c r="D4656" s="1918"/>
      <c r="E4656" s="310">
        <f t="shared" ref="E4656:L4656" si="1091">SUM(E4657:E4660)</f>
        <v>0</v>
      </c>
      <c r="F4656" s="274">
        <f t="shared" si="1091"/>
        <v>0</v>
      </c>
      <c r="G4656" s="275">
        <f t="shared" si="1091"/>
        <v>0</v>
      </c>
      <c r="H4656" s="276">
        <f>SUM(H4657:H4660)</f>
        <v>0</v>
      </c>
      <c r="I4656" s="274">
        <f t="shared" si="1091"/>
        <v>0</v>
      </c>
      <c r="J4656" s="275">
        <f t="shared" si="1091"/>
        <v>0</v>
      </c>
      <c r="K4656" s="276">
        <f t="shared" si="1091"/>
        <v>0</v>
      </c>
      <c r="L4656" s="310">
        <f t="shared" si="1091"/>
        <v>0</v>
      </c>
      <c r="M4656" s="12" t="str">
        <f t="shared" si="1077"/>
        <v/>
      </c>
      <c r="N4656" s="13"/>
    </row>
    <row r="4657" spans="1:14" hidden="1">
      <c r="A4657" s="22">
        <v>685</v>
      </c>
      <c r="B4657" s="362"/>
      <c r="C4657" s="279">
        <v>5501</v>
      </c>
      <c r="D4657" s="311" t="s">
        <v>674</v>
      </c>
      <c r="E4657" s="281">
        <f>F4657+G4657+H4657</f>
        <v>0</v>
      </c>
      <c r="F4657" s="152"/>
      <c r="G4657" s="153"/>
      <c r="H4657" s="1406"/>
      <c r="I4657" s="152"/>
      <c r="J4657" s="153"/>
      <c r="K4657" s="1406"/>
      <c r="L4657" s="281">
        <f>I4657+J4657+K4657</f>
        <v>0</v>
      </c>
      <c r="M4657" s="12" t="str">
        <f t="shared" si="1077"/>
        <v/>
      </c>
      <c r="N4657" s="13"/>
    </row>
    <row r="4658" spans="1:14" hidden="1">
      <c r="A4658" s="23">
        <v>690</v>
      </c>
      <c r="B4658" s="362"/>
      <c r="C4658" s="293">
        <v>5502</v>
      </c>
      <c r="D4658" s="294" t="s">
        <v>675</v>
      </c>
      <c r="E4658" s="295">
        <f>F4658+G4658+H4658</f>
        <v>0</v>
      </c>
      <c r="F4658" s="158"/>
      <c r="G4658" s="159"/>
      <c r="H4658" s="1408"/>
      <c r="I4658" s="158"/>
      <c r="J4658" s="159"/>
      <c r="K4658" s="1408"/>
      <c r="L4658" s="295">
        <f>I4658+J4658+K4658</f>
        <v>0</v>
      </c>
      <c r="M4658" s="12" t="str">
        <f t="shared" si="1077"/>
        <v/>
      </c>
      <c r="N4658" s="13"/>
    </row>
    <row r="4659" spans="1:14" hidden="1">
      <c r="A4659" s="23">
        <v>695</v>
      </c>
      <c r="B4659" s="362"/>
      <c r="C4659" s="293">
        <v>5503</v>
      </c>
      <c r="D4659" s="363" t="s">
        <v>676</v>
      </c>
      <c r="E4659" s="295">
        <f>F4659+G4659+H4659</f>
        <v>0</v>
      </c>
      <c r="F4659" s="158"/>
      <c r="G4659" s="159"/>
      <c r="H4659" s="1408"/>
      <c r="I4659" s="158"/>
      <c r="J4659" s="159"/>
      <c r="K4659" s="1408"/>
      <c r="L4659" s="295">
        <f>I4659+J4659+K4659</f>
        <v>0</v>
      </c>
      <c r="M4659" s="12" t="str">
        <f t="shared" si="1077"/>
        <v/>
      </c>
      <c r="N4659" s="13"/>
    </row>
    <row r="4660" spans="1:14" hidden="1">
      <c r="A4660" s="22">
        <v>700</v>
      </c>
      <c r="B4660" s="362"/>
      <c r="C4660" s="285">
        <v>5504</v>
      </c>
      <c r="D4660" s="339" t="s">
        <v>677</v>
      </c>
      <c r="E4660" s="287">
        <f>F4660+G4660+H4660</f>
        <v>0</v>
      </c>
      <c r="F4660" s="173"/>
      <c r="G4660" s="174"/>
      <c r="H4660" s="1409"/>
      <c r="I4660" s="173"/>
      <c r="J4660" s="174"/>
      <c r="K4660" s="1409"/>
      <c r="L4660" s="287">
        <f>I4660+J4660+K4660</f>
        <v>0</v>
      </c>
      <c r="M4660" s="12" t="str">
        <f t="shared" si="1077"/>
        <v/>
      </c>
      <c r="N4660" s="13"/>
    </row>
    <row r="4661" spans="1:14" hidden="1">
      <c r="A4661" s="22">
        <v>710</v>
      </c>
      <c r="B4661" s="365">
        <v>5700</v>
      </c>
      <c r="C4661" s="1919" t="s">
        <v>899</v>
      </c>
      <c r="D4661" s="1920"/>
      <c r="E4661" s="310">
        <f>SUM(E4662:E4664)</f>
        <v>0</v>
      </c>
      <c r="F4661" s="1458">
        <v>0</v>
      </c>
      <c r="G4661" s="1458">
        <v>0</v>
      </c>
      <c r="H4661" s="1458">
        <v>0</v>
      </c>
      <c r="I4661" s="1458">
        <v>0</v>
      </c>
      <c r="J4661" s="1458">
        <v>0</v>
      </c>
      <c r="K4661" s="1458">
        <v>0</v>
      </c>
      <c r="L4661" s="310">
        <f>SUM(L4662:L4664)</f>
        <v>0</v>
      </c>
      <c r="M4661" s="12" t="str">
        <f t="shared" si="1077"/>
        <v/>
      </c>
      <c r="N4661" s="13"/>
    </row>
    <row r="4662" spans="1:14" hidden="1">
      <c r="A4662" s="23">
        <v>715</v>
      </c>
      <c r="B4662" s="366"/>
      <c r="C4662" s="367">
        <v>5701</v>
      </c>
      <c r="D4662" s="368" t="s">
        <v>678</v>
      </c>
      <c r="E4662" s="281">
        <f>F4662+G4662+H4662</f>
        <v>0</v>
      </c>
      <c r="F4662" s="1459">
        <v>0</v>
      </c>
      <c r="G4662" s="1459">
        <v>0</v>
      </c>
      <c r="H4662" s="1460">
        <v>0</v>
      </c>
      <c r="I4662" s="1711">
        <v>0</v>
      </c>
      <c r="J4662" s="1459">
        <v>0</v>
      </c>
      <c r="K4662" s="1459">
        <v>0</v>
      </c>
      <c r="L4662" s="281">
        <f>I4662+J4662+K4662</f>
        <v>0</v>
      </c>
      <c r="M4662" s="12" t="str">
        <f t="shared" si="1077"/>
        <v/>
      </c>
      <c r="N4662" s="13"/>
    </row>
    <row r="4663" spans="1:14" hidden="1">
      <c r="A4663" s="23">
        <v>720</v>
      </c>
      <c r="B4663" s="366"/>
      <c r="C4663" s="373">
        <v>5702</v>
      </c>
      <c r="D4663" s="374" t="s">
        <v>679</v>
      </c>
      <c r="E4663" s="314">
        <f>F4663+G4663+H4663</f>
        <v>0</v>
      </c>
      <c r="F4663" s="1459">
        <v>0</v>
      </c>
      <c r="G4663" s="1459">
        <v>0</v>
      </c>
      <c r="H4663" s="1460">
        <v>0</v>
      </c>
      <c r="I4663" s="1711">
        <v>0</v>
      </c>
      <c r="J4663" s="1459">
        <v>0</v>
      </c>
      <c r="K4663" s="1459">
        <v>0</v>
      </c>
      <c r="L4663" s="314">
        <f>I4663+J4663+K4663</f>
        <v>0</v>
      </c>
      <c r="M4663" s="12" t="str">
        <f t="shared" si="1077"/>
        <v/>
      </c>
      <c r="N4663" s="13"/>
    </row>
    <row r="4664" spans="1:14" hidden="1">
      <c r="A4664" s="23">
        <v>725</v>
      </c>
      <c r="B4664" s="292"/>
      <c r="C4664" s="375">
        <v>4071</v>
      </c>
      <c r="D4664" s="376" t="s">
        <v>680</v>
      </c>
      <c r="E4664" s="377">
        <f>F4664+G4664+H4664</f>
        <v>0</v>
      </c>
      <c r="F4664" s="1459">
        <v>0</v>
      </c>
      <c r="G4664" s="1459">
        <v>0</v>
      </c>
      <c r="H4664" s="1460">
        <v>0</v>
      </c>
      <c r="I4664" s="1711">
        <v>0</v>
      </c>
      <c r="J4664" s="1459">
        <v>0</v>
      </c>
      <c r="K4664" s="1459">
        <v>0</v>
      </c>
      <c r="L4664" s="377">
        <f>I4664+J4664+K4664</f>
        <v>0</v>
      </c>
      <c r="M4664" s="12" t="str">
        <f t="shared" si="1077"/>
        <v/>
      </c>
      <c r="N4664" s="13"/>
    </row>
    <row r="4665" spans="1:14" hidden="1">
      <c r="A4665" s="23">
        <v>730</v>
      </c>
      <c r="B4665" s="571"/>
      <c r="C4665" s="1921" t="s">
        <v>681</v>
      </c>
      <c r="D4665" s="1922"/>
      <c r="E4665" s="1426"/>
      <c r="F4665" s="1426"/>
      <c r="G4665" s="1426"/>
      <c r="H4665" s="1426"/>
      <c r="I4665" s="1426"/>
      <c r="J4665" s="1426"/>
      <c r="K4665" s="1426"/>
      <c r="L4665" s="1427"/>
      <c r="M4665" s="12" t="str">
        <f t="shared" si="1077"/>
        <v/>
      </c>
      <c r="N4665" s="13"/>
    </row>
    <row r="4666" spans="1:14" hidden="1">
      <c r="A4666" s="23">
        <v>735</v>
      </c>
      <c r="B4666" s="381">
        <v>98</v>
      </c>
      <c r="C4666" s="1921" t="s">
        <v>681</v>
      </c>
      <c r="D4666" s="1922"/>
      <c r="E4666" s="382">
        <f>F4666+G4666+H4666</f>
        <v>0</v>
      </c>
      <c r="F4666" s="1417"/>
      <c r="G4666" s="1418"/>
      <c r="H4666" s="1419"/>
      <c r="I4666" s="1448">
        <v>0</v>
      </c>
      <c r="J4666" s="1449">
        <v>0</v>
      </c>
      <c r="K4666" s="1450">
        <v>0</v>
      </c>
      <c r="L4666" s="382">
        <f>I4666+J4666+K4666</f>
        <v>0</v>
      </c>
      <c r="M4666" s="12" t="str">
        <f t="shared" si="1077"/>
        <v/>
      </c>
      <c r="N4666" s="13"/>
    </row>
    <row r="4667" spans="1:14" hidden="1">
      <c r="A4667" s="23">
        <v>740</v>
      </c>
      <c r="B4667" s="1421"/>
      <c r="C4667" s="1422"/>
      <c r="D4667" s="1423"/>
      <c r="E4667" s="269"/>
      <c r="F4667" s="269"/>
      <c r="G4667" s="269"/>
      <c r="H4667" s="269"/>
      <c r="I4667" s="269"/>
      <c r="J4667" s="269"/>
      <c r="K4667" s="269"/>
      <c r="L4667" s="270"/>
      <c r="M4667" s="12" t="str">
        <f t="shared" si="1077"/>
        <v/>
      </c>
      <c r="N4667" s="73" t="str">
        <f>LEFT(C4549,1)</f>
        <v>6</v>
      </c>
    </row>
    <row r="4668" spans="1:14" hidden="1">
      <c r="A4668" s="23">
        <v>745</v>
      </c>
      <c r="B4668" s="1424"/>
      <c r="C4668" s="111"/>
      <c r="D4668" s="1425"/>
      <c r="E4668" s="218"/>
      <c r="F4668" s="218"/>
      <c r="G4668" s="218"/>
      <c r="H4668" s="218"/>
      <c r="I4668" s="218"/>
      <c r="J4668" s="218"/>
      <c r="K4668" s="218"/>
      <c r="L4668" s="389"/>
      <c r="M4668" s="7" t="str">
        <f t="shared" si="1077"/>
        <v/>
      </c>
    </row>
    <row r="4669" spans="1:14" hidden="1">
      <c r="A4669" s="22">
        <v>750</v>
      </c>
      <c r="B4669" s="1424"/>
      <c r="C4669" s="111"/>
      <c r="D4669" s="1425"/>
      <c r="E4669" s="218"/>
      <c r="F4669" s="218"/>
      <c r="G4669" s="218"/>
      <c r="H4669" s="218"/>
      <c r="I4669" s="218"/>
      <c r="J4669" s="218"/>
      <c r="K4669" s="218"/>
      <c r="L4669" s="389"/>
      <c r="M4669" s="7" t="str">
        <f t="shared" si="1077"/>
        <v/>
      </c>
    </row>
    <row r="4670" spans="1:14" ht="19.5" thickBot="1">
      <c r="A4670" s="23">
        <v>755</v>
      </c>
      <c r="B4670" s="1451"/>
      <c r="C4670" s="393" t="s">
        <v>727</v>
      </c>
      <c r="D4670" s="1420">
        <f>+B4670</f>
        <v>0</v>
      </c>
      <c r="E4670" s="395">
        <f t="shared" ref="E4670:L4670" si="1092">SUM(E4552,E4555,E4561,E4569,E4570,E4588,E4592,E4598,E4601,E4602,E4603,E4604,E4608,E4617,E4623,E4624,E4625,E4626,E4633,E4637,E4638,E4639,E4640,E4643,E4644,E4652,E4655,E4656,E4661)+E4666</f>
        <v>968870</v>
      </c>
      <c r="F4670" s="396">
        <f t="shared" si="1092"/>
        <v>0</v>
      </c>
      <c r="G4670" s="397">
        <f t="shared" si="1092"/>
        <v>968870</v>
      </c>
      <c r="H4670" s="398">
        <f t="shared" si="1092"/>
        <v>0</v>
      </c>
      <c r="I4670" s="396">
        <f t="shared" si="1092"/>
        <v>0</v>
      </c>
      <c r="J4670" s="397">
        <f t="shared" si="1092"/>
        <v>372488</v>
      </c>
      <c r="K4670" s="398">
        <f t="shared" si="1092"/>
        <v>0</v>
      </c>
      <c r="L4670" s="395">
        <f t="shared" si="1092"/>
        <v>372488</v>
      </c>
      <c r="M4670" s="1820">
        <f t="shared" si="1077"/>
        <v>1</v>
      </c>
      <c r="N4670" s="65"/>
    </row>
    <row r="4671" spans="1:14" ht="19.5" thickTop="1">
      <c r="A4671" s="23">
        <v>760</v>
      </c>
      <c r="B4671" s="79" t="s">
        <v>120</v>
      </c>
      <c r="C4671" s="1"/>
      <c r="L4671" s="6"/>
      <c r="M4671" s="1820">
        <f>(IF($E4670&lt;&gt;0,$M$2,IF($L4670&lt;&gt;0,$M$2,"")))</f>
        <v>1</v>
      </c>
      <c r="N4671" s="65"/>
    </row>
    <row r="4672" spans="1:14" ht="18.75">
      <c r="A4672" s="22">
        <v>765</v>
      </c>
      <c r="B4672" s="1355"/>
      <c r="C4672" s="1355"/>
      <c r="D4672" s="1356"/>
      <c r="E4672" s="1355"/>
      <c r="F4672" s="1355"/>
      <c r="G4672" s="1355"/>
      <c r="H4672" s="1355"/>
      <c r="I4672" s="1355"/>
      <c r="J4672" s="1355"/>
      <c r="K4672" s="1355"/>
      <c r="L4672" s="1357"/>
      <c r="M4672" s="1820">
        <f>(IF($E4670&lt;&gt;0,$M$2,IF($L4670&lt;&gt;0,$M$2,"")))</f>
        <v>1</v>
      </c>
      <c r="N4672" s="65"/>
    </row>
    <row r="4673" spans="1:14" ht="18.75" hidden="1">
      <c r="A4673" s="22">
        <v>775</v>
      </c>
      <c r="B4673" s="65"/>
      <c r="C4673" s="65"/>
      <c r="D4673" s="65"/>
      <c r="E4673" s="65"/>
      <c r="F4673" s="65"/>
      <c r="G4673" s="65"/>
      <c r="H4673" s="65"/>
      <c r="I4673" s="65"/>
      <c r="J4673" s="65"/>
      <c r="K4673" s="65"/>
      <c r="L4673" s="77"/>
      <c r="M4673" s="74">
        <f>(IF(E4670&lt;&gt;0,$G$2,IF(L4670&lt;&gt;0,$G$2,"")))</f>
        <v>0</v>
      </c>
      <c r="N4673" s="65"/>
    </row>
    <row r="4674" spans="1:14">
      <c r="A4674" s="23">
        <v>780</v>
      </c>
      <c r="B4674" s="6"/>
      <c r="C4674" s="6"/>
      <c r="D4674" s="517"/>
      <c r="E4674" s="38"/>
      <c r="F4674" s="38"/>
      <c r="G4674" s="38"/>
      <c r="H4674" s="38"/>
      <c r="I4674" s="38"/>
      <c r="J4674" s="38"/>
      <c r="K4674" s="38"/>
      <c r="L4674" s="38"/>
      <c r="M4674" s="7">
        <f>(IF($E4810&lt;&gt;0,$M$2,IF($L4810&lt;&gt;0,$M$2,"")))</f>
        <v>1</v>
      </c>
    </row>
    <row r="4675" spans="1:14">
      <c r="A4675" s="23">
        <v>785</v>
      </c>
      <c r="B4675" s="6"/>
      <c r="C4675" s="1353"/>
      <c r="D4675" s="1354"/>
      <c r="E4675" s="38"/>
      <c r="F4675" s="38"/>
      <c r="G4675" s="38"/>
      <c r="H4675" s="38"/>
      <c r="I4675" s="38"/>
      <c r="J4675" s="38"/>
      <c r="K4675" s="38"/>
      <c r="L4675" s="38"/>
      <c r="M4675" s="7">
        <f>(IF($E4810&lt;&gt;0,$M$2,IF($L4810&lt;&gt;0,$M$2,"")))</f>
        <v>1</v>
      </c>
    </row>
    <row r="4676" spans="1:14">
      <c r="A4676" s="23">
        <v>790</v>
      </c>
      <c r="B4676" s="1938" t="str">
        <f>$B$7</f>
        <v>ОТЧЕТНИ ДАННИ ПО ЕБК ЗА ИЗПЪЛНЕНИЕТО НА БЮДЖЕТА</v>
      </c>
      <c r="C4676" s="1939"/>
      <c r="D4676" s="1939"/>
      <c r="E4676" s="242"/>
      <c r="F4676" s="242"/>
      <c r="G4676" s="237"/>
      <c r="H4676" s="237"/>
      <c r="I4676" s="237"/>
      <c r="J4676" s="237"/>
      <c r="K4676" s="237"/>
      <c r="L4676" s="237"/>
      <c r="M4676" s="7">
        <f>(IF($E4810&lt;&gt;0,$M$2,IF($L4810&lt;&gt;0,$M$2,"")))</f>
        <v>1</v>
      </c>
    </row>
    <row r="4677" spans="1:14">
      <c r="A4677" s="23">
        <v>795</v>
      </c>
      <c r="B4677" s="228"/>
      <c r="C4677" s="391"/>
      <c r="D4677" s="400"/>
      <c r="E4677" s="406" t="s">
        <v>458</v>
      </c>
      <c r="F4677" s="406" t="s">
        <v>820</v>
      </c>
      <c r="G4677" s="237"/>
      <c r="H4677" s="1350" t="s">
        <v>1235</v>
      </c>
      <c r="I4677" s="1351"/>
      <c r="J4677" s="1352"/>
      <c r="K4677" s="237"/>
      <c r="L4677" s="237"/>
      <c r="M4677" s="7">
        <f>(IF($E4810&lt;&gt;0,$M$2,IF($L4810&lt;&gt;0,$M$2,"")))</f>
        <v>1</v>
      </c>
    </row>
    <row r="4678" spans="1:14" ht="18.75">
      <c r="A4678" s="22">
        <v>805</v>
      </c>
      <c r="B4678" s="1940" t="str">
        <f>$B$9</f>
        <v>Община Правец</v>
      </c>
      <c r="C4678" s="1941"/>
      <c r="D4678" s="1942"/>
      <c r="E4678" s="115">
        <f>$E$9</f>
        <v>45658</v>
      </c>
      <c r="F4678" s="226">
        <f>$F$9</f>
        <v>45900</v>
      </c>
      <c r="G4678" s="237"/>
      <c r="H4678" s="237"/>
      <c r="I4678" s="237"/>
      <c r="J4678" s="237"/>
      <c r="K4678" s="237"/>
      <c r="L4678" s="237"/>
      <c r="M4678" s="7">
        <f>(IF($E4810&lt;&gt;0,$M$2,IF($L4810&lt;&gt;0,$M$2,"")))</f>
        <v>1</v>
      </c>
    </row>
    <row r="4679" spans="1:14">
      <c r="A4679" s="23">
        <v>810</v>
      </c>
      <c r="B4679" s="227" t="str">
        <f>$B$10</f>
        <v>(наименование на разпоредителя с бюджет)</v>
      </c>
      <c r="C4679" s="228"/>
      <c r="D4679" s="229"/>
      <c r="E4679" s="237"/>
      <c r="F4679" s="237"/>
      <c r="G4679" s="237"/>
      <c r="H4679" s="237"/>
      <c r="I4679" s="237"/>
      <c r="J4679" s="237"/>
      <c r="K4679" s="237"/>
      <c r="L4679" s="237"/>
      <c r="M4679" s="7">
        <f>(IF($E4810&lt;&gt;0,$M$2,IF($L4810&lt;&gt;0,$M$2,"")))</f>
        <v>1</v>
      </c>
    </row>
    <row r="4680" spans="1:14">
      <c r="A4680" s="23">
        <v>815</v>
      </c>
      <c r="B4680" s="227"/>
      <c r="C4680" s="228"/>
      <c r="D4680" s="229"/>
      <c r="E4680" s="237"/>
      <c r="F4680" s="237"/>
      <c r="G4680" s="237"/>
      <c r="H4680" s="237"/>
      <c r="I4680" s="237"/>
      <c r="J4680" s="237"/>
      <c r="K4680" s="237"/>
      <c r="L4680" s="237"/>
      <c r="M4680" s="7">
        <f>(IF($E4810&lt;&gt;0,$M$2,IF($L4810&lt;&gt;0,$M$2,"")))</f>
        <v>1</v>
      </c>
    </row>
    <row r="4681" spans="1:14" ht="19.5">
      <c r="A4681" s="28">
        <v>525</v>
      </c>
      <c r="B4681" s="1943" t="str">
        <f>$B$12</f>
        <v>Правец</v>
      </c>
      <c r="C4681" s="1944"/>
      <c r="D4681" s="1945"/>
      <c r="E4681" s="410" t="s">
        <v>875</v>
      </c>
      <c r="F4681" s="1348" t="str">
        <f>$F$12</f>
        <v>7317</v>
      </c>
      <c r="G4681" s="237"/>
      <c r="H4681" s="237"/>
      <c r="I4681" s="237"/>
      <c r="J4681" s="237"/>
      <c r="K4681" s="237"/>
      <c r="L4681" s="237"/>
      <c r="M4681" s="7">
        <f>(IF($E4810&lt;&gt;0,$M$2,IF($L4810&lt;&gt;0,$M$2,"")))</f>
        <v>1</v>
      </c>
    </row>
    <row r="4682" spans="1:14">
      <c r="A4682" s="22">
        <v>820</v>
      </c>
      <c r="B4682" s="233" t="str">
        <f>$B$13</f>
        <v>(наименование на първостепенния разпоредител с бюджет)</v>
      </c>
      <c r="C4682" s="228"/>
      <c r="D4682" s="229"/>
      <c r="E4682" s="1349"/>
      <c r="F4682" s="242"/>
      <c r="G4682" s="237"/>
      <c r="H4682" s="237"/>
      <c r="I4682" s="237"/>
      <c r="J4682" s="237"/>
      <c r="K4682" s="237"/>
      <c r="L4682" s="237"/>
      <c r="M4682" s="7">
        <f>(IF($E4810&lt;&gt;0,$M$2,IF($L4810&lt;&gt;0,$M$2,"")))</f>
        <v>1</v>
      </c>
    </row>
    <row r="4683" spans="1:14" ht="19.5">
      <c r="A4683" s="23">
        <v>821</v>
      </c>
      <c r="B4683" s="236"/>
      <c r="C4683" s="237"/>
      <c r="D4683" s="124" t="s">
        <v>876</v>
      </c>
      <c r="E4683" s="238">
        <f>$E$15</f>
        <v>0</v>
      </c>
      <c r="F4683" s="414" t="str">
        <f>$F$15</f>
        <v>БЮДЖЕТ</v>
      </c>
      <c r="G4683" s="218"/>
      <c r="H4683" s="218"/>
      <c r="I4683" s="218"/>
      <c r="J4683" s="218"/>
      <c r="K4683" s="218"/>
      <c r="L4683" s="218"/>
      <c r="M4683" s="7">
        <f>(IF($E4810&lt;&gt;0,$M$2,IF($L4810&lt;&gt;0,$M$2,"")))</f>
        <v>1</v>
      </c>
    </row>
    <row r="4684" spans="1:14" ht="16.5" thickBot="1">
      <c r="A4684" s="23">
        <v>822</v>
      </c>
      <c r="B4684" s="228"/>
      <c r="C4684" s="391"/>
      <c r="D4684" s="400"/>
      <c r="E4684" s="237"/>
      <c r="F4684" s="409"/>
      <c r="G4684" s="409"/>
      <c r="H4684" s="409"/>
      <c r="I4684" s="409"/>
      <c r="J4684" s="409"/>
      <c r="K4684" s="409"/>
      <c r="L4684" s="1365" t="s">
        <v>459</v>
      </c>
      <c r="M4684" s="7">
        <f>(IF($E4810&lt;&gt;0,$M$2,IF($L4810&lt;&gt;0,$M$2,"")))</f>
        <v>1</v>
      </c>
    </row>
    <row r="4685" spans="1:14" ht="24.95" customHeight="1">
      <c r="A4685" s="23">
        <v>823</v>
      </c>
      <c r="B4685" s="247"/>
      <c r="C4685" s="248"/>
      <c r="D4685" s="249" t="s">
        <v>699</v>
      </c>
      <c r="E4685" s="1946" t="str">
        <f>CONCATENATE("Уточнен план ",$C$3)</f>
        <v>Уточнен план 2025</v>
      </c>
      <c r="F4685" s="1947"/>
      <c r="G4685" s="1947"/>
      <c r="H4685" s="1948"/>
      <c r="I4685" s="1927" t="str">
        <f>CONCATENATE("Отчет ",$C$3)</f>
        <v>Отчет 2025</v>
      </c>
      <c r="J4685" s="1928"/>
      <c r="K4685" s="1928"/>
      <c r="L4685" s="1929"/>
      <c r="M4685" s="7">
        <f>(IF($E4810&lt;&gt;0,$M$2,IF($L4810&lt;&gt;0,$M$2,"")))</f>
        <v>1</v>
      </c>
    </row>
    <row r="4686" spans="1:14" ht="54.95" customHeight="1" thickBot="1">
      <c r="A4686" s="23">
        <v>825</v>
      </c>
      <c r="B4686" s="250" t="s">
        <v>62</v>
      </c>
      <c r="C4686" s="251" t="s">
        <v>460</v>
      </c>
      <c r="D4686" s="252" t="s">
        <v>700</v>
      </c>
      <c r="E4686" s="1391" t="str">
        <f>$E$20</f>
        <v>Уточнен план                Общо</v>
      </c>
      <c r="F4686" s="1395" t="str">
        <f>$F$20</f>
        <v>държавни дейности</v>
      </c>
      <c r="G4686" s="1396" t="str">
        <f>$G$20</f>
        <v>местни дейности</v>
      </c>
      <c r="H4686" s="1397" t="str">
        <f>$H$20</f>
        <v>дофинансиране</v>
      </c>
      <c r="I4686" s="253" t="str">
        <f>$I$20</f>
        <v>държавни дейности -ОТЧЕТ</v>
      </c>
      <c r="J4686" s="254" t="str">
        <f>$J$20</f>
        <v>местни дейности - ОТЧЕТ</v>
      </c>
      <c r="K4686" s="255" t="str">
        <f>$K$20</f>
        <v>дофинансиране - ОТЧЕТ</v>
      </c>
      <c r="L4686" s="1675" t="str">
        <f>$L$20</f>
        <v>ОТЧЕТ                                    ОБЩО</v>
      </c>
      <c r="M4686" s="7">
        <f>(IF($E4810&lt;&gt;0,$M$2,IF($L4810&lt;&gt;0,$M$2,"")))</f>
        <v>1</v>
      </c>
    </row>
    <row r="4687" spans="1:14" ht="18.75">
      <c r="A4687" s="23"/>
      <c r="B4687" s="258"/>
      <c r="C4687" s="259"/>
      <c r="D4687" s="260" t="s">
        <v>729</v>
      </c>
      <c r="E4687" s="1442" t="str">
        <f>$E$21</f>
        <v>(1)</v>
      </c>
      <c r="F4687" s="143" t="str">
        <f>$F$21</f>
        <v>(2)</v>
      </c>
      <c r="G4687" s="144" t="str">
        <f>$G$21</f>
        <v>(3)</v>
      </c>
      <c r="H4687" s="145" t="str">
        <f>$H$21</f>
        <v>(4)</v>
      </c>
      <c r="I4687" s="261" t="str">
        <f>$I$21</f>
        <v>(5)</v>
      </c>
      <c r="J4687" s="262" t="str">
        <f>$J$21</f>
        <v>(6)</v>
      </c>
      <c r="K4687" s="263" t="str">
        <f>$K$21</f>
        <v>(7)</v>
      </c>
      <c r="L4687" s="264" t="str">
        <f>$L$21</f>
        <v>(8)</v>
      </c>
      <c r="M4687" s="7">
        <f>(IF($E4810&lt;&gt;0,$M$2,IF($L4810&lt;&gt;0,$M$2,"")))</f>
        <v>1</v>
      </c>
    </row>
    <row r="4688" spans="1:14">
      <c r="A4688" s="23"/>
      <c r="B4688" s="1439"/>
      <c r="C4688" s="1540" t="e">
        <f>VLOOKUP(D4688,OP_LIST2,2,FALSE)</f>
        <v>#N/A</v>
      </c>
      <c r="D4688" s="1445"/>
      <c r="E4688" s="389"/>
      <c r="F4688" s="1429"/>
      <c r="G4688" s="1430"/>
      <c r="H4688" s="1431"/>
      <c r="I4688" s="1429"/>
      <c r="J4688" s="1430"/>
      <c r="K4688" s="1431"/>
      <c r="L4688" s="1428"/>
      <c r="M4688" s="7">
        <f>(IF($E4810&lt;&gt;0,$M$2,IF($L4810&lt;&gt;0,$M$2,"")))</f>
        <v>1</v>
      </c>
    </row>
    <row r="4689" spans="1:14">
      <c r="A4689" s="23"/>
      <c r="B4689" s="1713" t="s">
        <v>2056</v>
      </c>
      <c r="C4689" s="1446">
        <f>VLOOKUP(D4690,EBK_DEIN2,2,FALSE)</f>
        <v>7713</v>
      </c>
      <c r="D4689" s="1445" t="s">
        <v>778</v>
      </c>
      <c r="E4689" s="389"/>
      <c r="F4689" s="1432"/>
      <c r="G4689" s="1433"/>
      <c r="H4689" s="1434"/>
      <c r="I4689" s="1432"/>
      <c r="J4689" s="1433"/>
      <c r="K4689" s="1434"/>
      <c r="L4689" s="1428"/>
      <c r="M4689" s="7">
        <f>(IF($E4810&lt;&gt;0,$M$2,IF($L4810&lt;&gt;0,$M$2,"")))</f>
        <v>1</v>
      </c>
    </row>
    <row r="4690" spans="1:14">
      <c r="A4690" s="23"/>
      <c r="B4690" s="1438"/>
      <c r="C4690" s="1531">
        <f>+C4689</f>
        <v>7713</v>
      </c>
      <c r="D4690" s="1440" t="s">
        <v>485</v>
      </c>
      <c r="E4690" s="389"/>
      <c r="F4690" s="1432"/>
      <c r="G4690" s="1433"/>
      <c r="H4690" s="1434"/>
      <c r="I4690" s="1432"/>
      <c r="J4690" s="1433"/>
      <c r="K4690" s="1434"/>
      <c r="L4690" s="1428"/>
      <c r="M4690" s="7">
        <f>(IF($E4810&lt;&gt;0,$M$2,IF($L4810&lt;&gt;0,$M$2,"")))</f>
        <v>1</v>
      </c>
    </row>
    <row r="4691" spans="1:14">
      <c r="A4691" s="23"/>
      <c r="B4691" s="1443"/>
      <c r="C4691" s="1441"/>
      <c r="D4691" s="1444" t="s">
        <v>701</v>
      </c>
      <c r="E4691" s="389"/>
      <c r="F4691" s="1435"/>
      <c r="G4691" s="1436"/>
      <c r="H4691" s="1437"/>
      <c r="I4691" s="1435"/>
      <c r="J4691" s="1436"/>
      <c r="K4691" s="1437"/>
      <c r="L4691" s="1428"/>
      <c r="M4691" s="7">
        <f>(IF($E4810&lt;&gt;0,$M$2,IF($L4810&lt;&gt;0,$M$2,"")))</f>
        <v>1</v>
      </c>
    </row>
    <row r="4692" spans="1:14" hidden="1">
      <c r="A4692" s="23"/>
      <c r="B4692" s="272">
        <v>100</v>
      </c>
      <c r="C4692" s="1930" t="s">
        <v>730</v>
      </c>
      <c r="D4692" s="1931"/>
      <c r="E4692" s="273">
        <f t="shared" ref="E4692:L4692" si="1093">SUM(E4693:E4694)</f>
        <v>0</v>
      </c>
      <c r="F4692" s="274">
        <f t="shared" si="1093"/>
        <v>0</v>
      </c>
      <c r="G4692" s="275">
        <f t="shared" si="1093"/>
        <v>0</v>
      </c>
      <c r="H4692" s="276">
        <f>SUM(H4693:H4694)</f>
        <v>0</v>
      </c>
      <c r="I4692" s="274">
        <f t="shared" si="1093"/>
        <v>0</v>
      </c>
      <c r="J4692" s="275">
        <f t="shared" si="1093"/>
        <v>0</v>
      </c>
      <c r="K4692" s="276">
        <f t="shared" si="1093"/>
        <v>0</v>
      </c>
      <c r="L4692" s="273">
        <f t="shared" si="1093"/>
        <v>0</v>
      </c>
      <c r="M4692" s="12" t="str">
        <f>(IF($E4692&lt;&gt;0,$M$2,IF($L4692&lt;&gt;0,$M$2,"")))</f>
        <v/>
      </c>
      <c r="N4692" s="13"/>
    </row>
    <row r="4693" spans="1:14" hidden="1">
      <c r="A4693" s="23"/>
      <c r="B4693" s="278"/>
      <c r="C4693" s="279">
        <v>101</v>
      </c>
      <c r="D4693" s="280" t="s">
        <v>731</v>
      </c>
      <c r="E4693" s="281">
        <f>F4693+G4693+H4693</f>
        <v>0</v>
      </c>
      <c r="F4693" s="152"/>
      <c r="G4693" s="153"/>
      <c r="H4693" s="1406"/>
      <c r="I4693" s="152"/>
      <c r="J4693" s="153"/>
      <c r="K4693" s="1406"/>
      <c r="L4693" s="281">
        <f>I4693+J4693+K4693</f>
        <v>0</v>
      </c>
      <c r="M4693" s="12" t="str">
        <f t="shared" ref="M4693:M4756" si="1094">(IF($E4693&lt;&gt;0,$M$2,IF($L4693&lt;&gt;0,$M$2,"")))</f>
        <v/>
      </c>
      <c r="N4693" s="13"/>
    </row>
    <row r="4694" spans="1:14" hidden="1">
      <c r="A4694" s="10"/>
      <c r="B4694" s="278"/>
      <c r="C4694" s="285">
        <v>102</v>
      </c>
      <c r="D4694" s="286" t="s">
        <v>732</v>
      </c>
      <c r="E4694" s="287">
        <f>F4694+G4694+H4694</f>
        <v>0</v>
      </c>
      <c r="F4694" s="173"/>
      <c r="G4694" s="174"/>
      <c r="H4694" s="1409"/>
      <c r="I4694" s="173"/>
      <c r="J4694" s="174"/>
      <c r="K4694" s="1409"/>
      <c r="L4694" s="287">
        <f>I4694+J4694+K4694</f>
        <v>0</v>
      </c>
      <c r="M4694" s="12" t="str">
        <f t="shared" si="1094"/>
        <v/>
      </c>
      <c r="N4694" s="13"/>
    </row>
    <row r="4695" spans="1:14" hidden="1">
      <c r="A4695" s="10"/>
      <c r="B4695" s="272">
        <v>200</v>
      </c>
      <c r="C4695" s="1932" t="s">
        <v>733</v>
      </c>
      <c r="D4695" s="1933"/>
      <c r="E4695" s="273">
        <f t="shared" ref="E4695:L4695" si="1095">SUM(E4696:E4700)</f>
        <v>0</v>
      </c>
      <c r="F4695" s="274">
        <f t="shared" si="1095"/>
        <v>0</v>
      </c>
      <c r="G4695" s="275">
        <f t="shared" si="1095"/>
        <v>0</v>
      </c>
      <c r="H4695" s="276">
        <f>SUM(H4696:H4700)</f>
        <v>0</v>
      </c>
      <c r="I4695" s="274">
        <f t="shared" si="1095"/>
        <v>0</v>
      </c>
      <c r="J4695" s="275">
        <f t="shared" si="1095"/>
        <v>0</v>
      </c>
      <c r="K4695" s="276">
        <f t="shared" si="1095"/>
        <v>0</v>
      </c>
      <c r="L4695" s="273">
        <f t="shared" si="1095"/>
        <v>0</v>
      </c>
      <c r="M4695" s="12" t="str">
        <f t="shared" si="1094"/>
        <v/>
      </c>
      <c r="N4695" s="13"/>
    </row>
    <row r="4696" spans="1:14" hidden="1">
      <c r="A4696" s="10"/>
      <c r="B4696" s="291"/>
      <c r="C4696" s="279">
        <v>201</v>
      </c>
      <c r="D4696" s="280" t="s">
        <v>734</v>
      </c>
      <c r="E4696" s="281">
        <f>F4696+G4696+H4696</f>
        <v>0</v>
      </c>
      <c r="F4696" s="152"/>
      <c r="G4696" s="153"/>
      <c r="H4696" s="1406"/>
      <c r="I4696" s="152"/>
      <c r="J4696" s="153"/>
      <c r="K4696" s="1406"/>
      <c r="L4696" s="281">
        <f>I4696+J4696+K4696</f>
        <v>0</v>
      </c>
      <c r="M4696" s="12" t="str">
        <f t="shared" si="1094"/>
        <v/>
      </c>
      <c r="N4696" s="13"/>
    </row>
    <row r="4697" spans="1:14" hidden="1">
      <c r="A4697" s="10"/>
      <c r="B4697" s="292"/>
      <c r="C4697" s="293">
        <v>202</v>
      </c>
      <c r="D4697" s="294" t="s">
        <v>735</v>
      </c>
      <c r="E4697" s="295">
        <f>F4697+G4697+H4697</f>
        <v>0</v>
      </c>
      <c r="F4697" s="158"/>
      <c r="G4697" s="159"/>
      <c r="H4697" s="1408"/>
      <c r="I4697" s="158"/>
      <c r="J4697" s="159"/>
      <c r="K4697" s="1408"/>
      <c r="L4697" s="295">
        <f>I4697+J4697+K4697</f>
        <v>0</v>
      </c>
      <c r="M4697" s="12" t="str">
        <f t="shared" si="1094"/>
        <v/>
      </c>
      <c r="N4697" s="13"/>
    </row>
    <row r="4698" spans="1:14" ht="31.5" hidden="1">
      <c r="A4698" s="10"/>
      <c r="B4698" s="299"/>
      <c r="C4698" s="293">
        <v>205</v>
      </c>
      <c r="D4698" s="294" t="s">
        <v>586</v>
      </c>
      <c r="E4698" s="295">
        <f>F4698+G4698+H4698</f>
        <v>0</v>
      </c>
      <c r="F4698" s="158"/>
      <c r="G4698" s="159"/>
      <c r="H4698" s="1408"/>
      <c r="I4698" s="158"/>
      <c r="J4698" s="159"/>
      <c r="K4698" s="1408"/>
      <c r="L4698" s="295">
        <f>I4698+J4698+K4698</f>
        <v>0</v>
      </c>
      <c r="M4698" s="12" t="str">
        <f t="shared" si="1094"/>
        <v/>
      </c>
      <c r="N4698" s="13"/>
    </row>
    <row r="4699" spans="1:14" hidden="1">
      <c r="A4699" s="10"/>
      <c r="B4699" s="299"/>
      <c r="C4699" s="293">
        <v>208</v>
      </c>
      <c r="D4699" s="300" t="s">
        <v>587</v>
      </c>
      <c r="E4699" s="295">
        <f>F4699+G4699+H4699</f>
        <v>0</v>
      </c>
      <c r="F4699" s="158"/>
      <c r="G4699" s="159"/>
      <c r="H4699" s="1408"/>
      <c r="I4699" s="158"/>
      <c r="J4699" s="159"/>
      <c r="K4699" s="1408"/>
      <c r="L4699" s="295">
        <f>I4699+J4699+K4699</f>
        <v>0</v>
      </c>
      <c r="M4699" s="12" t="str">
        <f t="shared" si="1094"/>
        <v/>
      </c>
      <c r="N4699" s="13"/>
    </row>
    <row r="4700" spans="1:14" hidden="1">
      <c r="A4700" s="10"/>
      <c r="B4700" s="291"/>
      <c r="C4700" s="285">
        <v>209</v>
      </c>
      <c r="D4700" s="301" t="s">
        <v>588</v>
      </c>
      <c r="E4700" s="287">
        <f>F4700+G4700+H4700</f>
        <v>0</v>
      </c>
      <c r="F4700" s="173"/>
      <c r="G4700" s="174"/>
      <c r="H4700" s="1409"/>
      <c r="I4700" s="173"/>
      <c r="J4700" s="174"/>
      <c r="K4700" s="1409"/>
      <c r="L4700" s="287">
        <f>I4700+J4700+K4700</f>
        <v>0</v>
      </c>
      <c r="M4700" s="12" t="str">
        <f t="shared" si="1094"/>
        <v/>
      </c>
      <c r="N4700" s="13"/>
    </row>
    <row r="4701" spans="1:14" hidden="1">
      <c r="A4701" s="10"/>
      <c r="B4701" s="272">
        <v>500</v>
      </c>
      <c r="C4701" s="1934" t="s">
        <v>188</v>
      </c>
      <c r="D4701" s="1935"/>
      <c r="E4701" s="273">
        <f t="shared" ref="E4701:L4701" si="1096">SUM(E4702:E4708)</f>
        <v>0</v>
      </c>
      <c r="F4701" s="274">
        <f t="shared" si="1096"/>
        <v>0</v>
      </c>
      <c r="G4701" s="275">
        <f t="shared" si="1096"/>
        <v>0</v>
      </c>
      <c r="H4701" s="276">
        <f>SUM(H4702:H4708)</f>
        <v>0</v>
      </c>
      <c r="I4701" s="274">
        <f t="shared" si="1096"/>
        <v>0</v>
      </c>
      <c r="J4701" s="275">
        <f t="shared" si="1096"/>
        <v>0</v>
      </c>
      <c r="K4701" s="276">
        <f t="shared" si="1096"/>
        <v>0</v>
      </c>
      <c r="L4701" s="273">
        <f t="shared" si="1096"/>
        <v>0</v>
      </c>
      <c r="M4701" s="12" t="str">
        <f t="shared" si="1094"/>
        <v/>
      </c>
      <c r="N4701" s="13"/>
    </row>
    <row r="4702" spans="1:14" ht="18" hidden="1" customHeight="1">
      <c r="A4702" s="10"/>
      <c r="B4702" s="291"/>
      <c r="C4702" s="302">
        <v>551</v>
      </c>
      <c r="D4702" s="303" t="s">
        <v>189</v>
      </c>
      <c r="E4702" s="281">
        <f t="shared" ref="E4702:E4709" si="1097">F4702+G4702+H4702</f>
        <v>0</v>
      </c>
      <c r="F4702" s="152"/>
      <c r="G4702" s="153"/>
      <c r="H4702" s="1406"/>
      <c r="I4702" s="152"/>
      <c r="J4702" s="153"/>
      <c r="K4702" s="1406"/>
      <c r="L4702" s="281">
        <f t="shared" ref="L4702:L4709" si="1098">I4702+J4702+K4702</f>
        <v>0</v>
      </c>
      <c r="M4702" s="12" t="str">
        <f t="shared" si="1094"/>
        <v/>
      </c>
      <c r="N4702" s="13"/>
    </row>
    <row r="4703" spans="1:14" hidden="1">
      <c r="A4703" s="10"/>
      <c r="B4703" s="291"/>
      <c r="C4703" s="304">
        <v>552</v>
      </c>
      <c r="D4703" s="305" t="s">
        <v>894</v>
      </c>
      <c r="E4703" s="295">
        <f t="shared" si="1097"/>
        <v>0</v>
      </c>
      <c r="F4703" s="158"/>
      <c r="G4703" s="159"/>
      <c r="H4703" s="1408"/>
      <c r="I4703" s="158"/>
      <c r="J4703" s="159"/>
      <c r="K4703" s="1408"/>
      <c r="L4703" s="295">
        <f t="shared" si="1098"/>
        <v>0</v>
      </c>
      <c r="M4703" s="12" t="str">
        <f t="shared" si="1094"/>
        <v/>
      </c>
      <c r="N4703" s="13"/>
    </row>
    <row r="4704" spans="1:14" hidden="1">
      <c r="A4704" s="10"/>
      <c r="B4704" s="306"/>
      <c r="C4704" s="304">
        <v>558</v>
      </c>
      <c r="D4704" s="307" t="s">
        <v>856</v>
      </c>
      <c r="E4704" s="295">
        <f>F4704+G4704+H4704</f>
        <v>0</v>
      </c>
      <c r="F4704" s="484">
        <v>0</v>
      </c>
      <c r="G4704" s="485">
        <v>0</v>
      </c>
      <c r="H4704" s="160">
        <v>0</v>
      </c>
      <c r="I4704" s="484">
        <v>0</v>
      </c>
      <c r="J4704" s="485">
        <v>0</v>
      </c>
      <c r="K4704" s="160">
        <v>0</v>
      </c>
      <c r="L4704" s="295">
        <f>I4704+J4704+K4704</f>
        <v>0</v>
      </c>
      <c r="M4704" s="12" t="str">
        <f t="shared" si="1094"/>
        <v/>
      </c>
      <c r="N4704" s="13"/>
    </row>
    <row r="4705" spans="1:14" hidden="1">
      <c r="A4705" s="10"/>
      <c r="B4705" s="306"/>
      <c r="C4705" s="304">
        <v>560</v>
      </c>
      <c r="D4705" s="307" t="s">
        <v>190</v>
      </c>
      <c r="E4705" s="295">
        <f t="shared" si="1097"/>
        <v>0</v>
      </c>
      <c r="F4705" s="158"/>
      <c r="G4705" s="159"/>
      <c r="H4705" s="1408"/>
      <c r="I4705" s="158"/>
      <c r="J4705" s="159"/>
      <c r="K4705" s="1408"/>
      <c r="L4705" s="295">
        <f t="shared" si="1098"/>
        <v>0</v>
      </c>
      <c r="M4705" s="12" t="str">
        <f t="shared" si="1094"/>
        <v/>
      </c>
      <c r="N4705" s="13"/>
    </row>
    <row r="4706" spans="1:14" hidden="1">
      <c r="A4706" s="10"/>
      <c r="B4706" s="306"/>
      <c r="C4706" s="304">
        <v>580</v>
      </c>
      <c r="D4706" s="305" t="s">
        <v>191</v>
      </c>
      <c r="E4706" s="295">
        <f t="shared" si="1097"/>
        <v>0</v>
      </c>
      <c r="F4706" s="158"/>
      <c r="G4706" s="159"/>
      <c r="H4706" s="1408"/>
      <c r="I4706" s="158"/>
      <c r="J4706" s="159"/>
      <c r="K4706" s="1408"/>
      <c r="L4706" s="295">
        <f t="shared" si="1098"/>
        <v>0</v>
      </c>
      <c r="M4706" s="12" t="str">
        <f t="shared" si="1094"/>
        <v/>
      </c>
      <c r="N4706" s="13"/>
    </row>
    <row r="4707" spans="1:14" hidden="1">
      <c r="A4707" s="10"/>
      <c r="B4707" s="291"/>
      <c r="C4707" s="304">
        <v>588</v>
      </c>
      <c r="D4707" s="305" t="s">
        <v>858</v>
      </c>
      <c r="E4707" s="295">
        <f>F4707+G4707+H4707</f>
        <v>0</v>
      </c>
      <c r="F4707" s="484">
        <v>0</v>
      </c>
      <c r="G4707" s="485">
        <v>0</v>
      </c>
      <c r="H4707" s="160">
        <v>0</v>
      </c>
      <c r="I4707" s="484">
        <v>0</v>
      </c>
      <c r="J4707" s="485">
        <v>0</v>
      </c>
      <c r="K4707" s="160">
        <v>0</v>
      </c>
      <c r="L4707" s="295">
        <f>I4707+J4707+K4707</f>
        <v>0</v>
      </c>
      <c r="M4707" s="12" t="str">
        <f t="shared" si="1094"/>
        <v/>
      </c>
      <c r="N4707" s="13"/>
    </row>
    <row r="4708" spans="1:14" ht="31.5" hidden="1">
      <c r="A4708" s="10"/>
      <c r="B4708" s="291"/>
      <c r="C4708" s="308">
        <v>590</v>
      </c>
      <c r="D4708" s="309" t="s">
        <v>192</v>
      </c>
      <c r="E4708" s="287">
        <f t="shared" si="1097"/>
        <v>0</v>
      </c>
      <c r="F4708" s="173"/>
      <c r="G4708" s="174"/>
      <c r="H4708" s="1409"/>
      <c r="I4708" s="173"/>
      <c r="J4708" s="174"/>
      <c r="K4708" s="1409"/>
      <c r="L4708" s="287">
        <f t="shared" si="1098"/>
        <v>0</v>
      </c>
      <c r="M4708" s="12" t="str">
        <f t="shared" si="1094"/>
        <v/>
      </c>
      <c r="N4708" s="13"/>
    </row>
    <row r="4709" spans="1:14" hidden="1">
      <c r="A4709" s="22">
        <v>5</v>
      </c>
      <c r="B4709" s="272">
        <v>800</v>
      </c>
      <c r="C4709" s="1936" t="s">
        <v>193</v>
      </c>
      <c r="D4709" s="1937"/>
      <c r="E4709" s="310">
        <f t="shared" si="1097"/>
        <v>0</v>
      </c>
      <c r="F4709" s="1410"/>
      <c r="G4709" s="1411"/>
      <c r="H4709" s="1412"/>
      <c r="I4709" s="1410"/>
      <c r="J4709" s="1411"/>
      <c r="K4709" s="1412"/>
      <c r="L4709" s="310">
        <f t="shared" si="1098"/>
        <v>0</v>
      </c>
      <c r="M4709" s="12" t="str">
        <f t="shared" si="1094"/>
        <v/>
      </c>
      <c r="N4709" s="13"/>
    </row>
    <row r="4710" spans="1:14">
      <c r="A4710" s="23">
        <v>10</v>
      </c>
      <c r="B4710" s="272">
        <v>1000</v>
      </c>
      <c r="C4710" s="1932" t="s">
        <v>194</v>
      </c>
      <c r="D4710" s="1933"/>
      <c r="E4710" s="310">
        <f t="shared" ref="E4710:L4710" si="1099">SUM(E4711:E4727)</f>
        <v>10000</v>
      </c>
      <c r="F4710" s="274">
        <f t="shared" si="1099"/>
        <v>0</v>
      </c>
      <c r="G4710" s="275">
        <f t="shared" si="1099"/>
        <v>10000</v>
      </c>
      <c r="H4710" s="276">
        <f>SUM(H4711:H4727)</f>
        <v>0</v>
      </c>
      <c r="I4710" s="274">
        <f t="shared" si="1099"/>
        <v>0</v>
      </c>
      <c r="J4710" s="275">
        <f t="shared" si="1099"/>
        <v>0</v>
      </c>
      <c r="K4710" s="276">
        <f t="shared" si="1099"/>
        <v>0</v>
      </c>
      <c r="L4710" s="310">
        <f t="shared" si="1099"/>
        <v>0</v>
      </c>
      <c r="M4710" s="12">
        <f t="shared" si="1094"/>
        <v>1</v>
      </c>
      <c r="N4710" s="13"/>
    </row>
    <row r="4711" spans="1:14" hidden="1">
      <c r="A4711" s="23">
        <v>15</v>
      </c>
      <c r="B4711" s="292"/>
      <c r="C4711" s="279">
        <v>1011</v>
      </c>
      <c r="D4711" s="311" t="s">
        <v>195</v>
      </c>
      <c r="E4711" s="281">
        <f t="shared" ref="E4711:E4727" si="1100">F4711+G4711+H4711</f>
        <v>0</v>
      </c>
      <c r="F4711" s="152"/>
      <c r="G4711" s="153"/>
      <c r="H4711" s="1406"/>
      <c r="I4711" s="152"/>
      <c r="J4711" s="153"/>
      <c r="K4711" s="1406"/>
      <c r="L4711" s="281">
        <f t="shared" ref="L4711:L4727" si="1101">I4711+J4711+K4711</f>
        <v>0</v>
      </c>
      <c r="M4711" s="12" t="str">
        <f t="shared" si="1094"/>
        <v/>
      </c>
      <c r="N4711" s="13"/>
    </row>
    <row r="4712" spans="1:14" hidden="1">
      <c r="A4712" s="22">
        <v>35</v>
      </c>
      <c r="B4712" s="292"/>
      <c r="C4712" s="293">
        <v>1012</v>
      </c>
      <c r="D4712" s="294" t="s">
        <v>196</v>
      </c>
      <c r="E4712" s="295">
        <f t="shared" si="1100"/>
        <v>0</v>
      </c>
      <c r="F4712" s="158"/>
      <c r="G4712" s="159"/>
      <c r="H4712" s="1408"/>
      <c r="I4712" s="158"/>
      <c r="J4712" s="159"/>
      <c r="K4712" s="1408"/>
      <c r="L4712" s="295">
        <f t="shared" si="1101"/>
        <v>0</v>
      </c>
      <c r="M4712" s="12" t="str">
        <f t="shared" si="1094"/>
        <v/>
      </c>
      <c r="N4712" s="13"/>
    </row>
    <row r="4713" spans="1:14" hidden="1">
      <c r="A4713" s="23">
        <v>40</v>
      </c>
      <c r="B4713" s="292"/>
      <c r="C4713" s="293">
        <v>1013</v>
      </c>
      <c r="D4713" s="294" t="s">
        <v>197</v>
      </c>
      <c r="E4713" s="295">
        <f t="shared" si="1100"/>
        <v>0</v>
      </c>
      <c r="F4713" s="158"/>
      <c r="G4713" s="159"/>
      <c r="H4713" s="1408"/>
      <c r="I4713" s="158"/>
      <c r="J4713" s="159"/>
      <c r="K4713" s="1408"/>
      <c r="L4713" s="295">
        <f t="shared" si="1101"/>
        <v>0</v>
      </c>
      <c r="M4713" s="12" t="str">
        <f t="shared" si="1094"/>
        <v/>
      </c>
      <c r="N4713" s="13"/>
    </row>
    <row r="4714" spans="1:14" hidden="1">
      <c r="A4714" s="23">
        <v>45</v>
      </c>
      <c r="B4714" s="292"/>
      <c r="C4714" s="293">
        <v>1014</v>
      </c>
      <c r="D4714" s="294" t="s">
        <v>198</v>
      </c>
      <c r="E4714" s="295">
        <f t="shared" si="1100"/>
        <v>0</v>
      </c>
      <c r="F4714" s="158"/>
      <c r="G4714" s="159"/>
      <c r="H4714" s="1408"/>
      <c r="I4714" s="158"/>
      <c r="J4714" s="159"/>
      <c r="K4714" s="1408"/>
      <c r="L4714" s="295">
        <f t="shared" si="1101"/>
        <v>0</v>
      </c>
      <c r="M4714" s="12" t="str">
        <f t="shared" si="1094"/>
        <v/>
      </c>
      <c r="N4714" s="13"/>
    </row>
    <row r="4715" spans="1:14">
      <c r="A4715" s="23">
        <v>50</v>
      </c>
      <c r="B4715" s="292"/>
      <c r="C4715" s="293">
        <v>1015</v>
      </c>
      <c r="D4715" s="294" t="s">
        <v>199</v>
      </c>
      <c r="E4715" s="295">
        <f t="shared" si="1100"/>
        <v>5000</v>
      </c>
      <c r="F4715" s="158">
        <v>0</v>
      </c>
      <c r="G4715" s="159">
        <v>5000</v>
      </c>
      <c r="H4715" s="1408">
        <v>0</v>
      </c>
      <c r="I4715" s="158"/>
      <c r="J4715" s="159"/>
      <c r="K4715" s="1408"/>
      <c r="L4715" s="295">
        <f t="shared" si="1101"/>
        <v>0</v>
      </c>
      <c r="M4715" s="12">
        <f t="shared" si="1094"/>
        <v>1</v>
      </c>
      <c r="N4715" s="13"/>
    </row>
    <row r="4716" spans="1:14" hidden="1">
      <c r="A4716" s="23">
        <v>55</v>
      </c>
      <c r="B4716" s="292"/>
      <c r="C4716" s="312">
        <v>1016</v>
      </c>
      <c r="D4716" s="313" t="s">
        <v>200</v>
      </c>
      <c r="E4716" s="314">
        <f t="shared" si="1100"/>
        <v>0</v>
      </c>
      <c r="F4716" s="164"/>
      <c r="G4716" s="165"/>
      <c r="H4716" s="1407"/>
      <c r="I4716" s="164"/>
      <c r="J4716" s="165"/>
      <c r="K4716" s="1407"/>
      <c r="L4716" s="314">
        <f t="shared" si="1101"/>
        <v>0</v>
      </c>
      <c r="M4716" s="12" t="str">
        <f t="shared" si="1094"/>
        <v/>
      </c>
      <c r="N4716" s="13"/>
    </row>
    <row r="4717" spans="1:14">
      <c r="A4717" s="23">
        <v>60</v>
      </c>
      <c r="B4717" s="278"/>
      <c r="C4717" s="318">
        <v>1020</v>
      </c>
      <c r="D4717" s="319" t="s">
        <v>201</v>
      </c>
      <c r="E4717" s="320">
        <f t="shared" si="1100"/>
        <v>5000</v>
      </c>
      <c r="F4717" s="450">
        <v>0</v>
      </c>
      <c r="G4717" s="451">
        <v>5000</v>
      </c>
      <c r="H4717" s="1416">
        <v>0</v>
      </c>
      <c r="I4717" s="450"/>
      <c r="J4717" s="451"/>
      <c r="K4717" s="1416"/>
      <c r="L4717" s="320">
        <f t="shared" si="1101"/>
        <v>0</v>
      </c>
      <c r="M4717" s="12">
        <f t="shared" si="1094"/>
        <v>1</v>
      </c>
      <c r="N4717" s="13"/>
    </row>
    <row r="4718" spans="1:14" hidden="1">
      <c r="A4718" s="22">
        <v>65</v>
      </c>
      <c r="B4718" s="292"/>
      <c r="C4718" s="324">
        <v>1030</v>
      </c>
      <c r="D4718" s="325" t="s">
        <v>202</v>
      </c>
      <c r="E4718" s="326">
        <f t="shared" si="1100"/>
        <v>0</v>
      </c>
      <c r="F4718" s="445"/>
      <c r="G4718" s="446"/>
      <c r="H4718" s="1413"/>
      <c r="I4718" s="445"/>
      <c r="J4718" s="446"/>
      <c r="K4718" s="1413"/>
      <c r="L4718" s="326">
        <f t="shared" si="1101"/>
        <v>0</v>
      </c>
      <c r="M4718" s="12" t="str">
        <f t="shared" si="1094"/>
        <v/>
      </c>
      <c r="N4718" s="13"/>
    </row>
    <row r="4719" spans="1:14" hidden="1">
      <c r="A4719" s="23">
        <v>70</v>
      </c>
      <c r="B4719" s="292"/>
      <c r="C4719" s="318">
        <v>1051</v>
      </c>
      <c r="D4719" s="331" t="s">
        <v>203</v>
      </c>
      <c r="E4719" s="320">
        <f t="shared" si="1100"/>
        <v>0</v>
      </c>
      <c r="F4719" s="450"/>
      <c r="G4719" s="451"/>
      <c r="H4719" s="1416"/>
      <c r="I4719" s="450"/>
      <c r="J4719" s="451"/>
      <c r="K4719" s="1416"/>
      <c r="L4719" s="320">
        <f t="shared" si="1101"/>
        <v>0</v>
      </c>
      <c r="M4719" s="12" t="str">
        <f t="shared" si="1094"/>
        <v/>
      </c>
      <c r="N4719" s="13"/>
    </row>
    <row r="4720" spans="1:14" hidden="1">
      <c r="A4720" s="23">
        <v>75</v>
      </c>
      <c r="B4720" s="292"/>
      <c r="C4720" s="293">
        <v>1052</v>
      </c>
      <c r="D4720" s="294" t="s">
        <v>204</v>
      </c>
      <c r="E4720" s="295">
        <f t="shared" si="1100"/>
        <v>0</v>
      </c>
      <c r="F4720" s="158"/>
      <c r="G4720" s="159"/>
      <c r="H4720" s="1408"/>
      <c r="I4720" s="158"/>
      <c r="J4720" s="159"/>
      <c r="K4720" s="1408"/>
      <c r="L4720" s="295">
        <f t="shared" si="1101"/>
        <v>0</v>
      </c>
      <c r="M4720" s="12" t="str">
        <f t="shared" si="1094"/>
        <v/>
      </c>
      <c r="N4720" s="13"/>
    </row>
    <row r="4721" spans="1:14" hidden="1">
      <c r="A4721" s="23">
        <v>80</v>
      </c>
      <c r="B4721" s="292"/>
      <c r="C4721" s="324">
        <v>1053</v>
      </c>
      <c r="D4721" s="325" t="s">
        <v>859</v>
      </c>
      <c r="E4721" s="326">
        <f t="shared" si="1100"/>
        <v>0</v>
      </c>
      <c r="F4721" s="445"/>
      <c r="G4721" s="446"/>
      <c r="H4721" s="1413"/>
      <c r="I4721" s="445"/>
      <c r="J4721" s="446"/>
      <c r="K4721" s="1413"/>
      <c r="L4721" s="326">
        <f t="shared" si="1101"/>
        <v>0</v>
      </c>
      <c r="M4721" s="12" t="str">
        <f t="shared" si="1094"/>
        <v/>
      </c>
      <c r="N4721" s="13"/>
    </row>
    <row r="4722" spans="1:14" hidden="1">
      <c r="A4722" s="23">
        <v>80</v>
      </c>
      <c r="B4722" s="292"/>
      <c r="C4722" s="318">
        <v>1062</v>
      </c>
      <c r="D4722" s="319" t="s">
        <v>205</v>
      </c>
      <c r="E4722" s="320">
        <f t="shared" si="1100"/>
        <v>0</v>
      </c>
      <c r="F4722" s="450"/>
      <c r="G4722" s="451"/>
      <c r="H4722" s="1416"/>
      <c r="I4722" s="450"/>
      <c r="J4722" s="451"/>
      <c r="K4722" s="1416"/>
      <c r="L4722" s="320">
        <f t="shared" si="1101"/>
        <v>0</v>
      </c>
      <c r="M4722" s="12" t="str">
        <f t="shared" si="1094"/>
        <v/>
      </c>
      <c r="N4722" s="13"/>
    </row>
    <row r="4723" spans="1:14" hidden="1">
      <c r="A4723" s="23">
        <v>85</v>
      </c>
      <c r="B4723" s="292"/>
      <c r="C4723" s="324">
        <v>1063</v>
      </c>
      <c r="D4723" s="332" t="s">
        <v>787</v>
      </c>
      <c r="E4723" s="326">
        <f t="shared" si="1100"/>
        <v>0</v>
      </c>
      <c r="F4723" s="445"/>
      <c r="G4723" s="446"/>
      <c r="H4723" s="1413"/>
      <c r="I4723" s="445"/>
      <c r="J4723" s="446"/>
      <c r="K4723" s="1413"/>
      <c r="L4723" s="326">
        <f t="shared" si="1101"/>
        <v>0</v>
      </c>
      <c r="M4723" s="12" t="str">
        <f t="shared" si="1094"/>
        <v/>
      </c>
      <c r="N4723" s="13"/>
    </row>
    <row r="4724" spans="1:14" hidden="1">
      <c r="A4724" s="23">
        <v>90</v>
      </c>
      <c r="B4724" s="292"/>
      <c r="C4724" s="333">
        <v>1069</v>
      </c>
      <c r="D4724" s="334" t="s">
        <v>206</v>
      </c>
      <c r="E4724" s="335">
        <f t="shared" si="1100"/>
        <v>0</v>
      </c>
      <c r="F4724" s="589"/>
      <c r="G4724" s="590"/>
      <c r="H4724" s="1415"/>
      <c r="I4724" s="589"/>
      <c r="J4724" s="590"/>
      <c r="K4724" s="1415"/>
      <c r="L4724" s="335">
        <f t="shared" si="1101"/>
        <v>0</v>
      </c>
      <c r="M4724" s="12" t="str">
        <f t="shared" si="1094"/>
        <v/>
      </c>
      <c r="N4724" s="13"/>
    </row>
    <row r="4725" spans="1:14" hidden="1">
      <c r="A4725" s="23">
        <v>90</v>
      </c>
      <c r="B4725" s="278"/>
      <c r="C4725" s="318">
        <v>1091</v>
      </c>
      <c r="D4725" s="331" t="s">
        <v>895</v>
      </c>
      <c r="E4725" s="320">
        <f t="shared" si="1100"/>
        <v>0</v>
      </c>
      <c r="F4725" s="450"/>
      <c r="G4725" s="451"/>
      <c r="H4725" s="1416"/>
      <c r="I4725" s="450"/>
      <c r="J4725" s="451"/>
      <c r="K4725" s="1416"/>
      <c r="L4725" s="320">
        <f t="shared" si="1101"/>
        <v>0</v>
      </c>
      <c r="M4725" s="12" t="str">
        <f t="shared" si="1094"/>
        <v/>
      </c>
      <c r="N4725" s="13"/>
    </row>
    <row r="4726" spans="1:14" hidden="1">
      <c r="A4726" s="22">
        <v>115</v>
      </c>
      <c r="B4726" s="292"/>
      <c r="C4726" s="293">
        <v>1092</v>
      </c>
      <c r="D4726" s="294" t="s">
        <v>299</v>
      </c>
      <c r="E4726" s="295">
        <f t="shared" si="1100"/>
        <v>0</v>
      </c>
      <c r="F4726" s="158"/>
      <c r="G4726" s="159"/>
      <c r="H4726" s="1408"/>
      <c r="I4726" s="158"/>
      <c r="J4726" s="159"/>
      <c r="K4726" s="1408"/>
      <c r="L4726" s="295">
        <f t="shared" si="1101"/>
        <v>0</v>
      </c>
      <c r="M4726" s="12" t="str">
        <f t="shared" si="1094"/>
        <v/>
      </c>
      <c r="N4726" s="13"/>
    </row>
    <row r="4727" spans="1:14" hidden="1">
      <c r="A4727" s="22">
        <v>125</v>
      </c>
      <c r="B4727" s="292"/>
      <c r="C4727" s="285">
        <v>1098</v>
      </c>
      <c r="D4727" s="339" t="s">
        <v>207</v>
      </c>
      <c r="E4727" s="287">
        <f t="shared" si="1100"/>
        <v>0</v>
      </c>
      <c r="F4727" s="173"/>
      <c r="G4727" s="174"/>
      <c r="H4727" s="1409"/>
      <c r="I4727" s="173"/>
      <c r="J4727" s="174"/>
      <c r="K4727" s="1409"/>
      <c r="L4727" s="287">
        <f t="shared" si="1101"/>
        <v>0</v>
      </c>
      <c r="M4727" s="12" t="str">
        <f t="shared" si="1094"/>
        <v/>
      </c>
      <c r="N4727" s="13"/>
    </row>
    <row r="4728" spans="1:14" hidden="1">
      <c r="A4728" s="23">
        <v>130</v>
      </c>
      <c r="B4728" s="272">
        <v>1900</v>
      </c>
      <c r="C4728" s="1917" t="s">
        <v>266</v>
      </c>
      <c r="D4728" s="1918"/>
      <c r="E4728" s="310">
        <f t="shared" ref="E4728:L4728" si="1102">SUM(E4729:E4731)</f>
        <v>0</v>
      </c>
      <c r="F4728" s="274">
        <f t="shared" si="1102"/>
        <v>0</v>
      </c>
      <c r="G4728" s="275">
        <f t="shared" si="1102"/>
        <v>0</v>
      </c>
      <c r="H4728" s="276">
        <f>SUM(H4729:H4731)</f>
        <v>0</v>
      </c>
      <c r="I4728" s="274">
        <f t="shared" si="1102"/>
        <v>0</v>
      </c>
      <c r="J4728" s="275">
        <f t="shared" si="1102"/>
        <v>0</v>
      </c>
      <c r="K4728" s="276">
        <f t="shared" si="1102"/>
        <v>0</v>
      </c>
      <c r="L4728" s="310">
        <f t="shared" si="1102"/>
        <v>0</v>
      </c>
      <c r="M4728" s="12" t="str">
        <f t="shared" si="1094"/>
        <v/>
      </c>
      <c r="N4728" s="13"/>
    </row>
    <row r="4729" spans="1:14" hidden="1">
      <c r="A4729" s="23">
        <v>135</v>
      </c>
      <c r="B4729" s="292"/>
      <c r="C4729" s="279">
        <v>1901</v>
      </c>
      <c r="D4729" s="340" t="s">
        <v>896</v>
      </c>
      <c r="E4729" s="281">
        <f>F4729+G4729+H4729</f>
        <v>0</v>
      </c>
      <c r="F4729" s="152"/>
      <c r="G4729" s="153"/>
      <c r="H4729" s="1406"/>
      <c r="I4729" s="152"/>
      <c r="J4729" s="153"/>
      <c r="K4729" s="1406"/>
      <c r="L4729" s="281">
        <f>I4729+J4729+K4729</f>
        <v>0</v>
      </c>
      <c r="M4729" s="12" t="str">
        <f t="shared" si="1094"/>
        <v/>
      </c>
      <c r="N4729" s="13"/>
    </row>
    <row r="4730" spans="1:14" hidden="1">
      <c r="A4730" s="23">
        <v>140</v>
      </c>
      <c r="B4730" s="341"/>
      <c r="C4730" s="293">
        <v>1981</v>
      </c>
      <c r="D4730" s="342" t="s">
        <v>897</v>
      </c>
      <c r="E4730" s="295">
        <f>F4730+G4730+H4730</f>
        <v>0</v>
      </c>
      <c r="F4730" s="158"/>
      <c r="G4730" s="159"/>
      <c r="H4730" s="1408"/>
      <c r="I4730" s="158"/>
      <c r="J4730" s="159"/>
      <c r="K4730" s="1408"/>
      <c r="L4730" s="295">
        <f>I4730+J4730+K4730</f>
        <v>0</v>
      </c>
      <c r="M4730" s="12" t="str">
        <f t="shared" si="1094"/>
        <v/>
      </c>
      <c r="N4730" s="13"/>
    </row>
    <row r="4731" spans="1:14" hidden="1">
      <c r="A4731" s="23">
        <v>145</v>
      </c>
      <c r="B4731" s="292"/>
      <c r="C4731" s="285">
        <v>1991</v>
      </c>
      <c r="D4731" s="343" t="s">
        <v>898</v>
      </c>
      <c r="E4731" s="287">
        <f>F4731+G4731+H4731</f>
        <v>0</v>
      </c>
      <c r="F4731" s="173"/>
      <c r="G4731" s="174"/>
      <c r="H4731" s="1409"/>
      <c r="I4731" s="173"/>
      <c r="J4731" s="174"/>
      <c r="K4731" s="1409"/>
      <c r="L4731" s="287">
        <f>I4731+J4731+K4731</f>
        <v>0</v>
      </c>
      <c r="M4731" s="12" t="str">
        <f t="shared" si="1094"/>
        <v/>
      </c>
      <c r="N4731" s="13"/>
    </row>
    <row r="4732" spans="1:14" hidden="1">
      <c r="A4732" s="23">
        <v>150</v>
      </c>
      <c r="B4732" s="272">
        <v>2100</v>
      </c>
      <c r="C4732" s="1917" t="s">
        <v>708</v>
      </c>
      <c r="D4732" s="1918"/>
      <c r="E4732" s="310">
        <f t="shared" ref="E4732:L4732" si="1103">SUM(E4733:E4737)</f>
        <v>0</v>
      </c>
      <c r="F4732" s="274">
        <f t="shared" si="1103"/>
        <v>0</v>
      </c>
      <c r="G4732" s="275">
        <f t="shared" si="1103"/>
        <v>0</v>
      </c>
      <c r="H4732" s="276">
        <f>SUM(H4733:H4737)</f>
        <v>0</v>
      </c>
      <c r="I4732" s="274">
        <f t="shared" si="1103"/>
        <v>0</v>
      </c>
      <c r="J4732" s="275">
        <f t="shared" si="1103"/>
        <v>0</v>
      </c>
      <c r="K4732" s="276">
        <f t="shared" si="1103"/>
        <v>0</v>
      </c>
      <c r="L4732" s="310">
        <f t="shared" si="1103"/>
        <v>0</v>
      </c>
      <c r="M4732" s="12" t="str">
        <f t="shared" si="1094"/>
        <v/>
      </c>
      <c r="N4732" s="13"/>
    </row>
    <row r="4733" spans="1:14" hidden="1">
      <c r="A4733" s="23">
        <v>155</v>
      </c>
      <c r="B4733" s="292"/>
      <c r="C4733" s="279">
        <v>2110</v>
      </c>
      <c r="D4733" s="344" t="s">
        <v>208</v>
      </c>
      <c r="E4733" s="281">
        <f>F4733+G4733+H4733</f>
        <v>0</v>
      </c>
      <c r="F4733" s="152"/>
      <c r="G4733" s="153"/>
      <c r="H4733" s="1406"/>
      <c r="I4733" s="152"/>
      <c r="J4733" s="153"/>
      <c r="K4733" s="1406"/>
      <c r="L4733" s="281">
        <f>I4733+J4733+K4733</f>
        <v>0</v>
      </c>
      <c r="M4733" s="12" t="str">
        <f t="shared" si="1094"/>
        <v/>
      </c>
      <c r="N4733" s="13"/>
    </row>
    <row r="4734" spans="1:14" hidden="1">
      <c r="A4734" s="23">
        <v>160</v>
      </c>
      <c r="B4734" s="341"/>
      <c r="C4734" s="293">
        <v>2120</v>
      </c>
      <c r="D4734" s="300" t="s">
        <v>209</v>
      </c>
      <c r="E4734" s="295">
        <f>F4734+G4734+H4734</f>
        <v>0</v>
      </c>
      <c r="F4734" s="158"/>
      <c r="G4734" s="159"/>
      <c r="H4734" s="1408"/>
      <c r="I4734" s="158"/>
      <c r="J4734" s="159"/>
      <c r="K4734" s="1408"/>
      <c r="L4734" s="295">
        <f>I4734+J4734+K4734</f>
        <v>0</v>
      </c>
      <c r="M4734" s="12" t="str">
        <f t="shared" si="1094"/>
        <v/>
      </c>
      <c r="N4734" s="13"/>
    </row>
    <row r="4735" spans="1:14" hidden="1">
      <c r="A4735" s="23">
        <v>165</v>
      </c>
      <c r="B4735" s="341"/>
      <c r="C4735" s="293">
        <v>2125</v>
      </c>
      <c r="D4735" s="300" t="s">
        <v>210</v>
      </c>
      <c r="E4735" s="295">
        <f>F4735+G4735+H4735</f>
        <v>0</v>
      </c>
      <c r="F4735" s="484">
        <v>0</v>
      </c>
      <c r="G4735" s="485">
        <v>0</v>
      </c>
      <c r="H4735" s="160">
        <v>0</v>
      </c>
      <c r="I4735" s="484">
        <v>0</v>
      </c>
      <c r="J4735" s="485">
        <v>0</v>
      </c>
      <c r="K4735" s="160">
        <v>0</v>
      </c>
      <c r="L4735" s="295">
        <f>I4735+J4735+K4735</f>
        <v>0</v>
      </c>
      <c r="M4735" s="12" t="str">
        <f t="shared" si="1094"/>
        <v/>
      </c>
      <c r="N4735" s="13"/>
    </row>
    <row r="4736" spans="1:14" hidden="1">
      <c r="A4736" s="23">
        <v>175</v>
      </c>
      <c r="B4736" s="291"/>
      <c r="C4736" s="293">
        <v>2140</v>
      </c>
      <c r="D4736" s="300" t="s">
        <v>211</v>
      </c>
      <c r="E4736" s="295">
        <f>F4736+G4736+H4736</f>
        <v>0</v>
      </c>
      <c r="F4736" s="484">
        <v>0</v>
      </c>
      <c r="G4736" s="485">
        <v>0</v>
      </c>
      <c r="H4736" s="160">
        <v>0</v>
      </c>
      <c r="I4736" s="484">
        <v>0</v>
      </c>
      <c r="J4736" s="485">
        <v>0</v>
      </c>
      <c r="K4736" s="160">
        <v>0</v>
      </c>
      <c r="L4736" s="295">
        <f>I4736+J4736+K4736</f>
        <v>0</v>
      </c>
      <c r="M4736" s="12" t="str">
        <f t="shared" si="1094"/>
        <v/>
      </c>
      <c r="N4736" s="13"/>
    </row>
    <row r="4737" spans="1:14" hidden="1">
      <c r="A4737" s="23">
        <v>180</v>
      </c>
      <c r="B4737" s="292"/>
      <c r="C4737" s="285">
        <v>2190</v>
      </c>
      <c r="D4737" s="345" t="s">
        <v>212</v>
      </c>
      <c r="E4737" s="287">
        <f>F4737+G4737+H4737</f>
        <v>0</v>
      </c>
      <c r="F4737" s="173"/>
      <c r="G4737" s="174"/>
      <c r="H4737" s="1409"/>
      <c r="I4737" s="173"/>
      <c r="J4737" s="174"/>
      <c r="K4737" s="1409"/>
      <c r="L4737" s="287">
        <f>I4737+J4737+K4737</f>
        <v>0</v>
      </c>
      <c r="M4737" s="12" t="str">
        <f t="shared" si="1094"/>
        <v/>
      </c>
      <c r="N4737" s="13"/>
    </row>
    <row r="4738" spans="1:14" hidden="1">
      <c r="A4738" s="23">
        <v>185</v>
      </c>
      <c r="B4738" s="272">
        <v>2200</v>
      </c>
      <c r="C4738" s="1917" t="s">
        <v>213</v>
      </c>
      <c r="D4738" s="1918"/>
      <c r="E4738" s="310">
        <f t="shared" ref="E4738:L4738" si="1104">SUM(E4739:E4740)</f>
        <v>0</v>
      </c>
      <c r="F4738" s="274">
        <f t="shared" si="1104"/>
        <v>0</v>
      </c>
      <c r="G4738" s="275">
        <f t="shared" si="1104"/>
        <v>0</v>
      </c>
      <c r="H4738" s="276">
        <f>SUM(H4739:H4740)</f>
        <v>0</v>
      </c>
      <c r="I4738" s="274">
        <f t="shared" si="1104"/>
        <v>0</v>
      </c>
      <c r="J4738" s="275">
        <f t="shared" si="1104"/>
        <v>0</v>
      </c>
      <c r="K4738" s="276">
        <f t="shared" si="1104"/>
        <v>0</v>
      </c>
      <c r="L4738" s="310">
        <f t="shared" si="1104"/>
        <v>0</v>
      </c>
      <c r="M4738" s="12" t="str">
        <f t="shared" si="1094"/>
        <v/>
      </c>
      <c r="N4738" s="13"/>
    </row>
    <row r="4739" spans="1:14" hidden="1">
      <c r="A4739" s="23">
        <v>190</v>
      </c>
      <c r="B4739" s="292"/>
      <c r="C4739" s="279">
        <v>2221</v>
      </c>
      <c r="D4739" s="280" t="s">
        <v>300</v>
      </c>
      <c r="E4739" s="281">
        <f>F4739+G4739+H4739</f>
        <v>0</v>
      </c>
      <c r="F4739" s="152"/>
      <c r="G4739" s="153"/>
      <c r="H4739" s="1406"/>
      <c r="I4739" s="152"/>
      <c r="J4739" s="153"/>
      <c r="K4739" s="1406"/>
      <c r="L4739" s="281">
        <f>I4739+J4739+K4739</f>
        <v>0</v>
      </c>
      <c r="M4739" s="12" t="str">
        <f t="shared" si="1094"/>
        <v/>
      </c>
      <c r="N4739" s="13"/>
    </row>
    <row r="4740" spans="1:14" hidden="1">
      <c r="A4740" s="23">
        <v>200</v>
      </c>
      <c r="B4740" s="292"/>
      <c r="C4740" s="285">
        <v>2224</v>
      </c>
      <c r="D4740" s="286" t="s">
        <v>214</v>
      </c>
      <c r="E4740" s="287">
        <f>F4740+G4740+H4740</f>
        <v>0</v>
      </c>
      <c r="F4740" s="173"/>
      <c r="G4740" s="174"/>
      <c r="H4740" s="1409"/>
      <c r="I4740" s="173"/>
      <c r="J4740" s="174"/>
      <c r="K4740" s="1409"/>
      <c r="L4740" s="287">
        <f>I4740+J4740+K4740</f>
        <v>0</v>
      </c>
      <c r="M4740" s="12" t="str">
        <f t="shared" si="1094"/>
        <v/>
      </c>
      <c r="N4740" s="13"/>
    </row>
    <row r="4741" spans="1:14" hidden="1">
      <c r="A4741" s="23">
        <v>200</v>
      </c>
      <c r="B4741" s="272">
        <v>2500</v>
      </c>
      <c r="C4741" s="1917" t="s">
        <v>215</v>
      </c>
      <c r="D4741" s="1918"/>
      <c r="E4741" s="310">
        <f>F4741+G4741+H4741</f>
        <v>0</v>
      </c>
      <c r="F4741" s="1410"/>
      <c r="G4741" s="1411"/>
      <c r="H4741" s="1412"/>
      <c r="I4741" s="1410"/>
      <c r="J4741" s="1411"/>
      <c r="K4741" s="1412"/>
      <c r="L4741" s="310">
        <f>I4741+J4741+K4741</f>
        <v>0</v>
      </c>
      <c r="M4741" s="12" t="str">
        <f t="shared" si="1094"/>
        <v/>
      </c>
      <c r="N4741" s="13"/>
    </row>
    <row r="4742" spans="1:14" hidden="1">
      <c r="A4742" s="23">
        <v>205</v>
      </c>
      <c r="B4742" s="272">
        <v>2600</v>
      </c>
      <c r="C4742" s="1923" t="s">
        <v>216</v>
      </c>
      <c r="D4742" s="1924"/>
      <c r="E4742" s="310">
        <f>F4742+G4742+H4742</f>
        <v>0</v>
      </c>
      <c r="F4742" s="1410"/>
      <c r="G4742" s="1411"/>
      <c r="H4742" s="1412"/>
      <c r="I4742" s="1410"/>
      <c r="J4742" s="1411"/>
      <c r="K4742" s="1412"/>
      <c r="L4742" s="310">
        <f>I4742+J4742+K4742</f>
        <v>0</v>
      </c>
      <c r="M4742" s="12" t="str">
        <f t="shared" si="1094"/>
        <v/>
      </c>
      <c r="N4742" s="13"/>
    </row>
    <row r="4743" spans="1:14" hidden="1">
      <c r="A4743" s="23">
        <v>210</v>
      </c>
      <c r="B4743" s="272">
        <v>2700</v>
      </c>
      <c r="C4743" s="1923" t="s">
        <v>217</v>
      </c>
      <c r="D4743" s="1924"/>
      <c r="E4743" s="310">
        <f>F4743+G4743+H4743</f>
        <v>0</v>
      </c>
      <c r="F4743" s="1410"/>
      <c r="G4743" s="1411"/>
      <c r="H4743" s="1412"/>
      <c r="I4743" s="1410"/>
      <c r="J4743" s="1411"/>
      <c r="K4743" s="1412"/>
      <c r="L4743" s="310">
        <f>I4743+J4743+K4743</f>
        <v>0</v>
      </c>
      <c r="M4743" s="12" t="str">
        <f t="shared" si="1094"/>
        <v/>
      </c>
      <c r="N4743" s="13"/>
    </row>
    <row r="4744" spans="1:14" ht="36" hidden="1" customHeight="1">
      <c r="A4744" s="23">
        <v>215</v>
      </c>
      <c r="B4744" s="272">
        <v>2800</v>
      </c>
      <c r="C4744" s="1923" t="s">
        <v>1644</v>
      </c>
      <c r="D4744" s="1924"/>
      <c r="E4744" s="310">
        <f t="shared" ref="E4744:L4744" si="1105">SUM(E4745:E4747)</f>
        <v>0</v>
      </c>
      <c r="F4744" s="274">
        <f t="shared" si="1105"/>
        <v>0</v>
      </c>
      <c r="G4744" s="275">
        <f t="shared" si="1105"/>
        <v>0</v>
      </c>
      <c r="H4744" s="276">
        <f>SUM(H4745:H4747)</f>
        <v>0</v>
      </c>
      <c r="I4744" s="274">
        <f t="shared" si="1105"/>
        <v>0</v>
      </c>
      <c r="J4744" s="275">
        <f t="shared" si="1105"/>
        <v>0</v>
      </c>
      <c r="K4744" s="276">
        <f t="shared" si="1105"/>
        <v>0</v>
      </c>
      <c r="L4744" s="310">
        <f t="shared" si="1105"/>
        <v>0</v>
      </c>
      <c r="M4744" s="12" t="str">
        <f t="shared" si="1094"/>
        <v/>
      </c>
      <c r="N4744" s="13"/>
    </row>
    <row r="4745" spans="1:14" hidden="1">
      <c r="A4745" s="22">
        <v>220</v>
      </c>
      <c r="B4745" s="292"/>
      <c r="C4745" s="279">
        <v>2810</v>
      </c>
      <c r="D4745" s="340" t="s">
        <v>2169</v>
      </c>
      <c r="E4745" s="281">
        <f>F4745+G4745+H4745</f>
        <v>0</v>
      </c>
      <c r="F4745" s="152"/>
      <c r="G4745" s="153"/>
      <c r="H4745" s="1406"/>
      <c r="I4745" s="152"/>
      <c r="J4745" s="153"/>
      <c r="K4745" s="1406"/>
      <c r="L4745" s="281">
        <f>I4745+J4745+K4745</f>
        <v>0</v>
      </c>
      <c r="M4745" s="12" t="str">
        <f t="shared" si="1094"/>
        <v/>
      </c>
      <c r="N4745" s="13"/>
    </row>
    <row r="4746" spans="1:14" hidden="1">
      <c r="A4746" s="23">
        <v>225</v>
      </c>
      <c r="B4746" s="341"/>
      <c r="C4746" s="293">
        <v>2820</v>
      </c>
      <c r="D4746" s="342" t="s">
        <v>2170</v>
      </c>
      <c r="E4746" s="295">
        <f>F4746+G4746+H4746</f>
        <v>0</v>
      </c>
      <c r="F4746" s="158"/>
      <c r="G4746" s="159"/>
      <c r="H4746" s="1408"/>
      <c r="I4746" s="158"/>
      <c r="J4746" s="159"/>
      <c r="K4746" s="1408"/>
      <c r="L4746" s="295">
        <f>I4746+J4746+K4746</f>
        <v>0</v>
      </c>
      <c r="M4746" s="12" t="str">
        <f t="shared" si="1094"/>
        <v/>
      </c>
      <c r="N4746" s="13"/>
    </row>
    <row r="4747" spans="1:14" ht="31.5" hidden="1">
      <c r="A4747" s="23">
        <v>230</v>
      </c>
      <c r="B4747" s="292"/>
      <c r="C4747" s="285">
        <v>2890</v>
      </c>
      <c r="D4747" s="343" t="s">
        <v>2171</v>
      </c>
      <c r="E4747" s="287">
        <f>F4747+G4747+H4747</f>
        <v>0</v>
      </c>
      <c r="F4747" s="173"/>
      <c r="G4747" s="174"/>
      <c r="H4747" s="1409"/>
      <c r="I4747" s="173"/>
      <c r="J4747" s="174"/>
      <c r="K4747" s="1409"/>
      <c r="L4747" s="287">
        <f>I4747+J4747+K4747</f>
        <v>0</v>
      </c>
      <c r="M4747" s="12" t="str">
        <f t="shared" si="1094"/>
        <v/>
      </c>
      <c r="N4747" s="13"/>
    </row>
    <row r="4748" spans="1:14" hidden="1">
      <c r="A4748" s="23">
        <v>245</v>
      </c>
      <c r="B4748" s="272">
        <v>2900</v>
      </c>
      <c r="C4748" s="1917" t="s">
        <v>218</v>
      </c>
      <c r="D4748" s="1918"/>
      <c r="E4748" s="310">
        <f>SUM(E4749:E4756)</f>
        <v>0</v>
      </c>
      <c r="F4748" s="274">
        <f>SUM(F4749:F4756)</f>
        <v>0</v>
      </c>
      <c r="G4748" s="274">
        <f t="shared" ref="G4748:L4748" si="1106">SUM(G4749:G4756)</f>
        <v>0</v>
      </c>
      <c r="H4748" s="274">
        <f t="shared" si="1106"/>
        <v>0</v>
      </c>
      <c r="I4748" s="274">
        <f t="shared" si="1106"/>
        <v>0</v>
      </c>
      <c r="J4748" s="274">
        <f t="shared" si="1106"/>
        <v>0</v>
      </c>
      <c r="K4748" s="274">
        <f t="shared" si="1106"/>
        <v>0</v>
      </c>
      <c r="L4748" s="274">
        <f t="shared" si="1106"/>
        <v>0</v>
      </c>
      <c r="M4748" s="12" t="str">
        <f t="shared" si="1094"/>
        <v/>
      </c>
      <c r="N4748" s="13"/>
    </row>
    <row r="4749" spans="1:14" hidden="1">
      <c r="A4749" s="22">
        <v>220</v>
      </c>
      <c r="B4749" s="346"/>
      <c r="C4749" s="279">
        <v>2910</v>
      </c>
      <c r="D4749" s="347" t="s">
        <v>1988</v>
      </c>
      <c r="E4749" s="281">
        <f>F4749+G4749+H4749</f>
        <v>0</v>
      </c>
      <c r="F4749" s="152"/>
      <c r="G4749" s="153"/>
      <c r="H4749" s="1406"/>
      <c r="I4749" s="152"/>
      <c r="J4749" s="153"/>
      <c r="K4749" s="1406"/>
      <c r="L4749" s="281">
        <f>I4749+J4749+K4749</f>
        <v>0</v>
      </c>
      <c r="M4749" s="12" t="str">
        <f t="shared" si="1094"/>
        <v/>
      </c>
      <c r="N4749" s="13"/>
    </row>
    <row r="4750" spans="1:14" hidden="1">
      <c r="A4750" s="23">
        <v>225</v>
      </c>
      <c r="B4750" s="346"/>
      <c r="C4750" s="279">
        <v>2920</v>
      </c>
      <c r="D4750" s="347" t="s">
        <v>219</v>
      </c>
      <c r="E4750" s="281">
        <f t="shared" ref="E4750:E4756" si="1107">F4750+G4750+H4750</f>
        <v>0</v>
      </c>
      <c r="F4750" s="152"/>
      <c r="G4750" s="153"/>
      <c r="H4750" s="1406"/>
      <c r="I4750" s="152"/>
      <c r="J4750" s="153"/>
      <c r="K4750" s="1406"/>
      <c r="L4750" s="281">
        <f t="shared" ref="L4750:L4756" si="1108">I4750+J4750+K4750</f>
        <v>0</v>
      </c>
      <c r="M4750" s="12" t="str">
        <f t="shared" si="1094"/>
        <v/>
      </c>
      <c r="N4750" s="13"/>
    </row>
    <row r="4751" spans="1:14" ht="31.5" hidden="1">
      <c r="A4751" s="23">
        <v>230</v>
      </c>
      <c r="B4751" s="346"/>
      <c r="C4751" s="324">
        <v>2969</v>
      </c>
      <c r="D4751" s="348" t="s">
        <v>220</v>
      </c>
      <c r="E4751" s="326">
        <f t="shared" si="1107"/>
        <v>0</v>
      </c>
      <c r="F4751" s="445"/>
      <c r="G4751" s="446"/>
      <c r="H4751" s="1413"/>
      <c r="I4751" s="445"/>
      <c r="J4751" s="446"/>
      <c r="K4751" s="1413"/>
      <c r="L4751" s="326">
        <f t="shared" si="1108"/>
        <v>0</v>
      </c>
      <c r="M4751" s="12" t="str">
        <f t="shared" si="1094"/>
        <v/>
      </c>
      <c r="N4751" s="13"/>
    </row>
    <row r="4752" spans="1:14" ht="31.5" hidden="1">
      <c r="A4752" s="23">
        <v>235</v>
      </c>
      <c r="B4752" s="346"/>
      <c r="C4752" s="349">
        <v>2970</v>
      </c>
      <c r="D4752" s="350" t="s">
        <v>221</v>
      </c>
      <c r="E4752" s="351">
        <f t="shared" si="1107"/>
        <v>0</v>
      </c>
      <c r="F4752" s="624"/>
      <c r="G4752" s="625"/>
      <c r="H4752" s="1414"/>
      <c r="I4752" s="624"/>
      <c r="J4752" s="625"/>
      <c r="K4752" s="1414"/>
      <c r="L4752" s="351">
        <f t="shared" si="1108"/>
        <v>0</v>
      </c>
      <c r="M4752" s="12" t="str">
        <f t="shared" si="1094"/>
        <v/>
      </c>
      <c r="N4752" s="13"/>
    </row>
    <row r="4753" spans="1:14" hidden="1">
      <c r="A4753" s="23">
        <v>240</v>
      </c>
      <c r="B4753" s="346"/>
      <c r="C4753" s="333">
        <v>2989</v>
      </c>
      <c r="D4753" s="355" t="s">
        <v>222</v>
      </c>
      <c r="E4753" s="335">
        <f t="shared" si="1107"/>
        <v>0</v>
      </c>
      <c r="F4753" s="589"/>
      <c r="G4753" s="590"/>
      <c r="H4753" s="1415"/>
      <c r="I4753" s="589"/>
      <c r="J4753" s="590"/>
      <c r="K4753" s="1415"/>
      <c r="L4753" s="335">
        <f t="shared" si="1108"/>
        <v>0</v>
      </c>
      <c r="M4753" s="12" t="str">
        <f t="shared" si="1094"/>
        <v/>
      </c>
      <c r="N4753" s="13"/>
    </row>
    <row r="4754" spans="1:14" hidden="1">
      <c r="A4754" s="23">
        <v>245</v>
      </c>
      <c r="B4754" s="292"/>
      <c r="C4754" s="318">
        <v>2990</v>
      </c>
      <c r="D4754" s="356" t="s">
        <v>2007</v>
      </c>
      <c r="E4754" s="320">
        <f>F4754+G4754+H4754</f>
        <v>0</v>
      </c>
      <c r="F4754" s="450"/>
      <c r="G4754" s="451"/>
      <c r="H4754" s="1416"/>
      <c r="I4754" s="450"/>
      <c r="J4754" s="451"/>
      <c r="K4754" s="1416"/>
      <c r="L4754" s="320">
        <f>I4754+J4754+K4754</f>
        <v>0</v>
      </c>
      <c r="M4754" s="12" t="str">
        <f t="shared" si="1094"/>
        <v/>
      </c>
      <c r="N4754" s="13"/>
    </row>
    <row r="4755" spans="1:14" hidden="1">
      <c r="A4755" s="22">
        <v>250</v>
      </c>
      <c r="B4755" s="292"/>
      <c r="C4755" s="318">
        <v>2991</v>
      </c>
      <c r="D4755" s="356" t="s">
        <v>223</v>
      </c>
      <c r="E4755" s="320">
        <f t="shared" si="1107"/>
        <v>0</v>
      </c>
      <c r="F4755" s="450"/>
      <c r="G4755" s="451"/>
      <c r="H4755" s="1416"/>
      <c r="I4755" s="450"/>
      <c r="J4755" s="451"/>
      <c r="K4755" s="1416"/>
      <c r="L4755" s="320">
        <f t="shared" si="1108"/>
        <v>0</v>
      </c>
      <c r="M4755" s="12" t="str">
        <f t="shared" si="1094"/>
        <v/>
      </c>
      <c r="N4755" s="13"/>
    </row>
    <row r="4756" spans="1:14" hidden="1">
      <c r="A4756" s="23">
        <v>255</v>
      </c>
      <c r="B4756" s="292"/>
      <c r="C4756" s="285">
        <v>2992</v>
      </c>
      <c r="D4756" s="357" t="s">
        <v>224</v>
      </c>
      <c r="E4756" s="287">
        <f t="shared" si="1107"/>
        <v>0</v>
      </c>
      <c r="F4756" s="173"/>
      <c r="G4756" s="174"/>
      <c r="H4756" s="1409"/>
      <c r="I4756" s="173"/>
      <c r="J4756" s="174"/>
      <c r="K4756" s="1409"/>
      <c r="L4756" s="287">
        <f t="shared" si="1108"/>
        <v>0</v>
      </c>
      <c r="M4756" s="12" t="str">
        <f t="shared" si="1094"/>
        <v/>
      </c>
      <c r="N4756" s="13"/>
    </row>
    <row r="4757" spans="1:14" hidden="1">
      <c r="A4757" s="23">
        <v>265</v>
      </c>
      <c r="B4757" s="272">
        <v>3300</v>
      </c>
      <c r="C4757" s="358" t="s">
        <v>2038</v>
      </c>
      <c r="D4757" s="1835"/>
      <c r="E4757" s="310">
        <f t="shared" ref="E4757:L4757" si="1109">SUM(E4758:E4762)</f>
        <v>0</v>
      </c>
      <c r="F4757" s="274">
        <f t="shared" si="1109"/>
        <v>0</v>
      </c>
      <c r="G4757" s="275">
        <f t="shared" si="1109"/>
        <v>0</v>
      </c>
      <c r="H4757" s="276">
        <f t="shared" si="1109"/>
        <v>0</v>
      </c>
      <c r="I4757" s="274">
        <f t="shared" si="1109"/>
        <v>0</v>
      </c>
      <c r="J4757" s="275">
        <f t="shared" si="1109"/>
        <v>0</v>
      </c>
      <c r="K4757" s="276">
        <f t="shared" si="1109"/>
        <v>0</v>
      </c>
      <c r="L4757" s="310">
        <f t="shared" si="1109"/>
        <v>0</v>
      </c>
      <c r="M4757" s="12" t="str">
        <f t="shared" ref="M4757:M4810" si="1110">(IF($E4757&lt;&gt;0,$M$2,IF($L4757&lt;&gt;0,$M$2,"")))</f>
        <v/>
      </c>
      <c r="N4757" s="13"/>
    </row>
    <row r="4758" spans="1:14" hidden="1">
      <c r="A4758" s="22">
        <v>270</v>
      </c>
      <c r="B4758" s="291"/>
      <c r="C4758" s="279">
        <v>3301</v>
      </c>
      <c r="D4758" s="359" t="s">
        <v>225</v>
      </c>
      <c r="E4758" s="281">
        <f t="shared" ref="E4758:E4765" si="1111">F4758+G4758+H4758</f>
        <v>0</v>
      </c>
      <c r="F4758" s="482">
        <v>0</v>
      </c>
      <c r="G4758" s="483">
        <v>0</v>
      </c>
      <c r="H4758" s="154">
        <v>0</v>
      </c>
      <c r="I4758" s="482">
        <v>0</v>
      </c>
      <c r="J4758" s="483">
        <v>0</v>
      </c>
      <c r="K4758" s="154">
        <v>0</v>
      </c>
      <c r="L4758" s="281">
        <f t="shared" ref="L4758:L4765" si="1112">I4758+J4758+K4758</f>
        <v>0</v>
      </c>
      <c r="M4758" s="12" t="str">
        <f t="shared" si="1110"/>
        <v/>
      </c>
      <c r="N4758" s="13"/>
    </row>
    <row r="4759" spans="1:14" hidden="1">
      <c r="A4759" s="22">
        <v>290</v>
      </c>
      <c r="B4759" s="291"/>
      <c r="C4759" s="293">
        <v>3302</v>
      </c>
      <c r="D4759" s="360" t="s">
        <v>702</v>
      </c>
      <c r="E4759" s="295">
        <f t="shared" si="1111"/>
        <v>0</v>
      </c>
      <c r="F4759" s="484">
        <v>0</v>
      </c>
      <c r="G4759" s="485">
        <v>0</v>
      </c>
      <c r="H4759" s="160">
        <v>0</v>
      </c>
      <c r="I4759" s="484">
        <v>0</v>
      </c>
      <c r="J4759" s="485">
        <v>0</v>
      </c>
      <c r="K4759" s="160">
        <v>0</v>
      </c>
      <c r="L4759" s="295">
        <f t="shared" si="1112"/>
        <v>0</v>
      </c>
      <c r="M4759" s="12" t="str">
        <f t="shared" si="1110"/>
        <v/>
      </c>
      <c r="N4759" s="13"/>
    </row>
    <row r="4760" spans="1:14" hidden="1">
      <c r="A4760" s="39">
        <v>320</v>
      </c>
      <c r="B4760" s="291"/>
      <c r="C4760" s="293">
        <v>3304</v>
      </c>
      <c r="D4760" s="360" t="s">
        <v>226</v>
      </c>
      <c r="E4760" s="295">
        <f t="shared" si="1111"/>
        <v>0</v>
      </c>
      <c r="F4760" s="484">
        <v>0</v>
      </c>
      <c r="G4760" s="485">
        <v>0</v>
      </c>
      <c r="H4760" s="160">
        <v>0</v>
      </c>
      <c r="I4760" s="484">
        <v>0</v>
      </c>
      <c r="J4760" s="485">
        <v>0</v>
      </c>
      <c r="K4760" s="160">
        <v>0</v>
      </c>
      <c r="L4760" s="295">
        <f t="shared" si="1112"/>
        <v>0</v>
      </c>
      <c r="M4760" s="12" t="str">
        <f t="shared" si="1110"/>
        <v/>
      </c>
      <c r="N4760" s="13"/>
    </row>
    <row r="4761" spans="1:14" ht="47.25" hidden="1">
      <c r="A4761" s="22">
        <v>330</v>
      </c>
      <c r="B4761" s="291"/>
      <c r="C4761" s="285">
        <v>3306</v>
      </c>
      <c r="D4761" s="361" t="s">
        <v>2172</v>
      </c>
      <c r="E4761" s="295">
        <f t="shared" si="1111"/>
        <v>0</v>
      </c>
      <c r="F4761" s="484">
        <v>0</v>
      </c>
      <c r="G4761" s="485">
        <v>0</v>
      </c>
      <c r="H4761" s="160">
        <v>0</v>
      </c>
      <c r="I4761" s="484">
        <v>0</v>
      </c>
      <c r="J4761" s="485">
        <v>0</v>
      </c>
      <c r="K4761" s="160">
        <v>0</v>
      </c>
      <c r="L4761" s="295">
        <f t="shared" si="1112"/>
        <v>0</v>
      </c>
      <c r="M4761" s="12" t="str">
        <f t="shared" si="1110"/>
        <v/>
      </c>
      <c r="N4761" s="13"/>
    </row>
    <row r="4762" spans="1:14" hidden="1">
      <c r="A4762" s="23">
        <v>225</v>
      </c>
      <c r="B4762" s="291"/>
      <c r="C4762" s="285">
        <v>3307</v>
      </c>
      <c r="D4762" s="361" t="s">
        <v>2049</v>
      </c>
      <c r="E4762" s="287">
        <f t="shared" si="1111"/>
        <v>0</v>
      </c>
      <c r="F4762" s="486">
        <v>0</v>
      </c>
      <c r="G4762" s="487">
        <v>0</v>
      </c>
      <c r="H4762" s="175">
        <v>0</v>
      </c>
      <c r="I4762" s="486">
        <v>0</v>
      </c>
      <c r="J4762" s="487">
        <v>0</v>
      </c>
      <c r="K4762" s="175">
        <v>0</v>
      </c>
      <c r="L4762" s="287">
        <f t="shared" si="1112"/>
        <v>0</v>
      </c>
      <c r="M4762" s="12" t="str">
        <f t="shared" si="1110"/>
        <v/>
      </c>
      <c r="N4762" s="13"/>
    </row>
    <row r="4763" spans="1:14" hidden="1">
      <c r="A4763" s="23">
        <v>230</v>
      </c>
      <c r="B4763" s="272">
        <v>3900</v>
      </c>
      <c r="C4763" s="1917" t="s">
        <v>227</v>
      </c>
      <c r="D4763" s="1918"/>
      <c r="E4763" s="310">
        <f t="shared" si="1111"/>
        <v>0</v>
      </c>
      <c r="F4763" s="1458">
        <v>0</v>
      </c>
      <c r="G4763" s="1459">
        <v>0</v>
      </c>
      <c r="H4763" s="1460">
        <v>0</v>
      </c>
      <c r="I4763" s="1458">
        <v>0</v>
      </c>
      <c r="J4763" s="1459">
        <v>0</v>
      </c>
      <c r="K4763" s="1460">
        <v>0</v>
      </c>
      <c r="L4763" s="310">
        <f t="shared" si="1112"/>
        <v>0</v>
      </c>
      <c r="M4763" s="12" t="str">
        <f t="shared" si="1110"/>
        <v/>
      </c>
      <c r="N4763" s="13"/>
    </row>
    <row r="4764" spans="1:14" hidden="1">
      <c r="A4764" s="23">
        <v>245</v>
      </c>
      <c r="B4764" s="272">
        <v>4000</v>
      </c>
      <c r="C4764" s="1917" t="s">
        <v>228</v>
      </c>
      <c r="D4764" s="1918"/>
      <c r="E4764" s="310">
        <f t="shared" si="1111"/>
        <v>0</v>
      </c>
      <c r="F4764" s="1410"/>
      <c r="G4764" s="1411"/>
      <c r="H4764" s="1412"/>
      <c r="I4764" s="1410"/>
      <c r="J4764" s="1411"/>
      <c r="K4764" s="1412"/>
      <c r="L4764" s="310">
        <f t="shared" si="1112"/>
        <v>0</v>
      </c>
      <c r="M4764" s="12" t="str">
        <f t="shared" si="1110"/>
        <v/>
      </c>
      <c r="N4764" s="13"/>
    </row>
    <row r="4765" spans="1:14" hidden="1">
      <c r="A4765" s="22">
        <v>350</v>
      </c>
      <c r="B4765" s="272">
        <v>4100</v>
      </c>
      <c r="C4765" s="1917" t="s">
        <v>229</v>
      </c>
      <c r="D4765" s="1918"/>
      <c r="E4765" s="310">
        <f t="shared" si="1111"/>
        <v>0</v>
      </c>
      <c r="F4765" s="1459">
        <v>0</v>
      </c>
      <c r="G4765" s="1459">
        <v>0</v>
      </c>
      <c r="H4765" s="1460">
        <v>0</v>
      </c>
      <c r="I4765" s="1711">
        <v>0</v>
      </c>
      <c r="J4765" s="1459">
        <v>0</v>
      </c>
      <c r="K4765" s="1459">
        <v>0</v>
      </c>
      <c r="L4765" s="310">
        <f t="shared" si="1112"/>
        <v>0</v>
      </c>
      <c r="M4765" s="12" t="str">
        <f t="shared" si="1110"/>
        <v/>
      </c>
      <c r="N4765" s="13"/>
    </row>
    <row r="4766" spans="1:14" hidden="1">
      <c r="A4766" s="23">
        <v>355</v>
      </c>
      <c r="B4766" s="272">
        <v>4200</v>
      </c>
      <c r="C4766" s="1917" t="s">
        <v>230</v>
      </c>
      <c r="D4766" s="1918"/>
      <c r="E4766" s="310">
        <f t="shared" ref="E4766:L4766" si="1113">SUM(E4767:E4772)</f>
        <v>0</v>
      </c>
      <c r="F4766" s="274">
        <f t="shared" si="1113"/>
        <v>0</v>
      </c>
      <c r="G4766" s="275">
        <f t="shared" si="1113"/>
        <v>0</v>
      </c>
      <c r="H4766" s="276">
        <f>SUM(H4767:H4772)</f>
        <v>0</v>
      </c>
      <c r="I4766" s="274">
        <f t="shared" si="1113"/>
        <v>0</v>
      </c>
      <c r="J4766" s="275">
        <f t="shared" si="1113"/>
        <v>0</v>
      </c>
      <c r="K4766" s="276">
        <f t="shared" si="1113"/>
        <v>0</v>
      </c>
      <c r="L4766" s="310">
        <f t="shared" si="1113"/>
        <v>0</v>
      </c>
      <c r="M4766" s="12" t="str">
        <f t="shared" si="1110"/>
        <v/>
      </c>
      <c r="N4766" s="13"/>
    </row>
    <row r="4767" spans="1:14" hidden="1">
      <c r="A4767" s="23">
        <v>355</v>
      </c>
      <c r="B4767" s="362"/>
      <c r="C4767" s="279">
        <v>4201</v>
      </c>
      <c r="D4767" s="280" t="s">
        <v>231</v>
      </c>
      <c r="E4767" s="281">
        <f t="shared" ref="E4767:E4772" si="1114">F4767+G4767+H4767</f>
        <v>0</v>
      </c>
      <c r="F4767" s="152"/>
      <c r="G4767" s="153"/>
      <c r="H4767" s="1406"/>
      <c r="I4767" s="152"/>
      <c r="J4767" s="153"/>
      <c r="K4767" s="1406"/>
      <c r="L4767" s="281">
        <f t="shared" ref="L4767:L4772" si="1115">I4767+J4767+K4767</f>
        <v>0</v>
      </c>
      <c r="M4767" s="12" t="str">
        <f t="shared" si="1110"/>
        <v/>
      </c>
      <c r="N4767" s="13"/>
    </row>
    <row r="4768" spans="1:14" hidden="1">
      <c r="A4768" s="23">
        <v>375</v>
      </c>
      <c r="B4768" s="362"/>
      <c r="C4768" s="293">
        <v>4202</v>
      </c>
      <c r="D4768" s="363" t="s">
        <v>232</v>
      </c>
      <c r="E4768" s="295">
        <f t="shared" si="1114"/>
        <v>0</v>
      </c>
      <c r="F4768" s="158"/>
      <c r="G4768" s="159"/>
      <c r="H4768" s="1408"/>
      <c r="I4768" s="158"/>
      <c r="J4768" s="159"/>
      <c r="K4768" s="1408"/>
      <c r="L4768" s="295">
        <f t="shared" si="1115"/>
        <v>0</v>
      </c>
      <c r="M4768" s="12" t="str">
        <f t="shared" si="1110"/>
        <v/>
      </c>
      <c r="N4768" s="13"/>
    </row>
    <row r="4769" spans="1:14" hidden="1">
      <c r="A4769" s="23">
        <v>380</v>
      </c>
      <c r="B4769" s="362"/>
      <c r="C4769" s="293">
        <v>4214</v>
      </c>
      <c r="D4769" s="363" t="s">
        <v>233</v>
      </c>
      <c r="E4769" s="295">
        <f t="shared" si="1114"/>
        <v>0</v>
      </c>
      <c r="F4769" s="158"/>
      <c r="G4769" s="159"/>
      <c r="H4769" s="1408"/>
      <c r="I4769" s="158"/>
      <c r="J4769" s="159"/>
      <c r="K4769" s="1408"/>
      <c r="L4769" s="295">
        <f t="shared" si="1115"/>
        <v>0</v>
      </c>
      <c r="M4769" s="12" t="str">
        <f t="shared" si="1110"/>
        <v/>
      </c>
      <c r="N4769" s="13"/>
    </row>
    <row r="4770" spans="1:14" hidden="1">
      <c r="A4770" s="23">
        <v>385</v>
      </c>
      <c r="B4770" s="362"/>
      <c r="C4770" s="293">
        <v>4217</v>
      </c>
      <c r="D4770" s="363" t="s">
        <v>234</v>
      </c>
      <c r="E4770" s="295">
        <f t="shared" si="1114"/>
        <v>0</v>
      </c>
      <c r="F4770" s="158"/>
      <c r="G4770" s="159"/>
      <c r="H4770" s="1408"/>
      <c r="I4770" s="158"/>
      <c r="J4770" s="159"/>
      <c r="K4770" s="1408"/>
      <c r="L4770" s="295">
        <f t="shared" si="1115"/>
        <v>0</v>
      </c>
      <c r="M4770" s="12" t="str">
        <f t="shared" si="1110"/>
        <v/>
      </c>
      <c r="N4770" s="13"/>
    </row>
    <row r="4771" spans="1:14" hidden="1">
      <c r="A4771" s="23">
        <v>390</v>
      </c>
      <c r="B4771" s="362"/>
      <c r="C4771" s="293">
        <v>4218</v>
      </c>
      <c r="D4771" s="294" t="s">
        <v>235</v>
      </c>
      <c r="E4771" s="295">
        <f t="shared" si="1114"/>
        <v>0</v>
      </c>
      <c r="F4771" s="158"/>
      <c r="G4771" s="159"/>
      <c r="H4771" s="1408"/>
      <c r="I4771" s="158"/>
      <c r="J4771" s="159"/>
      <c r="K4771" s="1408"/>
      <c r="L4771" s="295">
        <f t="shared" si="1115"/>
        <v>0</v>
      </c>
      <c r="M4771" s="12" t="str">
        <f t="shared" si="1110"/>
        <v/>
      </c>
      <c r="N4771" s="13"/>
    </row>
    <row r="4772" spans="1:14" hidden="1">
      <c r="A4772" s="23">
        <v>390</v>
      </c>
      <c r="B4772" s="362"/>
      <c r="C4772" s="285">
        <v>4219</v>
      </c>
      <c r="D4772" s="343" t="s">
        <v>236</v>
      </c>
      <c r="E4772" s="287">
        <f t="shared" si="1114"/>
        <v>0</v>
      </c>
      <c r="F4772" s="173"/>
      <c r="G4772" s="174"/>
      <c r="H4772" s="1409"/>
      <c r="I4772" s="173"/>
      <c r="J4772" s="174"/>
      <c r="K4772" s="1409"/>
      <c r="L4772" s="287">
        <f t="shared" si="1115"/>
        <v>0</v>
      </c>
      <c r="M4772" s="12" t="str">
        <f t="shared" si="1110"/>
        <v/>
      </c>
      <c r="N4772" s="13"/>
    </row>
    <row r="4773" spans="1:14">
      <c r="A4773" s="23">
        <v>395</v>
      </c>
      <c r="B4773" s="272">
        <v>4300</v>
      </c>
      <c r="C4773" s="1917" t="s">
        <v>1645</v>
      </c>
      <c r="D4773" s="1918"/>
      <c r="E4773" s="310">
        <f t="shared" ref="E4773:L4773" si="1116">SUM(E4774:E4776)</f>
        <v>75000</v>
      </c>
      <c r="F4773" s="274">
        <f t="shared" si="1116"/>
        <v>0</v>
      </c>
      <c r="G4773" s="275">
        <f t="shared" si="1116"/>
        <v>75000</v>
      </c>
      <c r="H4773" s="276">
        <f>SUM(H4774:H4776)</f>
        <v>0</v>
      </c>
      <c r="I4773" s="274">
        <f t="shared" si="1116"/>
        <v>0</v>
      </c>
      <c r="J4773" s="275">
        <f t="shared" si="1116"/>
        <v>22770</v>
      </c>
      <c r="K4773" s="276">
        <f t="shared" si="1116"/>
        <v>0</v>
      </c>
      <c r="L4773" s="310">
        <f t="shared" si="1116"/>
        <v>22770</v>
      </c>
      <c r="M4773" s="12">
        <f t="shared" si="1110"/>
        <v>1</v>
      </c>
      <c r="N4773" s="13"/>
    </row>
    <row r="4774" spans="1:14">
      <c r="A4774" s="18">
        <v>397</v>
      </c>
      <c r="B4774" s="362"/>
      <c r="C4774" s="279">
        <v>4301</v>
      </c>
      <c r="D4774" s="311" t="s">
        <v>237</v>
      </c>
      <c r="E4774" s="281">
        <f t="shared" ref="E4774:E4779" si="1117">F4774+G4774+H4774</f>
        <v>75000</v>
      </c>
      <c r="F4774" s="152">
        <v>0</v>
      </c>
      <c r="G4774" s="153">
        <v>75000</v>
      </c>
      <c r="H4774" s="1406">
        <v>0</v>
      </c>
      <c r="I4774" s="152">
        <v>0</v>
      </c>
      <c r="J4774" s="153">
        <v>22770</v>
      </c>
      <c r="K4774" s="1406">
        <v>0</v>
      </c>
      <c r="L4774" s="281">
        <f t="shared" ref="L4774:L4779" si="1118">I4774+J4774+K4774</f>
        <v>22770</v>
      </c>
      <c r="M4774" s="12">
        <f t="shared" si="1110"/>
        <v>1</v>
      </c>
      <c r="N4774" s="13"/>
    </row>
    <row r="4775" spans="1:14" hidden="1">
      <c r="A4775" s="14">
        <v>398</v>
      </c>
      <c r="B4775" s="362"/>
      <c r="C4775" s="293">
        <v>4302</v>
      </c>
      <c r="D4775" s="363" t="s">
        <v>238</v>
      </c>
      <c r="E4775" s="295">
        <f t="shared" si="1117"/>
        <v>0</v>
      </c>
      <c r="F4775" s="158"/>
      <c r="G4775" s="159"/>
      <c r="H4775" s="1408"/>
      <c r="I4775" s="158"/>
      <c r="J4775" s="159"/>
      <c r="K4775" s="1408"/>
      <c r="L4775" s="295">
        <f t="shared" si="1118"/>
        <v>0</v>
      </c>
      <c r="M4775" s="12" t="str">
        <f t="shared" si="1110"/>
        <v/>
      </c>
      <c r="N4775" s="13"/>
    </row>
    <row r="4776" spans="1:14" hidden="1">
      <c r="A4776" s="14">
        <v>399</v>
      </c>
      <c r="B4776" s="362"/>
      <c r="C4776" s="285">
        <v>4309</v>
      </c>
      <c r="D4776" s="301" t="s">
        <v>239</v>
      </c>
      <c r="E4776" s="287">
        <f t="shared" si="1117"/>
        <v>0</v>
      </c>
      <c r="F4776" s="173"/>
      <c r="G4776" s="174"/>
      <c r="H4776" s="1409"/>
      <c r="I4776" s="173"/>
      <c r="J4776" s="174"/>
      <c r="K4776" s="1409"/>
      <c r="L4776" s="287">
        <f t="shared" si="1118"/>
        <v>0</v>
      </c>
      <c r="M4776" s="12" t="str">
        <f t="shared" si="1110"/>
        <v/>
      </c>
      <c r="N4776" s="13"/>
    </row>
    <row r="4777" spans="1:14" hidden="1">
      <c r="A4777" s="14">
        <v>400</v>
      </c>
      <c r="B4777" s="272">
        <v>4400</v>
      </c>
      <c r="C4777" s="1917" t="s">
        <v>1642</v>
      </c>
      <c r="D4777" s="1918"/>
      <c r="E4777" s="310">
        <f t="shared" si="1117"/>
        <v>0</v>
      </c>
      <c r="F4777" s="1410"/>
      <c r="G4777" s="1411"/>
      <c r="H4777" s="1412"/>
      <c r="I4777" s="1410"/>
      <c r="J4777" s="1411"/>
      <c r="K4777" s="1412"/>
      <c r="L4777" s="310">
        <f t="shared" si="1118"/>
        <v>0</v>
      </c>
      <c r="M4777" s="12" t="str">
        <f t="shared" si="1110"/>
        <v/>
      </c>
      <c r="N4777" s="13"/>
    </row>
    <row r="4778" spans="1:14" hidden="1">
      <c r="A4778" s="14">
        <v>401</v>
      </c>
      <c r="B4778" s="272">
        <v>4500</v>
      </c>
      <c r="C4778" s="1917" t="s">
        <v>1643</v>
      </c>
      <c r="D4778" s="1918"/>
      <c r="E4778" s="310">
        <f t="shared" si="1117"/>
        <v>0</v>
      </c>
      <c r="F4778" s="1410"/>
      <c r="G4778" s="1411"/>
      <c r="H4778" s="1412"/>
      <c r="I4778" s="1410"/>
      <c r="J4778" s="1411"/>
      <c r="K4778" s="1412"/>
      <c r="L4778" s="310">
        <f t="shared" si="1118"/>
        <v>0</v>
      </c>
      <c r="M4778" s="12" t="str">
        <f t="shared" si="1110"/>
        <v/>
      </c>
      <c r="N4778" s="13"/>
    </row>
    <row r="4779" spans="1:14" hidden="1">
      <c r="A4779" s="40">
        <v>404</v>
      </c>
      <c r="B4779" s="272">
        <v>4600</v>
      </c>
      <c r="C4779" s="1923" t="s">
        <v>240</v>
      </c>
      <c r="D4779" s="1924"/>
      <c r="E4779" s="310">
        <f t="shared" si="1117"/>
        <v>0</v>
      </c>
      <c r="F4779" s="1410"/>
      <c r="G4779" s="1411"/>
      <c r="H4779" s="1412"/>
      <c r="I4779" s="1410"/>
      <c r="J4779" s="1411"/>
      <c r="K4779" s="1412"/>
      <c r="L4779" s="310">
        <f t="shared" si="1118"/>
        <v>0</v>
      </c>
      <c r="M4779" s="12" t="str">
        <f t="shared" si="1110"/>
        <v/>
      </c>
      <c r="N4779" s="13"/>
    </row>
    <row r="4780" spans="1:14" hidden="1">
      <c r="A4780" s="40">
        <v>404</v>
      </c>
      <c r="B4780" s="272">
        <v>4900</v>
      </c>
      <c r="C4780" s="1917" t="s">
        <v>267</v>
      </c>
      <c r="D4780" s="1918"/>
      <c r="E4780" s="310">
        <f t="shared" ref="E4780:L4780" si="1119">+E4781+E4782</f>
        <v>0</v>
      </c>
      <c r="F4780" s="274">
        <f t="shared" si="1119"/>
        <v>0</v>
      </c>
      <c r="G4780" s="275">
        <f t="shared" si="1119"/>
        <v>0</v>
      </c>
      <c r="H4780" s="276">
        <f>+H4781+H4782</f>
        <v>0</v>
      </c>
      <c r="I4780" s="274">
        <f t="shared" si="1119"/>
        <v>0</v>
      </c>
      <c r="J4780" s="275">
        <f t="shared" si="1119"/>
        <v>0</v>
      </c>
      <c r="K4780" s="276">
        <f t="shared" si="1119"/>
        <v>0</v>
      </c>
      <c r="L4780" s="310">
        <f t="shared" si="1119"/>
        <v>0</v>
      </c>
      <c r="M4780" s="12" t="str">
        <f t="shared" si="1110"/>
        <v/>
      </c>
      <c r="N4780" s="13"/>
    </row>
    <row r="4781" spans="1:14" hidden="1">
      <c r="A4781" s="22">
        <v>440</v>
      </c>
      <c r="B4781" s="362"/>
      <c r="C4781" s="279">
        <v>4901</v>
      </c>
      <c r="D4781" s="364" t="s">
        <v>268</v>
      </c>
      <c r="E4781" s="281">
        <f>F4781+G4781+H4781</f>
        <v>0</v>
      </c>
      <c r="F4781" s="152"/>
      <c r="G4781" s="153"/>
      <c r="H4781" s="1406"/>
      <c r="I4781" s="152"/>
      <c r="J4781" s="153"/>
      <c r="K4781" s="1406"/>
      <c r="L4781" s="281">
        <f>I4781+J4781+K4781</f>
        <v>0</v>
      </c>
      <c r="M4781" s="12" t="str">
        <f t="shared" si="1110"/>
        <v/>
      </c>
      <c r="N4781" s="13"/>
    </row>
    <row r="4782" spans="1:14" hidden="1">
      <c r="A4782" s="22">
        <v>450</v>
      </c>
      <c r="B4782" s="362"/>
      <c r="C4782" s="285">
        <v>4902</v>
      </c>
      <c r="D4782" s="301" t="s">
        <v>269</v>
      </c>
      <c r="E4782" s="287">
        <f>F4782+G4782+H4782</f>
        <v>0</v>
      </c>
      <c r="F4782" s="173"/>
      <c r="G4782" s="174"/>
      <c r="H4782" s="1409"/>
      <c r="I4782" s="173"/>
      <c r="J4782" s="174"/>
      <c r="K4782" s="1409"/>
      <c r="L4782" s="287">
        <f>I4782+J4782+K4782</f>
        <v>0</v>
      </c>
      <c r="M4782" s="12" t="str">
        <f t="shared" si="1110"/>
        <v/>
      </c>
      <c r="N4782" s="13"/>
    </row>
    <row r="4783" spans="1:14" hidden="1">
      <c r="A4783" s="22">
        <v>495</v>
      </c>
      <c r="B4783" s="365">
        <v>5100</v>
      </c>
      <c r="C4783" s="1925" t="s">
        <v>241</v>
      </c>
      <c r="D4783" s="1926"/>
      <c r="E4783" s="310">
        <f>F4783+G4783+H4783</f>
        <v>0</v>
      </c>
      <c r="F4783" s="1410"/>
      <c r="G4783" s="1411"/>
      <c r="H4783" s="1412"/>
      <c r="I4783" s="1410"/>
      <c r="J4783" s="1411"/>
      <c r="K4783" s="1412"/>
      <c r="L4783" s="310">
        <f>I4783+J4783+K4783</f>
        <v>0</v>
      </c>
      <c r="M4783" s="12" t="str">
        <f t="shared" si="1110"/>
        <v/>
      </c>
      <c r="N4783" s="13"/>
    </row>
    <row r="4784" spans="1:14" hidden="1">
      <c r="A4784" s="23">
        <v>500</v>
      </c>
      <c r="B4784" s="365">
        <v>5200</v>
      </c>
      <c r="C4784" s="1925" t="s">
        <v>242</v>
      </c>
      <c r="D4784" s="1926"/>
      <c r="E4784" s="310">
        <f t="shared" ref="E4784:L4784" si="1120">SUM(E4785:E4791)</f>
        <v>0</v>
      </c>
      <c r="F4784" s="274">
        <f t="shared" si="1120"/>
        <v>0</v>
      </c>
      <c r="G4784" s="275">
        <f t="shared" si="1120"/>
        <v>0</v>
      </c>
      <c r="H4784" s="276">
        <f>SUM(H4785:H4791)</f>
        <v>0</v>
      </c>
      <c r="I4784" s="274">
        <f t="shared" si="1120"/>
        <v>0</v>
      </c>
      <c r="J4784" s="275">
        <f t="shared" si="1120"/>
        <v>0</v>
      </c>
      <c r="K4784" s="276">
        <f t="shared" si="1120"/>
        <v>0</v>
      </c>
      <c r="L4784" s="310">
        <f t="shared" si="1120"/>
        <v>0</v>
      </c>
      <c r="M4784" s="12" t="str">
        <f t="shared" si="1110"/>
        <v/>
      </c>
      <c r="N4784" s="13"/>
    </row>
    <row r="4785" spans="1:14" hidden="1">
      <c r="A4785" s="23">
        <v>505</v>
      </c>
      <c r="B4785" s="366"/>
      <c r="C4785" s="367">
        <v>5201</v>
      </c>
      <c r="D4785" s="368" t="s">
        <v>243</v>
      </c>
      <c r="E4785" s="281">
        <f t="shared" ref="E4785:E4791" si="1121">F4785+G4785+H4785</f>
        <v>0</v>
      </c>
      <c r="F4785" s="152"/>
      <c r="G4785" s="153"/>
      <c r="H4785" s="1406"/>
      <c r="I4785" s="152"/>
      <c r="J4785" s="153"/>
      <c r="K4785" s="1406"/>
      <c r="L4785" s="281">
        <f t="shared" ref="L4785:L4791" si="1122">I4785+J4785+K4785</f>
        <v>0</v>
      </c>
      <c r="M4785" s="12" t="str">
        <f t="shared" si="1110"/>
        <v/>
      </c>
      <c r="N4785" s="13"/>
    </row>
    <row r="4786" spans="1:14" hidden="1">
      <c r="A4786" s="23">
        <v>510</v>
      </c>
      <c r="B4786" s="366"/>
      <c r="C4786" s="369">
        <v>5202</v>
      </c>
      <c r="D4786" s="370" t="s">
        <v>244</v>
      </c>
      <c r="E4786" s="295">
        <f t="shared" si="1121"/>
        <v>0</v>
      </c>
      <c r="F4786" s="158"/>
      <c r="G4786" s="159"/>
      <c r="H4786" s="1408"/>
      <c r="I4786" s="158"/>
      <c r="J4786" s="159"/>
      <c r="K4786" s="1408"/>
      <c r="L4786" s="295">
        <f t="shared" si="1122"/>
        <v>0</v>
      </c>
      <c r="M4786" s="12" t="str">
        <f t="shared" si="1110"/>
        <v/>
      </c>
      <c r="N4786" s="13"/>
    </row>
    <row r="4787" spans="1:14" hidden="1">
      <c r="A4787" s="23">
        <v>515</v>
      </c>
      <c r="B4787" s="366"/>
      <c r="C4787" s="369">
        <v>5203</v>
      </c>
      <c r="D4787" s="370" t="s">
        <v>609</v>
      </c>
      <c r="E4787" s="295">
        <f t="shared" si="1121"/>
        <v>0</v>
      </c>
      <c r="F4787" s="158"/>
      <c r="G4787" s="159"/>
      <c r="H4787" s="1408"/>
      <c r="I4787" s="158"/>
      <c r="J4787" s="159"/>
      <c r="K4787" s="1408"/>
      <c r="L4787" s="295">
        <f t="shared" si="1122"/>
        <v>0</v>
      </c>
      <c r="M4787" s="12" t="str">
        <f t="shared" si="1110"/>
        <v/>
      </c>
      <c r="N4787" s="13"/>
    </row>
    <row r="4788" spans="1:14" hidden="1">
      <c r="A4788" s="23">
        <v>520</v>
      </c>
      <c r="B4788" s="366"/>
      <c r="C4788" s="369">
        <v>5204</v>
      </c>
      <c r="D4788" s="370" t="s">
        <v>610</v>
      </c>
      <c r="E4788" s="295">
        <f t="shared" si="1121"/>
        <v>0</v>
      </c>
      <c r="F4788" s="158"/>
      <c r="G4788" s="159"/>
      <c r="H4788" s="1408"/>
      <c r="I4788" s="158"/>
      <c r="J4788" s="159"/>
      <c r="K4788" s="1408"/>
      <c r="L4788" s="295">
        <f t="shared" si="1122"/>
        <v>0</v>
      </c>
      <c r="M4788" s="12" t="str">
        <f t="shared" si="1110"/>
        <v/>
      </c>
      <c r="N4788" s="13"/>
    </row>
    <row r="4789" spans="1:14" hidden="1">
      <c r="A4789" s="23">
        <v>525</v>
      </c>
      <c r="B4789" s="366"/>
      <c r="C4789" s="369">
        <v>5205</v>
      </c>
      <c r="D4789" s="370" t="s">
        <v>611</v>
      </c>
      <c r="E4789" s="295">
        <f t="shared" si="1121"/>
        <v>0</v>
      </c>
      <c r="F4789" s="158"/>
      <c r="G4789" s="159"/>
      <c r="H4789" s="1408"/>
      <c r="I4789" s="158"/>
      <c r="J4789" s="159"/>
      <c r="K4789" s="1408"/>
      <c r="L4789" s="295">
        <f t="shared" si="1122"/>
        <v>0</v>
      </c>
      <c r="M4789" s="12" t="str">
        <f t="shared" si="1110"/>
        <v/>
      </c>
      <c r="N4789" s="13"/>
    </row>
    <row r="4790" spans="1:14" hidden="1">
      <c r="A4790" s="22">
        <v>635</v>
      </c>
      <c r="B4790" s="366"/>
      <c r="C4790" s="369">
        <v>5206</v>
      </c>
      <c r="D4790" s="370" t="s">
        <v>612</v>
      </c>
      <c r="E4790" s="295">
        <f t="shared" si="1121"/>
        <v>0</v>
      </c>
      <c r="F4790" s="158"/>
      <c r="G4790" s="159"/>
      <c r="H4790" s="1408"/>
      <c r="I4790" s="158"/>
      <c r="J4790" s="159"/>
      <c r="K4790" s="1408"/>
      <c r="L4790" s="295">
        <f t="shared" si="1122"/>
        <v>0</v>
      </c>
      <c r="M4790" s="12" t="str">
        <f t="shared" si="1110"/>
        <v/>
      </c>
      <c r="N4790" s="13"/>
    </row>
    <row r="4791" spans="1:14" hidden="1">
      <c r="A4791" s="23">
        <v>640</v>
      </c>
      <c r="B4791" s="366"/>
      <c r="C4791" s="371">
        <v>5219</v>
      </c>
      <c r="D4791" s="372" t="s">
        <v>613</v>
      </c>
      <c r="E4791" s="287">
        <f t="shared" si="1121"/>
        <v>0</v>
      </c>
      <c r="F4791" s="173"/>
      <c r="G4791" s="174"/>
      <c r="H4791" s="1409"/>
      <c r="I4791" s="173"/>
      <c r="J4791" s="174"/>
      <c r="K4791" s="1409"/>
      <c r="L4791" s="287">
        <f t="shared" si="1122"/>
        <v>0</v>
      </c>
      <c r="M4791" s="12" t="str">
        <f t="shared" si="1110"/>
        <v/>
      </c>
      <c r="N4791" s="13"/>
    </row>
    <row r="4792" spans="1:14" hidden="1">
      <c r="A4792" s="23">
        <v>645</v>
      </c>
      <c r="B4792" s="365">
        <v>5300</v>
      </c>
      <c r="C4792" s="1925" t="s">
        <v>614</v>
      </c>
      <c r="D4792" s="1926"/>
      <c r="E4792" s="310">
        <f t="shared" ref="E4792:L4792" si="1123">SUM(E4793:E4794)</f>
        <v>0</v>
      </c>
      <c r="F4792" s="274">
        <f t="shared" si="1123"/>
        <v>0</v>
      </c>
      <c r="G4792" s="275">
        <f t="shared" si="1123"/>
        <v>0</v>
      </c>
      <c r="H4792" s="276">
        <f>SUM(H4793:H4794)</f>
        <v>0</v>
      </c>
      <c r="I4792" s="274">
        <f t="shared" si="1123"/>
        <v>0</v>
      </c>
      <c r="J4792" s="275">
        <f t="shared" si="1123"/>
        <v>0</v>
      </c>
      <c r="K4792" s="276">
        <f t="shared" si="1123"/>
        <v>0</v>
      </c>
      <c r="L4792" s="310">
        <f t="shared" si="1123"/>
        <v>0</v>
      </c>
      <c r="M4792" s="12" t="str">
        <f t="shared" si="1110"/>
        <v/>
      </c>
      <c r="N4792" s="13"/>
    </row>
    <row r="4793" spans="1:14" hidden="1">
      <c r="A4793" s="23">
        <v>650</v>
      </c>
      <c r="B4793" s="366"/>
      <c r="C4793" s="367">
        <v>5301</v>
      </c>
      <c r="D4793" s="368" t="s">
        <v>301</v>
      </c>
      <c r="E4793" s="281">
        <f>F4793+G4793+H4793</f>
        <v>0</v>
      </c>
      <c r="F4793" s="152"/>
      <c r="G4793" s="153"/>
      <c r="H4793" s="1406"/>
      <c r="I4793" s="152"/>
      <c r="J4793" s="153"/>
      <c r="K4793" s="1406"/>
      <c r="L4793" s="281">
        <f>I4793+J4793+K4793</f>
        <v>0</v>
      </c>
      <c r="M4793" s="12" t="str">
        <f t="shared" si="1110"/>
        <v/>
      </c>
      <c r="N4793" s="13"/>
    </row>
    <row r="4794" spans="1:14" hidden="1">
      <c r="A4794" s="22">
        <v>655</v>
      </c>
      <c r="B4794" s="366"/>
      <c r="C4794" s="371">
        <v>5309</v>
      </c>
      <c r="D4794" s="372" t="s">
        <v>615</v>
      </c>
      <c r="E4794" s="287">
        <f>F4794+G4794+H4794</f>
        <v>0</v>
      </c>
      <c r="F4794" s="173"/>
      <c r="G4794" s="174"/>
      <c r="H4794" s="1409"/>
      <c r="I4794" s="173"/>
      <c r="J4794" s="174"/>
      <c r="K4794" s="1409"/>
      <c r="L4794" s="287">
        <f>I4794+J4794+K4794</f>
        <v>0</v>
      </c>
      <c r="M4794" s="12" t="str">
        <f t="shared" si="1110"/>
        <v/>
      </c>
      <c r="N4794" s="13"/>
    </row>
    <row r="4795" spans="1:14" hidden="1">
      <c r="A4795" s="22">
        <v>665</v>
      </c>
      <c r="B4795" s="365">
        <v>5400</v>
      </c>
      <c r="C4795" s="1925" t="s">
        <v>672</v>
      </c>
      <c r="D4795" s="1926"/>
      <c r="E4795" s="310">
        <f>F4795+G4795+H4795</f>
        <v>0</v>
      </c>
      <c r="F4795" s="1410"/>
      <c r="G4795" s="1411"/>
      <c r="H4795" s="1412"/>
      <c r="I4795" s="1410"/>
      <c r="J4795" s="1411"/>
      <c r="K4795" s="1412"/>
      <c r="L4795" s="310">
        <f>I4795+J4795+K4795</f>
        <v>0</v>
      </c>
      <c r="M4795" s="12" t="str">
        <f t="shared" si="1110"/>
        <v/>
      </c>
      <c r="N4795" s="13"/>
    </row>
    <row r="4796" spans="1:14" hidden="1">
      <c r="A4796" s="22">
        <v>675</v>
      </c>
      <c r="B4796" s="272">
        <v>5500</v>
      </c>
      <c r="C4796" s="1917" t="s">
        <v>673</v>
      </c>
      <c r="D4796" s="1918"/>
      <c r="E4796" s="310">
        <f t="shared" ref="E4796:L4796" si="1124">SUM(E4797:E4800)</f>
        <v>0</v>
      </c>
      <c r="F4796" s="274">
        <f t="shared" si="1124"/>
        <v>0</v>
      </c>
      <c r="G4796" s="275">
        <f t="shared" si="1124"/>
        <v>0</v>
      </c>
      <c r="H4796" s="276">
        <f>SUM(H4797:H4800)</f>
        <v>0</v>
      </c>
      <c r="I4796" s="274">
        <f t="shared" si="1124"/>
        <v>0</v>
      </c>
      <c r="J4796" s="275">
        <f t="shared" si="1124"/>
        <v>0</v>
      </c>
      <c r="K4796" s="276">
        <f t="shared" si="1124"/>
        <v>0</v>
      </c>
      <c r="L4796" s="310">
        <f t="shared" si="1124"/>
        <v>0</v>
      </c>
      <c r="M4796" s="12" t="str">
        <f t="shared" si="1110"/>
        <v/>
      </c>
      <c r="N4796" s="13"/>
    </row>
    <row r="4797" spans="1:14" hidden="1">
      <c r="A4797" s="22">
        <v>685</v>
      </c>
      <c r="B4797" s="362"/>
      <c r="C4797" s="279">
        <v>5501</v>
      </c>
      <c r="D4797" s="311" t="s">
        <v>674</v>
      </c>
      <c r="E4797" s="281">
        <f>F4797+G4797+H4797</f>
        <v>0</v>
      </c>
      <c r="F4797" s="152"/>
      <c r="G4797" s="153"/>
      <c r="H4797" s="1406"/>
      <c r="I4797" s="152"/>
      <c r="J4797" s="153"/>
      <c r="K4797" s="1406"/>
      <c r="L4797" s="281">
        <f>I4797+J4797+K4797</f>
        <v>0</v>
      </c>
      <c r="M4797" s="12" t="str">
        <f t="shared" si="1110"/>
        <v/>
      </c>
      <c r="N4797" s="13"/>
    </row>
    <row r="4798" spans="1:14" hidden="1">
      <c r="A4798" s="23">
        <v>690</v>
      </c>
      <c r="B4798" s="362"/>
      <c r="C4798" s="293">
        <v>5502</v>
      </c>
      <c r="D4798" s="294" t="s">
        <v>675</v>
      </c>
      <c r="E4798" s="295">
        <f>F4798+G4798+H4798</f>
        <v>0</v>
      </c>
      <c r="F4798" s="158"/>
      <c r="G4798" s="159"/>
      <c r="H4798" s="1408"/>
      <c r="I4798" s="158"/>
      <c r="J4798" s="159"/>
      <c r="K4798" s="1408"/>
      <c r="L4798" s="295">
        <f>I4798+J4798+K4798</f>
        <v>0</v>
      </c>
      <c r="M4798" s="12" t="str">
        <f t="shared" si="1110"/>
        <v/>
      </c>
      <c r="N4798" s="13"/>
    </row>
    <row r="4799" spans="1:14" hidden="1">
      <c r="A4799" s="23">
        <v>695</v>
      </c>
      <c r="B4799" s="362"/>
      <c r="C4799" s="293">
        <v>5503</v>
      </c>
      <c r="D4799" s="363" t="s">
        <v>676</v>
      </c>
      <c r="E4799" s="295">
        <f>F4799+G4799+H4799</f>
        <v>0</v>
      </c>
      <c r="F4799" s="158"/>
      <c r="G4799" s="159"/>
      <c r="H4799" s="1408"/>
      <c r="I4799" s="158"/>
      <c r="J4799" s="159"/>
      <c r="K4799" s="1408"/>
      <c r="L4799" s="295">
        <f>I4799+J4799+K4799</f>
        <v>0</v>
      </c>
      <c r="M4799" s="12" t="str">
        <f t="shared" si="1110"/>
        <v/>
      </c>
      <c r="N4799" s="13"/>
    </row>
    <row r="4800" spans="1:14" hidden="1">
      <c r="A4800" s="22">
        <v>700</v>
      </c>
      <c r="B4800" s="362"/>
      <c r="C4800" s="285">
        <v>5504</v>
      </c>
      <c r="D4800" s="339" t="s">
        <v>677</v>
      </c>
      <c r="E4800" s="287">
        <f>F4800+G4800+H4800</f>
        <v>0</v>
      </c>
      <c r="F4800" s="173"/>
      <c r="G4800" s="174"/>
      <c r="H4800" s="1409"/>
      <c r="I4800" s="173"/>
      <c r="J4800" s="174"/>
      <c r="K4800" s="1409"/>
      <c r="L4800" s="287">
        <f>I4800+J4800+K4800</f>
        <v>0</v>
      </c>
      <c r="M4800" s="12" t="str">
        <f t="shared" si="1110"/>
        <v/>
      </c>
      <c r="N4800" s="13"/>
    </row>
    <row r="4801" spans="1:14" hidden="1">
      <c r="A4801" s="22">
        <v>710</v>
      </c>
      <c r="B4801" s="365">
        <v>5700</v>
      </c>
      <c r="C4801" s="1919" t="s">
        <v>899</v>
      </c>
      <c r="D4801" s="1920"/>
      <c r="E4801" s="310">
        <f>SUM(E4802:E4804)</f>
        <v>0</v>
      </c>
      <c r="F4801" s="1458">
        <v>0</v>
      </c>
      <c r="G4801" s="1458">
        <v>0</v>
      </c>
      <c r="H4801" s="1458">
        <v>0</v>
      </c>
      <c r="I4801" s="1458">
        <v>0</v>
      </c>
      <c r="J4801" s="1458">
        <v>0</v>
      </c>
      <c r="K4801" s="1458">
        <v>0</v>
      </c>
      <c r="L4801" s="310">
        <f>SUM(L4802:L4804)</f>
        <v>0</v>
      </c>
      <c r="M4801" s="12" t="str">
        <f t="shared" si="1110"/>
        <v/>
      </c>
      <c r="N4801" s="13"/>
    </row>
    <row r="4802" spans="1:14" hidden="1">
      <c r="A4802" s="23">
        <v>715</v>
      </c>
      <c r="B4802" s="366"/>
      <c r="C4802" s="367">
        <v>5701</v>
      </c>
      <c r="D4802" s="368" t="s">
        <v>678</v>
      </c>
      <c r="E4802" s="281">
        <f>F4802+G4802+H4802</f>
        <v>0</v>
      </c>
      <c r="F4802" s="1459">
        <v>0</v>
      </c>
      <c r="G4802" s="1459">
        <v>0</v>
      </c>
      <c r="H4802" s="1460">
        <v>0</v>
      </c>
      <c r="I4802" s="1711">
        <v>0</v>
      </c>
      <c r="J4802" s="1459">
        <v>0</v>
      </c>
      <c r="K4802" s="1459">
        <v>0</v>
      </c>
      <c r="L4802" s="281">
        <f>I4802+J4802+K4802</f>
        <v>0</v>
      </c>
      <c r="M4802" s="12" t="str">
        <f t="shared" si="1110"/>
        <v/>
      </c>
      <c r="N4802" s="13"/>
    </row>
    <row r="4803" spans="1:14" hidden="1">
      <c r="A4803" s="23">
        <v>720</v>
      </c>
      <c r="B4803" s="366"/>
      <c r="C4803" s="373">
        <v>5702</v>
      </c>
      <c r="D4803" s="374" t="s">
        <v>679</v>
      </c>
      <c r="E4803" s="314">
        <f>F4803+G4803+H4803</f>
        <v>0</v>
      </c>
      <c r="F4803" s="1459">
        <v>0</v>
      </c>
      <c r="G4803" s="1459">
        <v>0</v>
      </c>
      <c r="H4803" s="1460">
        <v>0</v>
      </c>
      <c r="I4803" s="1711">
        <v>0</v>
      </c>
      <c r="J4803" s="1459">
        <v>0</v>
      </c>
      <c r="K4803" s="1459">
        <v>0</v>
      </c>
      <c r="L4803" s="314">
        <f>I4803+J4803+K4803</f>
        <v>0</v>
      </c>
      <c r="M4803" s="12" t="str">
        <f t="shared" si="1110"/>
        <v/>
      </c>
      <c r="N4803" s="13"/>
    </row>
    <row r="4804" spans="1:14" hidden="1">
      <c r="A4804" s="23">
        <v>725</v>
      </c>
      <c r="B4804" s="292"/>
      <c r="C4804" s="375">
        <v>4071</v>
      </c>
      <c r="D4804" s="376" t="s">
        <v>680</v>
      </c>
      <c r="E4804" s="377">
        <f>F4804+G4804+H4804</f>
        <v>0</v>
      </c>
      <c r="F4804" s="1459">
        <v>0</v>
      </c>
      <c r="G4804" s="1459">
        <v>0</v>
      </c>
      <c r="H4804" s="1460">
        <v>0</v>
      </c>
      <c r="I4804" s="1711">
        <v>0</v>
      </c>
      <c r="J4804" s="1459">
        <v>0</v>
      </c>
      <c r="K4804" s="1459">
        <v>0</v>
      </c>
      <c r="L4804" s="377">
        <f>I4804+J4804+K4804</f>
        <v>0</v>
      </c>
      <c r="M4804" s="12" t="str">
        <f t="shared" si="1110"/>
        <v/>
      </c>
      <c r="N4804" s="13"/>
    </row>
    <row r="4805" spans="1:14" hidden="1">
      <c r="A4805" s="23">
        <v>730</v>
      </c>
      <c r="B4805" s="571"/>
      <c r="C4805" s="1921" t="s">
        <v>681</v>
      </c>
      <c r="D4805" s="1922"/>
      <c r="E4805" s="1426"/>
      <c r="F4805" s="1426"/>
      <c r="G4805" s="1426"/>
      <c r="H4805" s="1426"/>
      <c r="I4805" s="1426"/>
      <c r="J4805" s="1426"/>
      <c r="K4805" s="1426"/>
      <c r="L4805" s="1427"/>
      <c r="M4805" s="12" t="str">
        <f t="shared" si="1110"/>
        <v/>
      </c>
      <c r="N4805" s="13"/>
    </row>
    <row r="4806" spans="1:14" hidden="1">
      <c r="A4806" s="23">
        <v>735</v>
      </c>
      <c r="B4806" s="381">
        <v>98</v>
      </c>
      <c r="C4806" s="1921" t="s">
        <v>681</v>
      </c>
      <c r="D4806" s="1922"/>
      <c r="E4806" s="382">
        <f>F4806+G4806+H4806</f>
        <v>0</v>
      </c>
      <c r="F4806" s="1417"/>
      <c r="G4806" s="1418"/>
      <c r="H4806" s="1419"/>
      <c r="I4806" s="1448">
        <v>0</v>
      </c>
      <c r="J4806" s="1449">
        <v>0</v>
      </c>
      <c r="K4806" s="1450">
        <v>0</v>
      </c>
      <c r="L4806" s="382">
        <f>I4806+J4806+K4806</f>
        <v>0</v>
      </c>
      <c r="M4806" s="12" t="str">
        <f t="shared" si="1110"/>
        <v/>
      </c>
      <c r="N4806" s="13"/>
    </row>
    <row r="4807" spans="1:14" hidden="1">
      <c r="A4807" s="23">
        <v>740</v>
      </c>
      <c r="B4807" s="1421"/>
      <c r="C4807" s="1422"/>
      <c r="D4807" s="1423"/>
      <c r="E4807" s="269"/>
      <c r="F4807" s="269"/>
      <c r="G4807" s="269"/>
      <c r="H4807" s="269"/>
      <c r="I4807" s="269"/>
      <c r="J4807" s="269"/>
      <c r="K4807" s="269"/>
      <c r="L4807" s="270"/>
      <c r="M4807" s="12" t="str">
        <f t="shared" si="1110"/>
        <v/>
      </c>
      <c r="N4807" s="73" t="str">
        <f>LEFT(C4689,1)</f>
        <v>7</v>
      </c>
    </row>
    <row r="4808" spans="1:14" hidden="1">
      <c r="A4808" s="23">
        <v>745</v>
      </c>
      <c r="B4808" s="1424"/>
      <c r="C4808" s="111"/>
      <c r="D4808" s="1425"/>
      <c r="E4808" s="218"/>
      <c r="F4808" s="218"/>
      <c r="G4808" s="218"/>
      <c r="H4808" s="218"/>
      <c r="I4808" s="218"/>
      <c r="J4808" s="218"/>
      <c r="K4808" s="218"/>
      <c r="L4808" s="389"/>
      <c r="M4808" s="7" t="str">
        <f t="shared" si="1110"/>
        <v/>
      </c>
    </row>
    <row r="4809" spans="1:14" hidden="1">
      <c r="A4809" s="22">
        <v>750</v>
      </c>
      <c r="B4809" s="1424"/>
      <c r="C4809" s="111"/>
      <c r="D4809" s="1425"/>
      <c r="E4809" s="218"/>
      <c r="F4809" s="218"/>
      <c r="G4809" s="218"/>
      <c r="H4809" s="218"/>
      <c r="I4809" s="218"/>
      <c r="J4809" s="218"/>
      <c r="K4809" s="218"/>
      <c r="L4809" s="389"/>
      <c r="M4809" s="7" t="str">
        <f t="shared" si="1110"/>
        <v/>
      </c>
    </row>
    <row r="4810" spans="1:14" ht="19.5" thickBot="1">
      <c r="A4810" s="23">
        <v>755</v>
      </c>
      <c r="B4810" s="1451"/>
      <c r="C4810" s="393" t="s">
        <v>727</v>
      </c>
      <c r="D4810" s="1420">
        <f>+B4810</f>
        <v>0</v>
      </c>
      <c r="E4810" s="395">
        <f t="shared" ref="E4810:L4810" si="1125">SUM(E4692,E4695,E4701,E4709,E4710,E4728,E4732,E4738,E4741,E4742,E4743,E4744,E4748,E4757,E4763,E4764,E4765,E4766,E4773,E4777,E4778,E4779,E4780,E4783,E4784,E4792,E4795,E4796,E4801)+E4806</f>
        <v>85000</v>
      </c>
      <c r="F4810" s="396">
        <f t="shared" si="1125"/>
        <v>0</v>
      </c>
      <c r="G4810" s="397">
        <f t="shared" si="1125"/>
        <v>85000</v>
      </c>
      <c r="H4810" s="398">
        <f t="shared" si="1125"/>
        <v>0</v>
      </c>
      <c r="I4810" s="396">
        <f t="shared" si="1125"/>
        <v>0</v>
      </c>
      <c r="J4810" s="397">
        <f t="shared" si="1125"/>
        <v>22770</v>
      </c>
      <c r="K4810" s="398">
        <f t="shared" si="1125"/>
        <v>0</v>
      </c>
      <c r="L4810" s="395">
        <f t="shared" si="1125"/>
        <v>22770</v>
      </c>
      <c r="M4810" s="1820">
        <f t="shared" si="1110"/>
        <v>1</v>
      </c>
      <c r="N4810" s="65"/>
    </row>
    <row r="4811" spans="1:14" ht="19.5" thickTop="1">
      <c r="A4811" s="23">
        <v>760</v>
      </c>
      <c r="B4811" s="79" t="s">
        <v>120</v>
      </c>
      <c r="C4811" s="1"/>
      <c r="L4811" s="6"/>
      <c r="M4811" s="1820">
        <f>(IF($E4810&lt;&gt;0,$M$2,IF($L4810&lt;&gt;0,$M$2,"")))</f>
        <v>1</v>
      </c>
      <c r="N4811" s="65"/>
    </row>
    <row r="4812" spans="1:14" ht="18.75">
      <c r="A4812" s="22">
        <v>765</v>
      </c>
      <c r="B4812" s="1355"/>
      <c r="C4812" s="1355"/>
      <c r="D4812" s="1356"/>
      <c r="E4812" s="1355"/>
      <c r="F4812" s="1355"/>
      <c r="G4812" s="1355"/>
      <c r="H4812" s="1355"/>
      <c r="I4812" s="1355"/>
      <c r="J4812" s="1355"/>
      <c r="K4812" s="1355"/>
      <c r="L4812" s="1357"/>
      <c r="M4812" s="1820">
        <f>(IF($E4810&lt;&gt;0,$M$2,IF($L4810&lt;&gt;0,$M$2,"")))</f>
        <v>1</v>
      </c>
      <c r="N4812" s="65"/>
    </row>
    <row r="4813" spans="1:14" ht="18.75" hidden="1">
      <c r="A4813" s="22">
        <v>775</v>
      </c>
      <c r="B4813" s="65"/>
      <c r="C4813" s="65"/>
      <c r="D4813" s="65"/>
      <c r="E4813" s="65"/>
      <c r="F4813" s="65"/>
      <c r="G4813" s="65"/>
      <c r="H4813" s="65"/>
      <c r="I4813" s="65"/>
      <c r="J4813" s="65"/>
      <c r="K4813" s="65"/>
      <c r="L4813" s="77"/>
      <c r="M4813" s="74">
        <f>(IF(E4810&lt;&gt;0,$G$2,IF(L4810&lt;&gt;0,$G$2,"")))</f>
        <v>0</v>
      </c>
      <c r="N4813" s="65"/>
    </row>
    <row r="4814" spans="1:14">
      <c r="A4814" s="23">
        <v>780</v>
      </c>
      <c r="B4814" s="6"/>
      <c r="C4814" s="6"/>
      <c r="D4814" s="517"/>
      <c r="E4814" s="38"/>
      <c r="F4814" s="38"/>
      <c r="G4814" s="38"/>
      <c r="H4814" s="38"/>
      <c r="I4814" s="38"/>
      <c r="J4814" s="38"/>
      <c r="K4814" s="38"/>
      <c r="L4814" s="38"/>
      <c r="M4814" s="7">
        <f>(IF($E4950&lt;&gt;0,$M$2,IF($L4950&lt;&gt;0,$M$2,"")))</f>
        <v>1</v>
      </c>
    </row>
    <row r="4815" spans="1:14">
      <c r="A4815" s="23">
        <v>785</v>
      </c>
      <c r="B4815" s="6"/>
      <c r="C4815" s="1353"/>
      <c r="D4815" s="1354"/>
      <c r="E4815" s="38"/>
      <c r="F4815" s="38"/>
      <c r="G4815" s="38"/>
      <c r="H4815" s="38"/>
      <c r="I4815" s="38"/>
      <c r="J4815" s="38"/>
      <c r="K4815" s="38"/>
      <c r="L4815" s="38"/>
      <c r="M4815" s="7">
        <f>(IF($E4950&lt;&gt;0,$M$2,IF($L4950&lt;&gt;0,$M$2,"")))</f>
        <v>1</v>
      </c>
    </row>
    <row r="4816" spans="1:14">
      <c r="A4816" s="23">
        <v>790</v>
      </c>
      <c r="B4816" s="1938" t="str">
        <f>$B$7</f>
        <v>ОТЧЕТНИ ДАННИ ПО ЕБК ЗА ИЗПЪЛНЕНИЕТО НА БЮДЖЕТА</v>
      </c>
      <c r="C4816" s="1939"/>
      <c r="D4816" s="1939"/>
      <c r="E4816" s="242"/>
      <c r="F4816" s="242"/>
      <c r="G4816" s="237"/>
      <c r="H4816" s="237"/>
      <c r="I4816" s="237"/>
      <c r="J4816" s="237"/>
      <c r="K4816" s="237"/>
      <c r="L4816" s="237"/>
      <c r="M4816" s="7">
        <f>(IF($E4950&lt;&gt;0,$M$2,IF($L4950&lt;&gt;0,$M$2,"")))</f>
        <v>1</v>
      </c>
    </row>
    <row r="4817" spans="1:14">
      <c r="A4817" s="23">
        <v>795</v>
      </c>
      <c r="B4817" s="228"/>
      <c r="C4817" s="391"/>
      <c r="D4817" s="400"/>
      <c r="E4817" s="406" t="s">
        <v>458</v>
      </c>
      <c r="F4817" s="406" t="s">
        <v>820</v>
      </c>
      <c r="G4817" s="237"/>
      <c r="H4817" s="1350" t="s">
        <v>1235</v>
      </c>
      <c r="I4817" s="1351"/>
      <c r="J4817" s="1352"/>
      <c r="K4817" s="237"/>
      <c r="L4817" s="237"/>
      <c r="M4817" s="7">
        <f>(IF($E4950&lt;&gt;0,$M$2,IF($L4950&lt;&gt;0,$M$2,"")))</f>
        <v>1</v>
      </c>
    </row>
    <row r="4818" spans="1:14" ht="18.75">
      <c r="A4818" s="22">
        <v>805</v>
      </c>
      <c r="B4818" s="1940" t="str">
        <f>$B$9</f>
        <v>Община Правец</v>
      </c>
      <c r="C4818" s="1941"/>
      <c r="D4818" s="1942"/>
      <c r="E4818" s="115">
        <f>$E$9</f>
        <v>45658</v>
      </c>
      <c r="F4818" s="226">
        <f>$F$9</f>
        <v>45900</v>
      </c>
      <c r="G4818" s="237"/>
      <c r="H4818" s="237"/>
      <c r="I4818" s="237"/>
      <c r="J4818" s="237"/>
      <c r="K4818" s="237"/>
      <c r="L4818" s="237"/>
      <c r="M4818" s="7">
        <f>(IF($E4950&lt;&gt;0,$M$2,IF($L4950&lt;&gt;0,$M$2,"")))</f>
        <v>1</v>
      </c>
    </row>
    <row r="4819" spans="1:14">
      <c r="A4819" s="23">
        <v>810</v>
      </c>
      <c r="B4819" s="227" t="str">
        <f>$B$10</f>
        <v>(наименование на разпоредителя с бюджет)</v>
      </c>
      <c r="C4819" s="228"/>
      <c r="D4819" s="229"/>
      <c r="E4819" s="237"/>
      <c r="F4819" s="237"/>
      <c r="G4819" s="237"/>
      <c r="H4819" s="237"/>
      <c r="I4819" s="237"/>
      <c r="J4819" s="237"/>
      <c r="K4819" s="237"/>
      <c r="L4819" s="237"/>
      <c r="M4819" s="7">
        <f>(IF($E4950&lt;&gt;0,$M$2,IF($L4950&lt;&gt;0,$M$2,"")))</f>
        <v>1</v>
      </c>
    </row>
    <row r="4820" spans="1:14">
      <c r="A4820" s="23">
        <v>815</v>
      </c>
      <c r="B4820" s="227"/>
      <c r="C4820" s="228"/>
      <c r="D4820" s="229"/>
      <c r="E4820" s="237"/>
      <c r="F4820" s="237"/>
      <c r="G4820" s="237"/>
      <c r="H4820" s="237"/>
      <c r="I4820" s="237"/>
      <c r="J4820" s="237"/>
      <c r="K4820" s="237"/>
      <c r="L4820" s="237"/>
      <c r="M4820" s="7">
        <f>(IF($E4950&lt;&gt;0,$M$2,IF($L4950&lt;&gt;0,$M$2,"")))</f>
        <v>1</v>
      </c>
    </row>
    <row r="4821" spans="1:14" ht="19.5">
      <c r="A4821" s="28">
        <v>525</v>
      </c>
      <c r="B4821" s="1943" t="str">
        <f>$B$12</f>
        <v>Правец</v>
      </c>
      <c r="C4821" s="1944"/>
      <c r="D4821" s="1945"/>
      <c r="E4821" s="410" t="s">
        <v>875</v>
      </c>
      <c r="F4821" s="1348" t="str">
        <f>$F$12</f>
        <v>7317</v>
      </c>
      <c r="G4821" s="237"/>
      <c r="H4821" s="237"/>
      <c r="I4821" s="237"/>
      <c r="J4821" s="237"/>
      <c r="K4821" s="237"/>
      <c r="L4821" s="237"/>
      <c r="M4821" s="7">
        <f>(IF($E4950&lt;&gt;0,$M$2,IF($L4950&lt;&gt;0,$M$2,"")))</f>
        <v>1</v>
      </c>
    </row>
    <row r="4822" spans="1:14">
      <c r="A4822" s="22">
        <v>820</v>
      </c>
      <c r="B4822" s="233" t="str">
        <f>$B$13</f>
        <v>(наименование на първостепенния разпоредител с бюджет)</v>
      </c>
      <c r="C4822" s="228"/>
      <c r="D4822" s="229"/>
      <c r="E4822" s="1349"/>
      <c r="F4822" s="242"/>
      <c r="G4822" s="237"/>
      <c r="H4822" s="237"/>
      <c r="I4822" s="237"/>
      <c r="J4822" s="237"/>
      <c r="K4822" s="237"/>
      <c r="L4822" s="237"/>
      <c r="M4822" s="7">
        <f>(IF($E4950&lt;&gt;0,$M$2,IF($L4950&lt;&gt;0,$M$2,"")))</f>
        <v>1</v>
      </c>
    </row>
    <row r="4823" spans="1:14" ht="19.5">
      <c r="A4823" s="23">
        <v>821</v>
      </c>
      <c r="B4823" s="236"/>
      <c r="C4823" s="237"/>
      <c r="D4823" s="124" t="s">
        <v>876</v>
      </c>
      <c r="E4823" s="238">
        <f>$E$15</f>
        <v>0</v>
      </c>
      <c r="F4823" s="414" t="str">
        <f>$F$15</f>
        <v>БЮДЖЕТ</v>
      </c>
      <c r="G4823" s="218"/>
      <c r="H4823" s="218"/>
      <c r="I4823" s="218"/>
      <c r="J4823" s="218"/>
      <c r="K4823" s="218"/>
      <c r="L4823" s="218"/>
      <c r="M4823" s="7">
        <f>(IF($E4950&lt;&gt;0,$M$2,IF($L4950&lt;&gt;0,$M$2,"")))</f>
        <v>1</v>
      </c>
    </row>
    <row r="4824" spans="1:14" ht="16.5" thickBot="1">
      <c r="A4824" s="23">
        <v>822</v>
      </c>
      <c r="B4824" s="228"/>
      <c r="C4824" s="391"/>
      <c r="D4824" s="400"/>
      <c r="E4824" s="237"/>
      <c r="F4824" s="409"/>
      <c r="G4824" s="409"/>
      <c r="H4824" s="409"/>
      <c r="I4824" s="409"/>
      <c r="J4824" s="409"/>
      <c r="K4824" s="409"/>
      <c r="L4824" s="1365" t="s">
        <v>459</v>
      </c>
      <c r="M4824" s="7">
        <f>(IF($E4950&lt;&gt;0,$M$2,IF($L4950&lt;&gt;0,$M$2,"")))</f>
        <v>1</v>
      </c>
    </row>
    <row r="4825" spans="1:14" ht="24.95" customHeight="1">
      <c r="A4825" s="23">
        <v>823</v>
      </c>
      <c r="B4825" s="247"/>
      <c r="C4825" s="248"/>
      <c r="D4825" s="249" t="s">
        <v>699</v>
      </c>
      <c r="E4825" s="1946" t="str">
        <f>CONCATENATE("Уточнен план ",$C$3)</f>
        <v>Уточнен план 2025</v>
      </c>
      <c r="F4825" s="1947"/>
      <c r="G4825" s="1947"/>
      <c r="H4825" s="1948"/>
      <c r="I4825" s="1927" t="str">
        <f>CONCATENATE("Отчет ",$C$3)</f>
        <v>Отчет 2025</v>
      </c>
      <c r="J4825" s="1928"/>
      <c r="K4825" s="1928"/>
      <c r="L4825" s="1929"/>
      <c r="M4825" s="7">
        <f>(IF($E4950&lt;&gt;0,$M$2,IF($L4950&lt;&gt;0,$M$2,"")))</f>
        <v>1</v>
      </c>
    </row>
    <row r="4826" spans="1:14" ht="54.95" customHeight="1" thickBot="1">
      <c r="A4826" s="23">
        <v>825</v>
      </c>
      <c r="B4826" s="250" t="s">
        <v>62</v>
      </c>
      <c r="C4826" s="251" t="s">
        <v>460</v>
      </c>
      <c r="D4826" s="252" t="s">
        <v>700</v>
      </c>
      <c r="E4826" s="1391" t="str">
        <f>$E$20</f>
        <v>Уточнен план                Общо</v>
      </c>
      <c r="F4826" s="1395" t="str">
        <f>$F$20</f>
        <v>държавни дейности</v>
      </c>
      <c r="G4826" s="1396" t="str">
        <f>$G$20</f>
        <v>местни дейности</v>
      </c>
      <c r="H4826" s="1397" t="str">
        <f>$H$20</f>
        <v>дофинансиране</v>
      </c>
      <c r="I4826" s="253" t="str">
        <f>$I$20</f>
        <v>държавни дейности -ОТЧЕТ</v>
      </c>
      <c r="J4826" s="254" t="str">
        <f>$J$20</f>
        <v>местни дейности - ОТЧЕТ</v>
      </c>
      <c r="K4826" s="255" t="str">
        <f>$K$20</f>
        <v>дофинансиране - ОТЧЕТ</v>
      </c>
      <c r="L4826" s="1675" t="str">
        <f>$L$20</f>
        <v>ОТЧЕТ                                    ОБЩО</v>
      </c>
      <c r="M4826" s="7">
        <f>(IF($E4950&lt;&gt;0,$M$2,IF($L4950&lt;&gt;0,$M$2,"")))</f>
        <v>1</v>
      </c>
    </row>
    <row r="4827" spans="1:14" ht="18.75">
      <c r="A4827" s="23"/>
      <c r="B4827" s="258"/>
      <c r="C4827" s="259"/>
      <c r="D4827" s="260" t="s">
        <v>729</v>
      </c>
      <c r="E4827" s="1442" t="str">
        <f>$E$21</f>
        <v>(1)</v>
      </c>
      <c r="F4827" s="143" t="str">
        <f>$F$21</f>
        <v>(2)</v>
      </c>
      <c r="G4827" s="144" t="str">
        <f>$G$21</f>
        <v>(3)</v>
      </c>
      <c r="H4827" s="145" t="str">
        <f>$H$21</f>
        <v>(4)</v>
      </c>
      <c r="I4827" s="261" t="str">
        <f>$I$21</f>
        <v>(5)</v>
      </c>
      <c r="J4827" s="262" t="str">
        <f>$J$21</f>
        <v>(6)</v>
      </c>
      <c r="K4827" s="263" t="str">
        <f>$K$21</f>
        <v>(7)</v>
      </c>
      <c r="L4827" s="264" t="str">
        <f>$L$21</f>
        <v>(8)</v>
      </c>
      <c r="M4827" s="7">
        <f>(IF($E4950&lt;&gt;0,$M$2,IF($L4950&lt;&gt;0,$M$2,"")))</f>
        <v>1</v>
      </c>
    </row>
    <row r="4828" spans="1:14">
      <c r="A4828" s="23"/>
      <c r="B4828" s="1439"/>
      <c r="C4828" s="1540" t="e">
        <f>VLOOKUP(D4828,OP_LIST2,2,FALSE)</f>
        <v>#N/A</v>
      </c>
      <c r="D4828" s="1445"/>
      <c r="E4828" s="389"/>
      <c r="F4828" s="1429"/>
      <c r="G4828" s="1430"/>
      <c r="H4828" s="1431"/>
      <c r="I4828" s="1429"/>
      <c r="J4828" s="1430"/>
      <c r="K4828" s="1431"/>
      <c r="L4828" s="1428"/>
      <c r="M4828" s="7">
        <f>(IF($E4950&lt;&gt;0,$M$2,IF($L4950&lt;&gt;0,$M$2,"")))</f>
        <v>1</v>
      </c>
    </row>
    <row r="4829" spans="1:14">
      <c r="A4829" s="23"/>
      <c r="B4829" s="1713" t="s">
        <v>2056</v>
      </c>
      <c r="C4829" s="1446">
        <f>VLOOKUP(D4830,EBK_DEIN2,2,FALSE)</f>
        <v>7714</v>
      </c>
      <c r="D4829" s="1445" t="s">
        <v>778</v>
      </c>
      <c r="E4829" s="389"/>
      <c r="F4829" s="1432"/>
      <c r="G4829" s="1433"/>
      <c r="H4829" s="1434"/>
      <c r="I4829" s="1432"/>
      <c r="J4829" s="1433"/>
      <c r="K4829" s="1434"/>
      <c r="L4829" s="1428"/>
      <c r="M4829" s="7">
        <f>(IF($E4950&lt;&gt;0,$M$2,IF($L4950&lt;&gt;0,$M$2,"")))</f>
        <v>1</v>
      </c>
    </row>
    <row r="4830" spans="1:14">
      <c r="A4830" s="23"/>
      <c r="B4830" s="1438"/>
      <c r="C4830" s="1531">
        <f>+C4829</f>
        <v>7714</v>
      </c>
      <c r="D4830" s="1440" t="s">
        <v>486</v>
      </c>
      <c r="E4830" s="389"/>
      <c r="F4830" s="1432"/>
      <c r="G4830" s="1433"/>
      <c r="H4830" s="1434"/>
      <c r="I4830" s="1432"/>
      <c r="J4830" s="1433"/>
      <c r="K4830" s="1434"/>
      <c r="L4830" s="1428"/>
      <c r="M4830" s="7">
        <f>(IF($E4950&lt;&gt;0,$M$2,IF($L4950&lt;&gt;0,$M$2,"")))</f>
        <v>1</v>
      </c>
    </row>
    <row r="4831" spans="1:14">
      <c r="A4831" s="23"/>
      <c r="B4831" s="1443"/>
      <c r="C4831" s="1441"/>
      <c r="D4831" s="1444" t="s">
        <v>701</v>
      </c>
      <c r="E4831" s="389"/>
      <c r="F4831" s="1435"/>
      <c r="G4831" s="1436"/>
      <c r="H4831" s="1437"/>
      <c r="I4831" s="1435"/>
      <c r="J4831" s="1436"/>
      <c r="K4831" s="1437"/>
      <c r="L4831" s="1428"/>
      <c r="M4831" s="7">
        <f>(IF($E4950&lt;&gt;0,$M$2,IF($L4950&lt;&gt;0,$M$2,"")))</f>
        <v>1</v>
      </c>
    </row>
    <row r="4832" spans="1:14">
      <c r="A4832" s="23"/>
      <c r="B4832" s="272">
        <v>100</v>
      </c>
      <c r="C4832" s="1930" t="s">
        <v>730</v>
      </c>
      <c r="D4832" s="1931"/>
      <c r="E4832" s="273">
        <f t="shared" ref="E4832:L4832" si="1126">SUM(E4833:E4834)</f>
        <v>74000</v>
      </c>
      <c r="F4832" s="274">
        <f t="shared" si="1126"/>
        <v>0</v>
      </c>
      <c r="G4832" s="275">
        <f t="shared" si="1126"/>
        <v>74000</v>
      </c>
      <c r="H4832" s="276">
        <f>SUM(H4833:H4834)</f>
        <v>0</v>
      </c>
      <c r="I4832" s="274">
        <f t="shared" si="1126"/>
        <v>0</v>
      </c>
      <c r="J4832" s="275">
        <f t="shared" si="1126"/>
        <v>33412</v>
      </c>
      <c r="K4832" s="276">
        <f t="shared" si="1126"/>
        <v>0</v>
      </c>
      <c r="L4832" s="273">
        <f t="shared" si="1126"/>
        <v>33412</v>
      </c>
      <c r="M4832" s="12">
        <f>(IF($E4832&lt;&gt;0,$M$2,IF($L4832&lt;&gt;0,$M$2,"")))</f>
        <v>1</v>
      </c>
      <c r="N4832" s="13"/>
    </row>
    <row r="4833" spans="1:14">
      <c r="A4833" s="23"/>
      <c r="B4833" s="278"/>
      <c r="C4833" s="279">
        <v>101</v>
      </c>
      <c r="D4833" s="280" t="s">
        <v>731</v>
      </c>
      <c r="E4833" s="281">
        <f>F4833+G4833+H4833</f>
        <v>74000</v>
      </c>
      <c r="F4833" s="152">
        <v>0</v>
      </c>
      <c r="G4833" s="153">
        <v>74000</v>
      </c>
      <c r="H4833" s="1406">
        <v>0</v>
      </c>
      <c r="I4833" s="152">
        <v>0</v>
      </c>
      <c r="J4833" s="153">
        <v>33412</v>
      </c>
      <c r="K4833" s="1406">
        <v>0</v>
      </c>
      <c r="L4833" s="281">
        <f>I4833+J4833+K4833</f>
        <v>33412</v>
      </c>
      <c r="M4833" s="12">
        <f t="shared" ref="M4833:M4896" si="1127">(IF($E4833&lt;&gt;0,$M$2,IF($L4833&lt;&gt;0,$M$2,"")))</f>
        <v>1</v>
      </c>
      <c r="N4833" s="13"/>
    </row>
    <row r="4834" spans="1:14" hidden="1">
      <c r="A4834" s="10"/>
      <c r="B4834" s="278"/>
      <c r="C4834" s="285">
        <v>102</v>
      </c>
      <c r="D4834" s="286" t="s">
        <v>732</v>
      </c>
      <c r="E4834" s="287">
        <f>F4834+G4834+H4834</f>
        <v>0</v>
      </c>
      <c r="F4834" s="173"/>
      <c r="G4834" s="174"/>
      <c r="H4834" s="1409"/>
      <c r="I4834" s="173"/>
      <c r="J4834" s="174"/>
      <c r="K4834" s="1409"/>
      <c r="L4834" s="287">
        <f>I4834+J4834+K4834</f>
        <v>0</v>
      </c>
      <c r="M4834" s="12" t="str">
        <f t="shared" si="1127"/>
        <v/>
      </c>
      <c r="N4834" s="13"/>
    </row>
    <row r="4835" spans="1:14">
      <c r="A4835" s="10"/>
      <c r="B4835" s="272">
        <v>200</v>
      </c>
      <c r="C4835" s="1932" t="s">
        <v>733</v>
      </c>
      <c r="D4835" s="1933"/>
      <c r="E4835" s="273">
        <f t="shared" ref="E4835:L4835" si="1128">SUM(E4836:E4840)</f>
        <v>3720</v>
      </c>
      <c r="F4835" s="274">
        <f t="shared" si="1128"/>
        <v>0</v>
      </c>
      <c r="G4835" s="275">
        <f t="shared" si="1128"/>
        <v>3720</v>
      </c>
      <c r="H4835" s="276">
        <f>SUM(H4836:H4840)</f>
        <v>0</v>
      </c>
      <c r="I4835" s="274">
        <f t="shared" si="1128"/>
        <v>0</v>
      </c>
      <c r="J4835" s="275">
        <f t="shared" si="1128"/>
        <v>1588</v>
      </c>
      <c r="K4835" s="276">
        <f t="shared" si="1128"/>
        <v>0</v>
      </c>
      <c r="L4835" s="273">
        <f t="shared" si="1128"/>
        <v>1588</v>
      </c>
      <c r="M4835" s="12">
        <f t="shared" si="1127"/>
        <v>1</v>
      </c>
      <c r="N4835" s="13"/>
    </row>
    <row r="4836" spans="1:14" hidden="1">
      <c r="A4836" s="10"/>
      <c r="B4836" s="291"/>
      <c r="C4836" s="279">
        <v>201</v>
      </c>
      <c r="D4836" s="280" t="s">
        <v>734</v>
      </c>
      <c r="E4836" s="281">
        <f>F4836+G4836+H4836</f>
        <v>0</v>
      </c>
      <c r="F4836" s="152"/>
      <c r="G4836" s="153"/>
      <c r="H4836" s="1406"/>
      <c r="I4836" s="152"/>
      <c r="J4836" s="153"/>
      <c r="K4836" s="1406"/>
      <c r="L4836" s="281">
        <f>I4836+J4836+K4836</f>
        <v>0</v>
      </c>
      <c r="M4836" s="12" t="str">
        <f t="shared" si="1127"/>
        <v/>
      </c>
      <c r="N4836" s="13"/>
    </row>
    <row r="4837" spans="1:14" hidden="1">
      <c r="A4837" s="10"/>
      <c r="B4837" s="292"/>
      <c r="C4837" s="293">
        <v>202</v>
      </c>
      <c r="D4837" s="294" t="s">
        <v>735</v>
      </c>
      <c r="E4837" s="295">
        <f>F4837+G4837+H4837</f>
        <v>0</v>
      </c>
      <c r="F4837" s="158"/>
      <c r="G4837" s="159"/>
      <c r="H4837" s="1408"/>
      <c r="I4837" s="158"/>
      <c r="J4837" s="159"/>
      <c r="K4837" s="1408"/>
      <c r="L4837" s="295">
        <f>I4837+J4837+K4837</f>
        <v>0</v>
      </c>
      <c r="M4837" s="12" t="str">
        <f t="shared" si="1127"/>
        <v/>
      </c>
      <c r="N4837" s="13"/>
    </row>
    <row r="4838" spans="1:14" ht="31.5">
      <c r="A4838" s="10"/>
      <c r="B4838" s="299"/>
      <c r="C4838" s="293">
        <v>205</v>
      </c>
      <c r="D4838" s="294" t="s">
        <v>586</v>
      </c>
      <c r="E4838" s="295">
        <f>F4838+G4838+H4838</f>
        <v>2220</v>
      </c>
      <c r="F4838" s="158">
        <v>0</v>
      </c>
      <c r="G4838" s="159">
        <v>2220</v>
      </c>
      <c r="H4838" s="1408">
        <v>0</v>
      </c>
      <c r="I4838" s="158">
        <v>0</v>
      </c>
      <c r="J4838" s="159">
        <v>879</v>
      </c>
      <c r="K4838" s="1408">
        <v>0</v>
      </c>
      <c r="L4838" s="295">
        <f>I4838+J4838+K4838</f>
        <v>879</v>
      </c>
      <c r="M4838" s="12">
        <f t="shared" si="1127"/>
        <v>1</v>
      </c>
      <c r="N4838" s="13"/>
    </row>
    <row r="4839" spans="1:14">
      <c r="A4839" s="10"/>
      <c r="B4839" s="299"/>
      <c r="C4839" s="293">
        <v>208</v>
      </c>
      <c r="D4839" s="300" t="s">
        <v>587</v>
      </c>
      <c r="E4839" s="295">
        <f>F4839+G4839+H4839</f>
        <v>0</v>
      </c>
      <c r="F4839" s="158"/>
      <c r="G4839" s="159"/>
      <c r="H4839" s="1408"/>
      <c r="I4839" s="158">
        <v>0</v>
      </c>
      <c r="J4839" s="159">
        <v>542</v>
      </c>
      <c r="K4839" s="1408">
        <v>0</v>
      </c>
      <c r="L4839" s="295">
        <f>I4839+J4839+K4839</f>
        <v>542</v>
      </c>
      <c r="M4839" s="12">
        <f t="shared" si="1127"/>
        <v>1</v>
      </c>
      <c r="N4839" s="13"/>
    </row>
    <row r="4840" spans="1:14">
      <c r="A4840" s="10"/>
      <c r="B4840" s="291"/>
      <c r="C4840" s="285">
        <v>209</v>
      </c>
      <c r="D4840" s="301" t="s">
        <v>588</v>
      </c>
      <c r="E4840" s="287">
        <f>F4840+G4840+H4840</f>
        <v>1500</v>
      </c>
      <c r="F4840" s="173">
        <v>0</v>
      </c>
      <c r="G4840" s="174">
        <v>1500</v>
      </c>
      <c r="H4840" s="1409">
        <v>0</v>
      </c>
      <c r="I4840" s="173">
        <v>0</v>
      </c>
      <c r="J4840" s="174">
        <v>167</v>
      </c>
      <c r="K4840" s="1409">
        <v>0</v>
      </c>
      <c r="L4840" s="287">
        <f>I4840+J4840+K4840</f>
        <v>167</v>
      </c>
      <c r="M4840" s="12">
        <f t="shared" si="1127"/>
        <v>1</v>
      </c>
      <c r="N4840" s="13"/>
    </row>
    <row r="4841" spans="1:14">
      <c r="A4841" s="10"/>
      <c r="B4841" s="272">
        <v>500</v>
      </c>
      <c r="C4841" s="1934" t="s">
        <v>188</v>
      </c>
      <c r="D4841" s="1935"/>
      <c r="E4841" s="273">
        <f t="shared" ref="E4841:L4841" si="1129">SUM(E4842:E4848)</f>
        <v>14578</v>
      </c>
      <c r="F4841" s="274">
        <f t="shared" si="1129"/>
        <v>0</v>
      </c>
      <c r="G4841" s="275">
        <f t="shared" si="1129"/>
        <v>14578</v>
      </c>
      <c r="H4841" s="276">
        <f>SUM(H4842:H4848)</f>
        <v>0</v>
      </c>
      <c r="I4841" s="274">
        <f t="shared" si="1129"/>
        <v>0</v>
      </c>
      <c r="J4841" s="275">
        <f t="shared" si="1129"/>
        <v>5360</v>
      </c>
      <c r="K4841" s="276">
        <f t="shared" si="1129"/>
        <v>0</v>
      </c>
      <c r="L4841" s="273">
        <f t="shared" si="1129"/>
        <v>5360</v>
      </c>
      <c r="M4841" s="12">
        <f t="shared" si="1127"/>
        <v>1</v>
      </c>
      <c r="N4841" s="13"/>
    </row>
    <row r="4842" spans="1:14" ht="18" customHeight="1">
      <c r="A4842" s="10"/>
      <c r="B4842" s="291"/>
      <c r="C4842" s="302">
        <v>551</v>
      </c>
      <c r="D4842" s="303" t="s">
        <v>189</v>
      </c>
      <c r="E4842" s="281">
        <f t="shared" ref="E4842:E4849" si="1130">F4842+G4842+H4842</f>
        <v>9620</v>
      </c>
      <c r="F4842" s="152">
        <v>0</v>
      </c>
      <c r="G4842" s="153">
        <v>9620</v>
      </c>
      <c r="H4842" s="1406">
        <v>0</v>
      </c>
      <c r="I4842" s="152">
        <v>0</v>
      </c>
      <c r="J4842" s="153">
        <v>3438</v>
      </c>
      <c r="K4842" s="1406">
        <v>0</v>
      </c>
      <c r="L4842" s="281">
        <f t="shared" ref="L4842:L4849" si="1131">I4842+J4842+K4842</f>
        <v>3438</v>
      </c>
      <c r="M4842" s="12">
        <f t="shared" si="1127"/>
        <v>1</v>
      </c>
      <c r="N4842" s="13"/>
    </row>
    <row r="4843" spans="1:14" hidden="1">
      <c r="A4843" s="10"/>
      <c r="B4843" s="291"/>
      <c r="C4843" s="304">
        <v>552</v>
      </c>
      <c r="D4843" s="305" t="s">
        <v>894</v>
      </c>
      <c r="E4843" s="295">
        <f t="shared" si="1130"/>
        <v>0</v>
      </c>
      <c r="F4843" s="158"/>
      <c r="G4843" s="159"/>
      <c r="H4843" s="1408"/>
      <c r="I4843" s="158"/>
      <c r="J4843" s="159"/>
      <c r="K4843" s="1408"/>
      <c r="L4843" s="295">
        <f t="shared" si="1131"/>
        <v>0</v>
      </c>
      <c r="M4843" s="12" t="str">
        <f t="shared" si="1127"/>
        <v/>
      </c>
      <c r="N4843" s="13"/>
    </row>
    <row r="4844" spans="1:14" hidden="1">
      <c r="A4844" s="10"/>
      <c r="B4844" s="306"/>
      <c r="C4844" s="304">
        <v>558</v>
      </c>
      <c r="D4844" s="307" t="s">
        <v>856</v>
      </c>
      <c r="E4844" s="295">
        <f>F4844+G4844+H4844</f>
        <v>0</v>
      </c>
      <c r="F4844" s="484">
        <v>0</v>
      </c>
      <c r="G4844" s="485">
        <v>0</v>
      </c>
      <c r="H4844" s="160">
        <v>0</v>
      </c>
      <c r="I4844" s="484">
        <v>0</v>
      </c>
      <c r="J4844" s="485">
        <v>0</v>
      </c>
      <c r="K4844" s="160">
        <v>0</v>
      </c>
      <c r="L4844" s="295">
        <f>I4844+J4844+K4844</f>
        <v>0</v>
      </c>
      <c r="M4844" s="12" t="str">
        <f t="shared" si="1127"/>
        <v/>
      </c>
      <c r="N4844" s="13"/>
    </row>
    <row r="4845" spans="1:14">
      <c r="A4845" s="10"/>
      <c r="B4845" s="306"/>
      <c r="C4845" s="304">
        <v>560</v>
      </c>
      <c r="D4845" s="307" t="s">
        <v>190</v>
      </c>
      <c r="E4845" s="295">
        <f t="shared" si="1130"/>
        <v>3552</v>
      </c>
      <c r="F4845" s="158">
        <v>0</v>
      </c>
      <c r="G4845" s="159">
        <v>3552</v>
      </c>
      <c r="H4845" s="1408">
        <v>0</v>
      </c>
      <c r="I4845" s="158">
        <v>0</v>
      </c>
      <c r="J4845" s="159">
        <v>1483</v>
      </c>
      <c r="K4845" s="1408">
        <v>0</v>
      </c>
      <c r="L4845" s="295">
        <f t="shared" si="1131"/>
        <v>1483</v>
      </c>
      <c r="M4845" s="12">
        <f t="shared" si="1127"/>
        <v>1</v>
      </c>
      <c r="N4845" s="13"/>
    </row>
    <row r="4846" spans="1:14">
      <c r="A4846" s="10"/>
      <c r="B4846" s="306"/>
      <c r="C4846" s="304">
        <v>580</v>
      </c>
      <c r="D4846" s="305" t="s">
        <v>191</v>
      </c>
      <c r="E4846" s="295">
        <f t="shared" si="1130"/>
        <v>1406</v>
      </c>
      <c r="F4846" s="158">
        <v>0</v>
      </c>
      <c r="G4846" s="159">
        <v>1406</v>
      </c>
      <c r="H4846" s="1408">
        <v>0</v>
      </c>
      <c r="I4846" s="158">
        <v>0</v>
      </c>
      <c r="J4846" s="159">
        <v>439</v>
      </c>
      <c r="K4846" s="1408">
        <v>0</v>
      </c>
      <c r="L4846" s="295">
        <f t="shared" si="1131"/>
        <v>439</v>
      </c>
      <c r="M4846" s="12">
        <f t="shared" si="1127"/>
        <v>1</v>
      </c>
      <c r="N4846" s="13"/>
    </row>
    <row r="4847" spans="1:14" hidden="1">
      <c r="A4847" s="10"/>
      <c r="B4847" s="291"/>
      <c r="C4847" s="304">
        <v>588</v>
      </c>
      <c r="D4847" s="305" t="s">
        <v>858</v>
      </c>
      <c r="E4847" s="295">
        <f>F4847+G4847+H4847</f>
        <v>0</v>
      </c>
      <c r="F4847" s="484">
        <v>0</v>
      </c>
      <c r="G4847" s="485">
        <v>0</v>
      </c>
      <c r="H4847" s="160">
        <v>0</v>
      </c>
      <c r="I4847" s="484">
        <v>0</v>
      </c>
      <c r="J4847" s="485">
        <v>0</v>
      </c>
      <c r="K4847" s="160">
        <v>0</v>
      </c>
      <c r="L4847" s="295">
        <f>I4847+J4847+K4847</f>
        <v>0</v>
      </c>
      <c r="M4847" s="12" t="str">
        <f t="shared" si="1127"/>
        <v/>
      </c>
      <c r="N4847" s="13"/>
    </row>
    <row r="4848" spans="1:14" ht="31.5" hidden="1">
      <c r="A4848" s="10"/>
      <c r="B4848" s="291"/>
      <c r="C4848" s="308">
        <v>590</v>
      </c>
      <c r="D4848" s="309" t="s">
        <v>192</v>
      </c>
      <c r="E4848" s="287">
        <f t="shared" si="1130"/>
        <v>0</v>
      </c>
      <c r="F4848" s="173"/>
      <c r="G4848" s="174"/>
      <c r="H4848" s="1409"/>
      <c r="I4848" s="173"/>
      <c r="J4848" s="174"/>
      <c r="K4848" s="1409"/>
      <c r="L4848" s="287">
        <f t="shared" si="1131"/>
        <v>0</v>
      </c>
      <c r="M4848" s="12" t="str">
        <f t="shared" si="1127"/>
        <v/>
      </c>
      <c r="N4848" s="13"/>
    </row>
    <row r="4849" spans="1:14" hidden="1">
      <c r="A4849" s="22">
        <v>5</v>
      </c>
      <c r="B4849" s="272">
        <v>800</v>
      </c>
      <c r="C4849" s="1936" t="s">
        <v>193</v>
      </c>
      <c r="D4849" s="1937"/>
      <c r="E4849" s="310">
        <f t="shared" si="1130"/>
        <v>0</v>
      </c>
      <c r="F4849" s="1410"/>
      <c r="G4849" s="1411"/>
      <c r="H4849" s="1412"/>
      <c r="I4849" s="1410"/>
      <c r="J4849" s="1411"/>
      <c r="K4849" s="1412"/>
      <c r="L4849" s="310">
        <f t="shared" si="1131"/>
        <v>0</v>
      </c>
      <c r="M4849" s="12" t="str">
        <f t="shared" si="1127"/>
        <v/>
      </c>
      <c r="N4849" s="13"/>
    </row>
    <row r="4850" spans="1:14">
      <c r="A4850" s="23">
        <v>10</v>
      </c>
      <c r="B4850" s="272">
        <v>1000</v>
      </c>
      <c r="C4850" s="1932" t="s">
        <v>194</v>
      </c>
      <c r="D4850" s="1933"/>
      <c r="E4850" s="310">
        <f t="shared" ref="E4850:L4850" si="1132">SUM(E4851:E4867)</f>
        <v>270552</v>
      </c>
      <c r="F4850" s="274">
        <f t="shared" si="1132"/>
        <v>0</v>
      </c>
      <c r="G4850" s="275">
        <f t="shared" si="1132"/>
        <v>270552</v>
      </c>
      <c r="H4850" s="276">
        <f>SUM(H4851:H4867)</f>
        <v>0</v>
      </c>
      <c r="I4850" s="274">
        <f t="shared" si="1132"/>
        <v>0</v>
      </c>
      <c r="J4850" s="275">
        <f t="shared" si="1132"/>
        <v>32356</v>
      </c>
      <c r="K4850" s="276">
        <f t="shared" si="1132"/>
        <v>0</v>
      </c>
      <c r="L4850" s="310">
        <f t="shared" si="1132"/>
        <v>32356</v>
      </c>
      <c r="M4850" s="12">
        <f t="shared" si="1127"/>
        <v>1</v>
      </c>
      <c r="N4850" s="13"/>
    </row>
    <row r="4851" spans="1:14" hidden="1">
      <c r="A4851" s="23">
        <v>15</v>
      </c>
      <c r="B4851" s="292"/>
      <c r="C4851" s="279">
        <v>1011</v>
      </c>
      <c r="D4851" s="311" t="s">
        <v>195</v>
      </c>
      <c r="E4851" s="281">
        <f t="shared" ref="E4851:E4867" si="1133">F4851+G4851+H4851</f>
        <v>0</v>
      </c>
      <c r="F4851" s="152"/>
      <c r="G4851" s="153"/>
      <c r="H4851" s="1406"/>
      <c r="I4851" s="152"/>
      <c r="J4851" s="153"/>
      <c r="K4851" s="1406"/>
      <c r="L4851" s="281">
        <f t="shared" ref="L4851:L4867" si="1134">I4851+J4851+K4851</f>
        <v>0</v>
      </c>
      <c r="M4851" s="12" t="str">
        <f t="shared" si="1127"/>
        <v/>
      </c>
      <c r="N4851" s="13"/>
    </row>
    <row r="4852" spans="1:14" hidden="1">
      <c r="A4852" s="22">
        <v>35</v>
      </c>
      <c r="B4852" s="292"/>
      <c r="C4852" s="293">
        <v>1012</v>
      </c>
      <c r="D4852" s="294" t="s">
        <v>196</v>
      </c>
      <c r="E4852" s="295">
        <f t="shared" si="1133"/>
        <v>0</v>
      </c>
      <c r="F4852" s="158"/>
      <c r="G4852" s="159"/>
      <c r="H4852" s="1408"/>
      <c r="I4852" s="158"/>
      <c r="J4852" s="159"/>
      <c r="K4852" s="1408"/>
      <c r="L4852" s="295">
        <f t="shared" si="1134"/>
        <v>0</v>
      </c>
      <c r="M4852" s="12" t="str">
        <f t="shared" si="1127"/>
        <v/>
      </c>
      <c r="N4852" s="13"/>
    </row>
    <row r="4853" spans="1:14">
      <c r="A4853" s="23">
        <v>40</v>
      </c>
      <c r="B4853" s="292"/>
      <c r="C4853" s="293">
        <v>1013</v>
      </c>
      <c r="D4853" s="294" t="s">
        <v>197</v>
      </c>
      <c r="E4853" s="295">
        <f t="shared" si="1133"/>
        <v>0</v>
      </c>
      <c r="F4853" s="158"/>
      <c r="G4853" s="159"/>
      <c r="H4853" s="1408"/>
      <c r="I4853" s="158">
        <v>0</v>
      </c>
      <c r="J4853" s="159">
        <v>573</v>
      </c>
      <c r="K4853" s="1408">
        <v>0</v>
      </c>
      <c r="L4853" s="295">
        <f t="shared" si="1134"/>
        <v>573</v>
      </c>
      <c r="M4853" s="12">
        <f t="shared" si="1127"/>
        <v>1</v>
      </c>
      <c r="N4853" s="13"/>
    </row>
    <row r="4854" spans="1:14" hidden="1">
      <c r="A4854" s="23">
        <v>45</v>
      </c>
      <c r="B4854" s="292"/>
      <c r="C4854" s="293">
        <v>1014</v>
      </c>
      <c r="D4854" s="294" t="s">
        <v>198</v>
      </c>
      <c r="E4854" s="295">
        <f t="shared" si="1133"/>
        <v>0</v>
      </c>
      <c r="F4854" s="158"/>
      <c r="G4854" s="159"/>
      <c r="H4854" s="1408"/>
      <c r="I4854" s="158"/>
      <c r="J4854" s="159"/>
      <c r="K4854" s="1408"/>
      <c r="L4854" s="295">
        <f t="shared" si="1134"/>
        <v>0</v>
      </c>
      <c r="M4854" s="12" t="str">
        <f t="shared" si="1127"/>
        <v/>
      </c>
      <c r="N4854" s="13"/>
    </row>
    <row r="4855" spans="1:14">
      <c r="A4855" s="23">
        <v>50</v>
      </c>
      <c r="B4855" s="292"/>
      <c r="C4855" s="293">
        <v>1015</v>
      </c>
      <c r="D4855" s="294" t="s">
        <v>199</v>
      </c>
      <c r="E4855" s="295">
        <f t="shared" si="1133"/>
        <v>16000</v>
      </c>
      <c r="F4855" s="158">
        <v>0</v>
      </c>
      <c r="G4855" s="159">
        <v>16000</v>
      </c>
      <c r="H4855" s="1408">
        <v>0</v>
      </c>
      <c r="I4855" s="158">
        <v>0</v>
      </c>
      <c r="J4855" s="159">
        <v>1829</v>
      </c>
      <c r="K4855" s="1408">
        <v>0</v>
      </c>
      <c r="L4855" s="295">
        <f t="shared" si="1134"/>
        <v>1829</v>
      </c>
      <c r="M4855" s="12">
        <f t="shared" si="1127"/>
        <v>1</v>
      </c>
      <c r="N4855" s="13"/>
    </row>
    <row r="4856" spans="1:14">
      <c r="A4856" s="23">
        <v>55</v>
      </c>
      <c r="B4856" s="292"/>
      <c r="C4856" s="312">
        <v>1016</v>
      </c>
      <c r="D4856" s="313" t="s">
        <v>200</v>
      </c>
      <c r="E4856" s="314">
        <f t="shared" si="1133"/>
        <v>54000</v>
      </c>
      <c r="F4856" s="164">
        <v>0</v>
      </c>
      <c r="G4856" s="165">
        <v>54000</v>
      </c>
      <c r="H4856" s="1407">
        <v>0</v>
      </c>
      <c r="I4856" s="164">
        <v>0</v>
      </c>
      <c r="J4856" s="165">
        <v>8358</v>
      </c>
      <c r="K4856" s="1407">
        <v>0</v>
      </c>
      <c r="L4856" s="314">
        <f t="shared" si="1134"/>
        <v>8358</v>
      </c>
      <c r="M4856" s="12">
        <f t="shared" si="1127"/>
        <v>1</v>
      </c>
      <c r="N4856" s="13"/>
    </row>
    <row r="4857" spans="1:14">
      <c r="A4857" s="23">
        <v>60</v>
      </c>
      <c r="B4857" s="278"/>
      <c r="C4857" s="318">
        <v>1020</v>
      </c>
      <c r="D4857" s="319" t="s">
        <v>201</v>
      </c>
      <c r="E4857" s="320">
        <f t="shared" si="1133"/>
        <v>21000</v>
      </c>
      <c r="F4857" s="450">
        <v>0</v>
      </c>
      <c r="G4857" s="451">
        <v>21000</v>
      </c>
      <c r="H4857" s="1416">
        <v>0</v>
      </c>
      <c r="I4857" s="450">
        <v>0</v>
      </c>
      <c r="J4857" s="451">
        <v>9867</v>
      </c>
      <c r="K4857" s="1416">
        <v>0</v>
      </c>
      <c r="L4857" s="320">
        <f t="shared" si="1134"/>
        <v>9867</v>
      </c>
      <c r="M4857" s="12">
        <f t="shared" si="1127"/>
        <v>1</v>
      </c>
      <c r="N4857" s="13"/>
    </row>
    <row r="4858" spans="1:14">
      <c r="A4858" s="22">
        <v>65</v>
      </c>
      <c r="B4858" s="292"/>
      <c r="C4858" s="324">
        <v>1030</v>
      </c>
      <c r="D4858" s="325" t="s">
        <v>202</v>
      </c>
      <c r="E4858" s="326">
        <f t="shared" si="1133"/>
        <v>168747</v>
      </c>
      <c r="F4858" s="445">
        <v>0</v>
      </c>
      <c r="G4858" s="446">
        <v>168747</v>
      </c>
      <c r="H4858" s="1413">
        <v>0</v>
      </c>
      <c r="I4858" s="445">
        <v>0</v>
      </c>
      <c r="J4858" s="446">
        <v>924</v>
      </c>
      <c r="K4858" s="1413">
        <v>0</v>
      </c>
      <c r="L4858" s="326">
        <f t="shared" si="1134"/>
        <v>924</v>
      </c>
      <c r="M4858" s="12">
        <f t="shared" si="1127"/>
        <v>1</v>
      </c>
      <c r="N4858" s="13"/>
    </row>
    <row r="4859" spans="1:14" hidden="1">
      <c r="A4859" s="23">
        <v>70</v>
      </c>
      <c r="B4859" s="292"/>
      <c r="C4859" s="318">
        <v>1051</v>
      </c>
      <c r="D4859" s="331" t="s">
        <v>203</v>
      </c>
      <c r="E4859" s="320">
        <f t="shared" si="1133"/>
        <v>0</v>
      </c>
      <c r="F4859" s="450"/>
      <c r="G4859" s="451"/>
      <c r="H4859" s="1416"/>
      <c r="I4859" s="450"/>
      <c r="J4859" s="451"/>
      <c r="K4859" s="1416"/>
      <c r="L4859" s="320">
        <f t="shared" si="1134"/>
        <v>0</v>
      </c>
      <c r="M4859" s="12" t="str">
        <f t="shared" si="1127"/>
        <v/>
      </c>
      <c r="N4859" s="13"/>
    </row>
    <row r="4860" spans="1:14" hidden="1">
      <c r="A4860" s="23">
        <v>75</v>
      </c>
      <c r="B4860" s="292"/>
      <c r="C4860" s="293">
        <v>1052</v>
      </c>
      <c r="D4860" s="294" t="s">
        <v>204</v>
      </c>
      <c r="E4860" s="295">
        <f t="shared" si="1133"/>
        <v>0</v>
      </c>
      <c r="F4860" s="158"/>
      <c r="G4860" s="159"/>
      <c r="H4860" s="1408"/>
      <c r="I4860" s="158"/>
      <c r="J4860" s="159"/>
      <c r="K4860" s="1408"/>
      <c r="L4860" s="295">
        <f t="shared" si="1134"/>
        <v>0</v>
      </c>
      <c r="M4860" s="12" t="str">
        <f t="shared" si="1127"/>
        <v/>
      </c>
      <c r="N4860" s="13"/>
    </row>
    <row r="4861" spans="1:14" hidden="1">
      <c r="A4861" s="23">
        <v>80</v>
      </c>
      <c r="B4861" s="292"/>
      <c r="C4861" s="324">
        <v>1053</v>
      </c>
      <c r="D4861" s="325" t="s">
        <v>859</v>
      </c>
      <c r="E4861" s="326">
        <f t="shared" si="1133"/>
        <v>0</v>
      </c>
      <c r="F4861" s="445"/>
      <c r="G4861" s="446"/>
      <c r="H4861" s="1413"/>
      <c r="I4861" s="445"/>
      <c r="J4861" s="446"/>
      <c r="K4861" s="1413"/>
      <c r="L4861" s="326">
        <f t="shared" si="1134"/>
        <v>0</v>
      </c>
      <c r="M4861" s="12" t="str">
        <f t="shared" si="1127"/>
        <v/>
      </c>
      <c r="N4861" s="13"/>
    </row>
    <row r="4862" spans="1:14" hidden="1">
      <c r="A4862" s="23">
        <v>80</v>
      </c>
      <c r="B4862" s="292"/>
      <c r="C4862" s="318">
        <v>1062</v>
      </c>
      <c r="D4862" s="319" t="s">
        <v>205</v>
      </c>
      <c r="E4862" s="320">
        <f t="shared" si="1133"/>
        <v>0</v>
      </c>
      <c r="F4862" s="450"/>
      <c r="G4862" s="451"/>
      <c r="H4862" s="1416"/>
      <c r="I4862" s="450"/>
      <c r="J4862" s="451"/>
      <c r="K4862" s="1416"/>
      <c r="L4862" s="320">
        <f t="shared" si="1134"/>
        <v>0</v>
      </c>
      <c r="M4862" s="12" t="str">
        <f t="shared" si="1127"/>
        <v/>
      </c>
      <c r="N4862" s="13"/>
    </row>
    <row r="4863" spans="1:14" hidden="1">
      <c r="A4863" s="23">
        <v>85</v>
      </c>
      <c r="B4863" s="292"/>
      <c r="C4863" s="324">
        <v>1063</v>
      </c>
      <c r="D4863" s="332" t="s">
        <v>787</v>
      </c>
      <c r="E4863" s="326">
        <f t="shared" si="1133"/>
        <v>0</v>
      </c>
      <c r="F4863" s="445"/>
      <c r="G4863" s="446"/>
      <c r="H4863" s="1413"/>
      <c r="I4863" s="445"/>
      <c r="J4863" s="446"/>
      <c r="K4863" s="1413"/>
      <c r="L4863" s="326">
        <f t="shared" si="1134"/>
        <v>0</v>
      </c>
      <c r="M4863" s="12" t="str">
        <f t="shared" si="1127"/>
        <v/>
      </c>
      <c r="N4863" s="13"/>
    </row>
    <row r="4864" spans="1:14" hidden="1">
      <c r="A4864" s="23">
        <v>90</v>
      </c>
      <c r="B4864" s="292"/>
      <c r="C4864" s="333">
        <v>1069</v>
      </c>
      <c r="D4864" s="334" t="s">
        <v>206</v>
      </c>
      <c r="E4864" s="335">
        <f t="shared" si="1133"/>
        <v>0</v>
      </c>
      <c r="F4864" s="589"/>
      <c r="G4864" s="590"/>
      <c r="H4864" s="1415"/>
      <c r="I4864" s="589"/>
      <c r="J4864" s="590"/>
      <c r="K4864" s="1415"/>
      <c r="L4864" s="335">
        <f t="shared" si="1134"/>
        <v>0</v>
      </c>
      <c r="M4864" s="12" t="str">
        <f t="shared" si="1127"/>
        <v/>
      </c>
      <c r="N4864" s="13"/>
    </row>
    <row r="4865" spans="1:14" hidden="1">
      <c r="A4865" s="23">
        <v>90</v>
      </c>
      <c r="B4865" s="278"/>
      <c r="C4865" s="318">
        <v>1091</v>
      </c>
      <c r="D4865" s="331" t="s">
        <v>895</v>
      </c>
      <c r="E4865" s="320">
        <f t="shared" si="1133"/>
        <v>0</v>
      </c>
      <c r="F4865" s="450"/>
      <c r="G4865" s="451"/>
      <c r="H4865" s="1416"/>
      <c r="I4865" s="450"/>
      <c r="J4865" s="451"/>
      <c r="K4865" s="1416"/>
      <c r="L4865" s="320">
        <f t="shared" si="1134"/>
        <v>0</v>
      </c>
      <c r="M4865" s="12" t="str">
        <f t="shared" si="1127"/>
        <v/>
      </c>
      <c r="N4865" s="13"/>
    </row>
    <row r="4866" spans="1:14">
      <c r="A4866" s="22">
        <v>115</v>
      </c>
      <c r="B4866" s="292"/>
      <c r="C4866" s="293">
        <v>1092</v>
      </c>
      <c r="D4866" s="294" t="s">
        <v>299</v>
      </c>
      <c r="E4866" s="295">
        <f t="shared" si="1133"/>
        <v>0</v>
      </c>
      <c r="F4866" s="158"/>
      <c r="G4866" s="159"/>
      <c r="H4866" s="1408"/>
      <c r="I4866" s="158">
        <v>0</v>
      </c>
      <c r="J4866" s="159">
        <v>10805</v>
      </c>
      <c r="K4866" s="1408">
        <v>0</v>
      </c>
      <c r="L4866" s="295">
        <f t="shared" si="1134"/>
        <v>10805</v>
      </c>
      <c r="M4866" s="12">
        <f t="shared" si="1127"/>
        <v>1</v>
      </c>
      <c r="N4866" s="13"/>
    </row>
    <row r="4867" spans="1:14">
      <c r="A4867" s="22">
        <v>125</v>
      </c>
      <c r="B4867" s="292"/>
      <c r="C4867" s="285">
        <v>1098</v>
      </c>
      <c r="D4867" s="339" t="s">
        <v>207</v>
      </c>
      <c r="E4867" s="287">
        <f t="shared" si="1133"/>
        <v>10805</v>
      </c>
      <c r="F4867" s="173">
        <v>0</v>
      </c>
      <c r="G4867" s="174">
        <v>10805</v>
      </c>
      <c r="H4867" s="1409">
        <v>0</v>
      </c>
      <c r="I4867" s="173"/>
      <c r="J4867" s="174"/>
      <c r="K4867" s="1409"/>
      <c r="L4867" s="287">
        <f t="shared" si="1134"/>
        <v>0</v>
      </c>
      <c r="M4867" s="12">
        <f t="shared" si="1127"/>
        <v>1</v>
      </c>
      <c r="N4867" s="13"/>
    </row>
    <row r="4868" spans="1:14" hidden="1">
      <c r="A4868" s="23">
        <v>130</v>
      </c>
      <c r="B4868" s="272">
        <v>1900</v>
      </c>
      <c r="C4868" s="1917" t="s">
        <v>266</v>
      </c>
      <c r="D4868" s="1918"/>
      <c r="E4868" s="310">
        <f t="shared" ref="E4868:L4868" si="1135">SUM(E4869:E4871)</f>
        <v>0</v>
      </c>
      <c r="F4868" s="274">
        <f t="shared" si="1135"/>
        <v>0</v>
      </c>
      <c r="G4868" s="275">
        <f t="shared" si="1135"/>
        <v>0</v>
      </c>
      <c r="H4868" s="276">
        <f>SUM(H4869:H4871)</f>
        <v>0</v>
      </c>
      <c r="I4868" s="274">
        <f t="shared" si="1135"/>
        <v>0</v>
      </c>
      <c r="J4868" s="275">
        <f t="shared" si="1135"/>
        <v>0</v>
      </c>
      <c r="K4868" s="276">
        <f t="shared" si="1135"/>
        <v>0</v>
      </c>
      <c r="L4868" s="310">
        <f t="shared" si="1135"/>
        <v>0</v>
      </c>
      <c r="M4868" s="12" t="str">
        <f t="shared" si="1127"/>
        <v/>
      </c>
      <c r="N4868" s="13"/>
    </row>
    <row r="4869" spans="1:14" hidden="1">
      <c r="A4869" s="23">
        <v>135</v>
      </c>
      <c r="B4869" s="292"/>
      <c r="C4869" s="279">
        <v>1901</v>
      </c>
      <c r="D4869" s="340" t="s">
        <v>896</v>
      </c>
      <c r="E4869" s="281">
        <f>F4869+G4869+H4869</f>
        <v>0</v>
      </c>
      <c r="F4869" s="152"/>
      <c r="G4869" s="153"/>
      <c r="H4869" s="1406"/>
      <c r="I4869" s="152"/>
      <c r="J4869" s="153"/>
      <c r="K4869" s="1406"/>
      <c r="L4869" s="281">
        <f>I4869+J4869+K4869</f>
        <v>0</v>
      </c>
      <c r="M4869" s="12" t="str">
        <f t="shared" si="1127"/>
        <v/>
      </c>
      <c r="N4869" s="13"/>
    </row>
    <row r="4870" spans="1:14" hidden="1">
      <c r="A4870" s="23">
        <v>140</v>
      </c>
      <c r="B4870" s="341"/>
      <c r="C4870" s="293">
        <v>1981</v>
      </c>
      <c r="D4870" s="342" t="s">
        <v>897</v>
      </c>
      <c r="E4870" s="295">
        <f>F4870+G4870+H4870</f>
        <v>0</v>
      </c>
      <c r="F4870" s="158"/>
      <c r="G4870" s="159"/>
      <c r="H4870" s="1408"/>
      <c r="I4870" s="158"/>
      <c r="J4870" s="159"/>
      <c r="K4870" s="1408"/>
      <c r="L4870" s="295">
        <f>I4870+J4870+K4870</f>
        <v>0</v>
      </c>
      <c r="M4870" s="12" t="str">
        <f t="shared" si="1127"/>
        <v/>
      </c>
      <c r="N4870" s="13"/>
    </row>
    <row r="4871" spans="1:14" hidden="1">
      <c r="A4871" s="23">
        <v>145</v>
      </c>
      <c r="B4871" s="292"/>
      <c r="C4871" s="285">
        <v>1991</v>
      </c>
      <c r="D4871" s="343" t="s">
        <v>898</v>
      </c>
      <c r="E4871" s="287">
        <f>F4871+G4871+H4871</f>
        <v>0</v>
      </c>
      <c r="F4871" s="173"/>
      <c r="G4871" s="174"/>
      <c r="H4871" s="1409"/>
      <c r="I4871" s="173"/>
      <c r="J4871" s="174"/>
      <c r="K4871" s="1409"/>
      <c r="L4871" s="287">
        <f>I4871+J4871+K4871</f>
        <v>0</v>
      </c>
      <c r="M4871" s="12" t="str">
        <f t="shared" si="1127"/>
        <v/>
      </c>
      <c r="N4871" s="13"/>
    </row>
    <row r="4872" spans="1:14" hidden="1">
      <c r="A4872" s="23">
        <v>150</v>
      </c>
      <c r="B4872" s="272">
        <v>2100</v>
      </c>
      <c r="C4872" s="1917" t="s">
        <v>708</v>
      </c>
      <c r="D4872" s="1918"/>
      <c r="E4872" s="310">
        <f t="shared" ref="E4872:L4872" si="1136">SUM(E4873:E4877)</f>
        <v>0</v>
      </c>
      <c r="F4872" s="274">
        <f t="shared" si="1136"/>
        <v>0</v>
      </c>
      <c r="G4872" s="275">
        <f t="shared" si="1136"/>
        <v>0</v>
      </c>
      <c r="H4872" s="276">
        <f>SUM(H4873:H4877)</f>
        <v>0</v>
      </c>
      <c r="I4872" s="274">
        <f t="shared" si="1136"/>
        <v>0</v>
      </c>
      <c r="J4872" s="275">
        <f t="shared" si="1136"/>
        <v>0</v>
      </c>
      <c r="K4872" s="276">
        <f t="shared" si="1136"/>
        <v>0</v>
      </c>
      <c r="L4872" s="310">
        <f t="shared" si="1136"/>
        <v>0</v>
      </c>
      <c r="M4872" s="12" t="str">
        <f t="shared" si="1127"/>
        <v/>
      </c>
      <c r="N4872" s="13"/>
    </row>
    <row r="4873" spans="1:14" hidden="1">
      <c r="A4873" s="23">
        <v>155</v>
      </c>
      <c r="B4873" s="292"/>
      <c r="C4873" s="279">
        <v>2110</v>
      </c>
      <c r="D4873" s="344" t="s">
        <v>208</v>
      </c>
      <c r="E4873" s="281">
        <f>F4873+G4873+H4873</f>
        <v>0</v>
      </c>
      <c r="F4873" s="152"/>
      <c r="G4873" s="153"/>
      <c r="H4873" s="1406"/>
      <c r="I4873" s="152"/>
      <c r="J4873" s="153"/>
      <c r="K4873" s="1406"/>
      <c r="L4873" s="281">
        <f>I4873+J4873+K4873</f>
        <v>0</v>
      </c>
      <c r="M4873" s="12" t="str">
        <f t="shared" si="1127"/>
        <v/>
      </c>
      <c r="N4873" s="13"/>
    </row>
    <row r="4874" spans="1:14" hidden="1">
      <c r="A4874" s="23">
        <v>160</v>
      </c>
      <c r="B4874" s="341"/>
      <c r="C4874" s="293">
        <v>2120</v>
      </c>
      <c r="D4874" s="300" t="s">
        <v>209</v>
      </c>
      <c r="E4874" s="295">
        <f>F4874+G4874+H4874</f>
        <v>0</v>
      </c>
      <c r="F4874" s="158"/>
      <c r="G4874" s="159"/>
      <c r="H4874" s="1408"/>
      <c r="I4874" s="158"/>
      <c r="J4874" s="159"/>
      <c r="K4874" s="1408"/>
      <c r="L4874" s="295">
        <f>I4874+J4874+K4874</f>
        <v>0</v>
      </c>
      <c r="M4874" s="12" t="str">
        <f t="shared" si="1127"/>
        <v/>
      </c>
      <c r="N4874" s="13"/>
    </row>
    <row r="4875" spans="1:14" hidden="1">
      <c r="A4875" s="23">
        <v>165</v>
      </c>
      <c r="B4875" s="341"/>
      <c r="C4875" s="293">
        <v>2125</v>
      </c>
      <c r="D4875" s="300" t="s">
        <v>210</v>
      </c>
      <c r="E4875" s="295">
        <f>F4875+G4875+H4875</f>
        <v>0</v>
      </c>
      <c r="F4875" s="484">
        <v>0</v>
      </c>
      <c r="G4875" s="485">
        <v>0</v>
      </c>
      <c r="H4875" s="160">
        <v>0</v>
      </c>
      <c r="I4875" s="484">
        <v>0</v>
      </c>
      <c r="J4875" s="485">
        <v>0</v>
      </c>
      <c r="K4875" s="160">
        <v>0</v>
      </c>
      <c r="L4875" s="295">
        <f>I4875+J4875+K4875</f>
        <v>0</v>
      </c>
      <c r="M4875" s="12" t="str">
        <f t="shared" si="1127"/>
        <v/>
      </c>
      <c r="N4875" s="13"/>
    </row>
    <row r="4876" spans="1:14" hidden="1">
      <c r="A4876" s="23">
        <v>175</v>
      </c>
      <c r="B4876" s="291"/>
      <c r="C4876" s="293">
        <v>2140</v>
      </c>
      <c r="D4876" s="300" t="s">
        <v>211</v>
      </c>
      <c r="E4876" s="295">
        <f>F4876+G4876+H4876</f>
        <v>0</v>
      </c>
      <c r="F4876" s="484">
        <v>0</v>
      </c>
      <c r="G4876" s="485">
        <v>0</v>
      </c>
      <c r="H4876" s="160">
        <v>0</v>
      </c>
      <c r="I4876" s="484">
        <v>0</v>
      </c>
      <c r="J4876" s="485">
        <v>0</v>
      </c>
      <c r="K4876" s="160">
        <v>0</v>
      </c>
      <c r="L4876" s="295">
        <f>I4876+J4876+K4876</f>
        <v>0</v>
      </c>
      <c r="M4876" s="12" t="str">
        <f t="shared" si="1127"/>
        <v/>
      </c>
      <c r="N4876" s="13"/>
    </row>
    <row r="4877" spans="1:14" hidden="1">
      <c r="A4877" s="23">
        <v>180</v>
      </c>
      <c r="B4877" s="292"/>
      <c r="C4877" s="285">
        <v>2190</v>
      </c>
      <c r="D4877" s="345" t="s">
        <v>212</v>
      </c>
      <c r="E4877" s="287">
        <f>F4877+G4877+H4877</f>
        <v>0</v>
      </c>
      <c r="F4877" s="173"/>
      <c r="G4877" s="174"/>
      <c r="H4877" s="1409"/>
      <c r="I4877" s="173"/>
      <c r="J4877" s="174"/>
      <c r="K4877" s="1409"/>
      <c r="L4877" s="287">
        <f>I4877+J4877+K4877</f>
        <v>0</v>
      </c>
      <c r="M4877" s="12" t="str">
        <f t="shared" si="1127"/>
        <v/>
      </c>
      <c r="N4877" s="13"/>
    </row>
    <row r="4878" spans="1:14" hidden="1">
      <c r="A4878" s="23">
        <v>185</v>
      </c>
      <c r="B4878" s="272">
        <v>2200</v>
      </c>
      <c r="C4878" s="1917" t="s">
        <v>213</v>
      </c>
      <c r="D4878" s="1918"/>
      <c r="E4878" s="310">
        <f t="shared" ref="E4878:L4878" si="1137">SUM(E4879:E4880)</f>
        <v>0</v>
      </c>
      <c r="F4878" s="274">
        <f t="shared" si="1137"/>
        <v>0</v>
      </c>
      <c r="G4878" s="275">
        <f t="shared" si="1137"/>
        <v>0</v>
      </c>
      <c r="H4878" s="276">
        <f>SUM(H4879:H4880)</f>
        <v>0</v>
      </c>
      <c r="I4878" s="274">
        <f t="shared" si="1137"/>
        <v>0</v>
      </c>
      <c r="J4878" s="275">
        <f t="shared" si="1137"/>
        <v>0</v>
      </c>
      <c r="K4878" s="276">
        <f t="shared" si="1137"/>
        <v>0</v>
      </c>
      <c r="L4878" s="310">
        <f t="shared" si="1137"/>
        <v>0</v>
      </c>
      <c r="M4878" s="12" t="str">
        <f t="shared" si="1127"/>
        <v/>
      </c>
      <c r="N4878" s="13"/>
    </row>
    <row r="4879" spans="1:14" hidden="1">
      <c r="A4879" s="23">
        <v>190</v>
      </c>
      <c r="B4879" s="292"/>
      <c r="C4879" s="279">
        <v>2221</v>
      </c>
      <c r="D4879" s="280" t="s">
        <v>300</v>
      </c>
      <c r="E4879" s="281">
        <f>F4879+G4879+H4879</f>
        <v>0</v>
      </c>
      <c r="F4879" s="152"/>
      <c r="G4879" s="153"/>
      <c r="H4879" s="1406"/>
      <c r="I4879" s="152"/>
      <c r="J4879" s="153"/>
      <c r="K4879" s="1406"/>
      <c r="L4879" s="281">
        <f>I4879+J4879+K4879</f>
        <v>0</v>
      </c>
      <c r="M4879" s="12" t="str">
        <f t="shared" si="1127"/>
        <v/>
      </c>
      <c r="N4879" s="13"/>
    </row>
    <row r="4880" spans="1:14" hidden="1">
      <c r="A4880" s="23">
        <v>200</v>
      </c>
      <c r="B4880" s="292"/>
      <c r="C4880" s="285">
        <v>2224</v>
      </c>
      <c r="D4880" s="286" t="s">
        <v>214</v>
      </c>
      <c r="E4880" s="287">
        <f>F4880+G4880+H4880</f>
        <v>0</v>
      </c>
      <c r="F4880" s="173"/>
      <c r="G4880" s="174"/>
      <c r="H4880" s="1409"/>
      <c r="I4880" s="173"/>
      <c r="J4880" s="174"/>
      <c r="K4880" s="1409"/>
      <c r="L4880" s="287">
        <f>I4880+J4880+K4880</f>
        <v>0</v>
      </c>
      <c r="M4880" s="12" t="str">
        <f t="shared" si="1127"/>
        <v/>
      </c>
      <c r="N4880" s="13"/>
    </row>
    <row r="4881" spans="1:14" hidden="1">
      <c r="A4881" s="23">
        <v>200</v>
      </c>
      <c r="B4881" s="272">
        <v>2500</v>
      </c>
      <c r="C4881" s="1917" t="s">
        <v>215</v>
      </c>
      <c r="D4881" s="1918"/>
      <c r="E4881" s="310">
        <f>F4881+G4881+H4881</f>
        <v>0</v>
      </c>
      <c r="F4881" s="1410"/>
      <c r="G4881" s="1411"/>
      <c r="H4881" s="1412"/>
      <c r="I4881" s="1410"/>
      <c r="J4881" s="1411"/>
      <c r="K4881" s="1412"/>
      <c r="L4881" s="310">
        <f>I4881+J4881+K4881</f>
        <v>0</v>
      </c>
      <c r="M4881" s="12" t="str">
        <f t="shared" si="1127"/>
        <v/>
      </c>
      <c r="N4881" s="13"/>
    </row>
    <row r="4882" spans="1:14" hidden="1">
      <c r="A4882" s="23">
        <v>205</v>
      </c>
      <c r="B4882" s="272">
        <v>2600</v>
      </c>
      <c r="C4882" s="1923" t="s">
        <v>216</v>
      </c>
      <c r="D4882" s="1924"/>
      <c r="E4882" s="310">
        <f>F4882+G4882+H4882</f>
        <v>0</v>
      </c>
      <c r="F4882" s="1410"/>
      <c r="G4882" s="1411"/>
      <c r="H4882" s="1412"/>
      <c r="I4882" s="1410"/>
      <c r="J4882" s="1411"/>
      <c r="K4882" s="1412"/>
      <c r="L4882" s="310">
        <f>I4882+J4882+K4882</f>
        <v>0</v>
      </c>
      <c r="M4882" s="12" t="str">
        <f t="shared" si="1127"/>
        <v/>
      </c>
      <c r="N4882" s="13"/>
    </row>
    <row r="4883" spans="1:14" hidden="1">
      <c r="A4883" s="23">
        <v>210</v>
      </c>
      <c r="B4883" s="272">
        <v>2700</v>
      </c>
      <c r="C4883" s="1923" t="s">
        <v>217</v>
      </c>
      <c r="D4883" s="1924"/>
      <c r="E4883" s="310">
        <f>F4883+G4883+H4883</f>
        <v>0</v>
      </c>
      <c r="F4883" s="1410"/>
      <c r="G4883" s="1411"/>
      <c r="H4883" s="1412"/>
      <c r="I4883" s="1410"/>
      <c r="J4883" s="1411"/>
      <c r="K4883" s="1412"/>
      <c r="L4883" s="310">
        <f>I4883+J4883+K4883</f>
        <v>0</v>
      </c>
      <c r="M4883" s="12" t="str">
        <f t="shared" si="1127"/>
        <v/>
      </c>
      <c r="N4883" s="13"/>
    </row>
    <row r="4884" spans="1:14" ht="36" hidden="1" customHeight="1">
      <c r="A4884" s="23">
        <v>215</v>
      </c>
      <c r="B4884" s="272">
        <v>2800</v>
      </c>
      <c r="C4884" s="1923" t="s">
        <v>1644</v>
      </c>
      <c r="D4884" s="1924"/>
      <c r="E4884" s="310">
        <f t="shared" ref="E4884:L4884" si="1138">SUM(E4885:E4887)</f>
        <v>0</v>
      </c>
      <c r="F4884" s="274">
        <f t="shared" si="1138"/>
        <v>0</v>
      </c>
      <c r="G4884" s="275">
        <f t="shared" si="1138"/>
        <v>0</v>
      </c>
      <c r="H4884" s="276">
        <f>SUM(H4885:H4887)</f>
        <v>0</v>
      </c>
      <c r="I4884" s="274">
        <f t="shared" si="1138"/>
        <v>0</v>
      </c>
      <c r="J4884" s="275">
        <f t="shared" si="1138"/>
        <v>0</v>
      </c>
      <c r="K4884" s="276">
        <f t="shared" si="1138"/>
        <v>0</v>
      </c>
      <c r="L4884" s="310">
        <f t="shared" si="1138"/>
        <v>0</v>
      </c>
      <c r="M4884" s="12" t="str">
        <f t="shared" si="1127"/>
        <v/>
      </c>
      <c r="N4884" s="13"/>
    </row>
    <row r="4885" spans="1:14" hidden="1">
      <c r="A4885" s="22">
        <v>220</v>
      </c>
      <c r="B4885" s="292"/>
      <c r="C4885" s="279">
        <v>2810</v>
      </c>
      <c r="D4885" s="340" t="s">
        <v>2169</v>
      </c>
      <c r="E4885" s="281">
        <f>F4885+G4885+H4885</f>
        <v>0</v>
      </c>
      <c r="F4885" s="152"/>
      <c r="G4885" s="153"/>
      <c r="H4885" s="1406"/>
      <c r="I4885" s="152"/>
      <c r="J4885" s="153"/>
      <c r="K4885" s="1406"/>
      <c r="L4885" s="281">
        <f>I4885+J4885+K4885</f>
        <v>0</v>
      </c>
      <c r="M4885" s="12" t="str">
        <f t="shared" si="1127"/>
        <v/>
      </c>
      <c r="N4885" s="13"/>
    </row>
    <row r="4886" spans="1:14" hidden="1">
      <c r="A4886" s="23">
        <v>225</v>
      </c>
      <c r="B4886" s="341"/>
      <c r="C4886" s="293">
        <v>2820</v>
      </c>
      <c r="D4886" s="342" t="s">
        <v>2170</v>
      </c>
      <c r="E4886" s="295">
        <f>F4886+G4886+H4886</f>
        <v>0</v>
      </c>
      <c r="F4886" s="158"/>
      <c r="G4886" s="159"/>
      <c r="H4886" s="1408"/>
      <c r="I4886" s="158"/>
      <c r="J4886" s="159"/>
      <c r="K4886" s="1408"/>
      <c r="L4886" s="295">
        <f>I4886+J4886+K4886</f>
        <v>0</v>
      </c>
      <c r="M4886" s="12" t="str">
        <f t="shared" si="1127"/>
        <v/>
      </c>
      <c r="N4886" s="13"/>
    </row>
    <row r="4887" spans="1:14" ht="31.5" hidden="1">
      <c r="A4887" s="23">
        <v>230</v>
      </c>
      <c r="B4887" s="292"/>
      <c r="C4887" s="285">
        <v>2890</v>
      </c>
      <c r="D4887" s="343" t="s">
        <v>2171</v>
      </c>
      <c r="E4887" s="287">
        <f>F4887+G4887+H4887</f>
        <v>0</v>
      </c>
      <c r="F4887" s="173"/>
      <c r="G4887" s="174"/>
      <c r="H4887" s="1409"/>
      <c r="I4887" s="173"/>
      <c r="J4887" s="174"/>
      <c r="K4887" s="1409"/>
      <c r="L4887" s="287">
        <f>I4887+J4887+K4887</f>
        <v>0</v>
      </c>
      <c r="M4887" s="12" t="str">
        <f t="shared" si="1127"/>
        <v/>
      </c>
      <c r="N4887" s="13"/>
    </row>
    <row r="4888" spans="1:14">
      <c r="A4888" s="23">
        <v>245</v>
      </c>
      <c r="B4888" s="272">
        <v>2900</v>
      </c>
      <c r="C4888" s="1917" t="s">
        <v>218</v>
      </c>
      <c r="D4888" s="1918"/>
      <c r="E4888" s="310">
        <f>SUM(E4889:E4896)</f>
        <v>19714</v>
      </c>
      <c r="F4888" s="274">
        <f>SUM(F4889:F4896)</f>
        <v>0</v>
      </c>
      <c r="G4888" s="274">
        <f t="shared" ref="G4888:L4888" si="1139">SUM(G4889:G4896)</f>
        <v>19714</v>
      </c>
      <c r="H4888" s="274">
        <f t="shared" si="1139"/>
        <v>0</v>
      </c>
      <c r="I4888" s="274">
        <f t="shared" si="1139"/>
        <v>0</v>
      </c>
      <c r="J4888" s="274">
        <f t="shared" si="1139"/>
        <v>19714</v>
      </c>
      <c r="K4888" s="274">
        <f t="shared" si="1139"/>
        <v>0</v>
      </c>
      <c r="L4888" s="274">
        <f t="shared" si="1139"/>
        <v>19714</v>
      </c>
      <c r="M4888" s="12">
        <f t="shared" si="1127"/>
        <v>1</v>
      </c>
      <c r="N4888" s="13"/>
    </row>
    <row r="4889" spans="1:14" hidden="1">
      <c r="A4889" s="22">
        <v>220</v>
      </c>
      <c r="B4889" s="346"/>
      <c r="C4889" s="279">
        <v>2910</v>
      </c>
      <c r="D4889" s="347" t="s">
        <v>1988</v>
      </c>
      <c r="E4889" s="281">
        <f>F4889+G4889+H4889</f>
        <v>0</v>
      </c>
      <c r="F4889" s="152"/>
      <c r="G4889" s="153"/>
      <c r="H4889" s="1406"/>
      <c r="I4889" s="152"/>
      <c r="J4889" s="153"/>
      <c r="K4889" s="1406"/>
      <c r="L4889" s="281">
        <f>I4889+J4889+K4889</f>
        <v>0</v>
      </c>
      <c r="M4889" s="12" t="str">
        <f t="shared" si="1127"/>
        <v/>
      </c>
      <c r="N4889" s="13"/>
    </row>
    <row r="4890" spans="1:14" hidden="1">
      <c r="A4890" s="23">
        <v>225</v>
      </c>
      <c r="B4890" s="346"/>
      <c r="C4890" s="279">
        <v>2920</v>
      </c>
      <c r="D4890" s="347" t="s">
        <v>219</v>
      </c>
      <c r="E4890" s="281">
        <f t="shared" ref="E4890:E4896" si="1140">F4890+G4890+H4890</f>
        <v>0</v>
      </c>
      <c r="F4890" s="152"/>
      <c r="G4890" s="153"/>
      <c r="H4890" s="1406"/>
      <c r="I4890" s="152"/>
      <c r="J4890" s="153"/>
      <c r="K4890" s="1406"/>
      <c r="L4890" s="281">
        <f t="shared" ref="L4890:L4896" si="1141">I4890+J4890+K4890</f>
        <v>0</v>
      </c>
      <c r="M4890" s="12" t="str">
        <f t="shared" si="1127"/>
        <v/>
      </c>
      <c r="N4890" s="13"/>
    </row>
    <row r="4891" spans="1:14" ht="31.5" hidden="1">
      <c r="A4891" s="23">
        <v>230</v>
      </c>
      <c r="B4891" s="346"/>
      <c r="C4891" s="324">
        <v>2969</v>
      </c>
      <c r="D4891" s="348" t="s">
        <v>220</v>
      </c>
      <c r="E4891" s="326">
        <f t="shared" si="1140"/>
        <v>0</v>
      </c>
      <c r="F4891" s="445"/>
      <c r="G4891" s="446"/>
      <c r="H4891" s="1413"/>
      <c r="I4891" s="445"/>
      <c r="J4891" s="446"/>
      <c r="K4891" s="1413"/>
      <c r="L4891" s="326">
        <f t="shared" si="1141"/>
        <v>0</v>
      </c>
      <c r="M4891" s="12" t="str">
        <f t="shared" si="1127"/>
        <v/>
      </c>
      <c r="N4891" s="13"/>
    </row>
    <row r="4892" spans="1:14" ht="31.5" hidden="1">
      <c r="A4892" s="23">
        <v>235</v>
      </c>
      <c r="B4892" s="346"/>
      <c r="C4892" s="349">
        <v>2970</v>
      </c>
      <c r="D4892" s="350" t="s">
        <v>221</v>
      </c>
      <c r="E4892" s="351">
        <f t="shared" si="1140"/>
        <v>0</v>
      </c>
      <c r="F4892" s="624"/>
      <c r="G4892" s="625"/>
      <c r="H4892" s="1414"/>
      <c r="I4892" s="624"/>
      <c r="J4892" s="625"/>
      <c r="K4892" s="1414"/>
      <c r="L4892" s="351">
        <f t="shared" si="1141"/>
        <v>0</v>
      </c>
      <c r="M4892" s="12" t="str">
        <f t="shared" si="1127"/>
        <v/>
      </c>
      <c r="N4892" s="13"/>
    </row>
    <row r="4893" spans="1:14" hidden="1">
      <c r="A4893" s="23">
        <v>240</v>
      </c>
      <c r="B4893" s="346"/>
      <c r="C4893" s="333">
        <v>2989</v>
      </c>
      <c r="D4893" s="355" t="s">
        <v>222</v>
      </c>
      <c r="E4893" s="335">
        <f t="shared" si="1140"/>
        <v>0</v>
      </c>
      <c r="F4893" s="589"/>
      <c r="G4893" s="590"/>
      <c r="H4893" s="1415"/>
      <c r="I4893" s="589"/>
      <c r="J4893" s="590"/>
      <c r="K4893" s="1415"/>
      <c r="L4893" s="335">
        <f t="shared" si="1141"/>
        <v>0</v>
      </c>
      <c r="M4893" s="12" t="str">
        <f t="shared" si="1127"/>
        <v/>
      </c>
      <c r="N4893" s="13"/>
    </row>
    <row r="4894" spans="1:14" hidden="1">
      <c r="A4894" s="23">
        <v>245</v>
      </c>
      <c r="B4894" s="292"/>
      <c r="C4894" s="318">
        <v>2990</v>
      </c>
      <c r="D4894" s="356" t="s">
        <v>2007</v>
      </c>
      <c r="E4894" s="320">
        <f>F4894+G4894+H4894</f>
        <v>0</v>
      </c>
      <c r="F4894" s="450"/>
      <c r="G4894" s="451"/>
      <c r="H4894" s="1416"/>
      <c r="I4894" s="450"/>
      <c r="J4894" s="451"/>
      <c r="K4894" s="1416"/>
      <c r="L4894" s="320">
        <f>I4894+J4894+K4894</f>
        <v>0</v>
      </c>
      <c r="M4894" s="12" t="str">
        <f t="shared" si="1127"/>
        <v/>
      </c>
      <c r="N4894" s="13"/>
    </row>
    <row r="4895" spans="1:14">
      <c r="A4895" s="22">
        <v>250</v>
      </c>
      <c r="B4895" s="292"/>
      <c r="C4895" s="318">
        <v>2991</v>
      </c>
      <c r="D4895" s="356" t="s">
        <v>223</v>
      </c>
      <c r="E4895" s="320">
        <f t="shared" si="1140"/>
        <v>19714</v>
      </c>
      <c r="F4895" s="450">
        <v>0</v>
      </c>
      <c r="G4895" s="451">
        <v>19714</v>
      </c>
      <c r="H4895" s="1416">
        <v>0</v>
      </c>
      <c r="I4895" s="450">
        <v>0</v>
      </c>
      <c r="J4895" s="451">
        <v>19714</v>
      </c>
      <c r="K4895" s="1416">
        <v>0</v>
      </c>
      <c r="L4895" s="320">
        <f t="shared" si="1141"/>
        <v>19714</v>
      </c>
      <c r="M4895" s="12">
        <f t="shared" si="1127"/>
        <v>1</v>
      </c>
      <c r="N4895" s="13"/>
    </row>
    <row r="4896" spans="1:14" hidden="1">
      <c r="A4896" s="23">
        <v>255</v>
      </c>
      <c r="B4896" s="292"/>
      <c r="C4896" s="285">
        <v>2992</v>
      </c>
      <c r="D4896" s="357" t="s">
        <v>224</v>
      </c>
      <c r="E4896" s="287">
        <f t="shared" si="1140"/>
        <v>0</v>
      </c>
      <c r="F4896" s="173"/>
      <c r="G4896" s="174"/>
      <c r="H4896" s="1409"/>
      <c r="I4896" s="173"/>
      <c r="J4896" s="174"/>
      <c r="K4896" s="1409"/>
      <c r="L4896" s="287">
        <f t="shared" si="1141"/>
        <v>0</v>
      </c>
      <c r="M4896" s="12" t="str">
        <f t="shared" si="1127"/>
        <v/>
      </c>
      <c r="N4896" s="13"/>
    </row>
    <row r="4897" spans="1:14" hidden="1">
      <c r="A4897" s="23">
        <v>265</v>
      </c>
      <c r="B4897" s="272">
        <v>3300</v>
      </c>
      <c r="C4897" s="358" t="s">
        <v>2038</v>
      </c>
      <c r="D4897" s="1835"/>
      <c r="E4897" s="310">
        <f t="shared" ref="E4897:L4897" si="1142">SUM(E4898:E4902)</f>
        <v>0</v>
      </c>
      <c r="F4897" s="274">
        <f t="shared" si="1142"/>
        <v>0</v>
      </c>
      <c r="G4897" s="275">
        <f t="shared" si="1142"/>
        <v>0</v>
      </c>
      <c r="H4897" s="276">
        <f t="shared" si="1142"/>
        <v>0</v>
      </c>
      <c r="I4897" s="274">
        <f t="shared" si="1142"/>
        <v>0</v>
      </c>
      <c r="J4897" s="275">
        <f t="shared" si="1142"/>
        <v>0</v>
      </c>
      <c r="K4897" s="276">
        <f t="shared" si="1142"/>
        <v>0</v>
      </c>
      <c r="L4897" s="310">
        <f t="shared" si="1142"/>
        <v>0</v>
      </c>
      <c r="M4897" s="12" t="str">
        <f t="shared" ref="M4897:M4950" si="1143">(IF($E4897&lt;&gt;0,$M$2,IF($L4897&lt;&gt;0,$M$2,"")))</f>
        <v/>
      </c>
      <c r="N4897" s="13"/>
    </row>
    <row r="4898" spans="1:14" hidden="1">
      <c r="A4898" s="22">
        <v>270</v>
      </c>
      <c r="B4898" s="291"/>
      <c r="C4898" s="279">
        <v>3301</v>
      </c>
      <c r="D4898" s="359" t="s">
        <v>225</v>
      </c>
      <c r="E4898" s="281">
        <f t="shared" ref="E4898:E4905" si="1144">F4898+G4898+H4898</f>
        <v>0</v>
      </c>
      <c r="F4898" s="482">
        <v>0</v>
      </c>
      <c r="G4898" s="483">
        <v>0</v>
      </c>
      <c r="H4898" s="154">
        <v>0</v>
      </c>
      <c r="I4898" s="482">
        <v>0</v>
      </c>
      <c r="J4898" s="483">
        <v>0</v>
      </c>
      <c r="K4898" s="154">
        <v>0</v>
      </c>
      <c r="L4898" s="281">
        <f t="shared" ref="L4898:L4905" si="1145">I4898+J4898+K4898</f>
        <v>0</v>
      </c>
      <c r="M4898" s="12" t="str">
        <f t="shared" si="1143"/>
        <v/>
      </c>
      <c r="N4898" s="13"/>
    </row>
    <row r="4899" spans="1:14" hidden="1">
      <c r="A4899" s="22">
        <v>290</v>
      </c>
      <c r="B4899" s="291"/>
      <c r="C4899" s="293">
        <v>3302</v>
      </c>
      <c r="D4899" s="360" t="s">
        <v>702</v>
      </c>
      <c r="E4899" s="295">
        <f t="shared" si="1144"/>
        <v>0</v>
      </c>
      <c r="F4899" s="484">
        <v>0</v>
      </c>
      <c r="G4899" s="485">
        <v>0</v>
      </c>
      <c r="H4899" s="160">
        <v>0</v>
      </c>
      <c r="I4899" s="484">
        <v>0</v>
      </c>
      <c r="J4899" s="485">
        <v>0</v>
      </c>
      <c r="K4899" s="160">
        <v>0</v>
      </c>
      <c r="L4899" s="295">
        <f t="shared" si="1145"/>
        <v>0</v>
      </c>
      <c r="M4899" s="12" t="str">
        <f t="shared" si="1143"/>
        <v/>
      </c>
      <c r="N4899" s="13"/>
    </row>
    <row r="4900" spans="1:14" hidden="1">
      <c r="A4900" s="39">
        <v>320</v>
      </c>
      <c r="B4900" s="291"/>
      <c r="C4900" s="293">
        <v>3304</v>
      </c>
      <c r="D4900" s="360" t="s">
        <v>226</v>
      </c>
      <c r="E4900" s="295">
        <f t="shared" si="1144"/>
        <v>0</v>
      </c>
      <c r="F4900" s="484">
        <v>0</v>
      </c>
      <c r="G4900" s="485">
        <v>0</v>
      </c>
      <c r="H4900" s="160">
        <v>0</v>
      </c>
      <c r="I4900" s="484">
        <v>0</v>
      </c>
      <c r="J4900" s="485">
        <v>0</v>
      </c>
      <c r="K4900" s="160">
        <v>0</v>
      </c>
      <c r="L4900" s="295">
        <f t="shared" si="1145"/>
        <v>0</v>
      </c>
      <c r="M4900" s="12" t="str">
        <f t="shared" si="1143"/>
        <v/>
      </c>
      <c r="N4900" s="13"/>
    </row>
    <row r="4901" spans="1:14" ht="47.25" hidden="1">
      <c r="A4901" s="22">
        <v>330</v>
      </c>
      <c r="B4901" s="291"/>
      <c r="C4901" s="285">
        <v>3306</v>
      </c>
      <c r="D4901" s="361" t="s">
        <v>2172</v>
      </c>
      <c r="E4901" s="295">
        <f t="shared" si="1144"/>
        <v>0</v>
      </c>
      <c r="F4901" s="484">
        <v>0</v>
      </c>
      <c r="G4901" s="485">
        <v>0</v>
      </c>
      <c r="H4901" s="160">
        <v>0</v>
      </c>
      <c r="I4901" s="484">
        <v>0</v>
      </c>
      <c r="J4901" s="485">
        <v>0</v>
      </c>
      <c r="K4901" s="160">
        <v>0</v>
      </c>
      <c r="L4901" s="295">
        <f t="shared" si="1145"/>
        <v>0</v>
      </c>
      <c r="M4901" s="12" t="str">
        <f t="shared" si="1143"/>
        <v/>
      </c>
      <c r="N4901" s="13"/>
    </row>
    <row r="4902" spans="1:14" hidden="1">
      <c r="A4902" s="23">
        <v>225</v>
      </c>
      <c r="B4902" s="291"/>
      <c r="C4902" s="285">
        <v>3307</v>
      </c>
      <c r="D4902" s="361" t="s">
        <v>2049</v>
      </c>
      <c r="E4902" s="287">
        <f t="shared" si="1144"/>
        <v>0</v>
      </c>
      <c r="F4902" s="486">
        <v>0</v>
      </c>
      <c r="G4902" s="487">
        <v>0</v>
      </c>
      <c r="H4902" s="175">
        <v>0</v>
      </c>
      <c r="I4902" s="486">
        <v>0</v>
      </c>
      <c r="J4902" s="487">
        <v>0</v>
      </c>
      <c r="K4902" s="175">
        <v>0</v>
      </c>
      <c r="L4902" s="287">
        <f t="shared" si="1145"/>
        <v>0</v>
      </c>
      <c r="M4902" s="12" t="str">
        <f t="shared" si="1143"/>
        <v/>
      </c>
      <c r="N4902" s="13"/>
    </row>
    <row r="4903" spans="1:14" hidden="1">
      <c r="A4903" s="23">
        <v>230</v>
      </c>
      <c r="B4903" s="272">
        <v>3900</v>
      </c>
      <c r="C4903" s="1917" t="s">
        <v>227</v>
      </c>
      <c r="D4903" s="1918"/>
      <c r="E4903" s="310">
        <f t="shared" si="1144"/>
        <v>0</v>
      </c>
      <c r="F4903" s="1458">
        <v>0</v>
      </c>
      <c r="G4903" s="1459">
        <v>0</v>
      </c>
      <c r="H4903" s="1460">
        <v>0</v>
      </c>
      <c r="I4903" s="1458">
        <v>0</v>
      </c>
      <c r="J4903" s="1459">
        <v>0</v>
      </c>
      <c r="K4903" s="1460">
        <v>0</v>
      </c>
      <c r="L4903" s="310">
        <f t="shared" si="1145"/>
        <v>0</v>
      </c>
      <c r="M4903" s="12" t="str">
        <f t="shared" si="1143"/>
        <v/>
      </c>
      <c r="N4903" s="13"/>
    </row>
    <row r="4904" spans="1:14" hidden="1">
      <c r="A4904" s="23">
        <v>245</v>
      </c>
      <c r="B4904" s="272">
        <v>4000</v>
      </c>
      <c r="C4904" s="1917" t="s">
        <v>228</v>
      </c>
      <c r="D4904" s="1918"/>
      <c r="E4904" s="310">
        <f t="shared" si="1144"/>
        <v>0</v>
      </c>
      <c r="F4904" s="1410"/>
      <c r="G4904" s="1411"/>
      <c r="H4904" s="1412"/>
      <c r="I4904" s="1410"/>
      <c r="J4904" s="1411"/>
      <c r="K4904" s="1412"/>
      <c r="L4904" s="310">
        <f t="shared" si="1145"/>
        <v>0</v>
      </c>
      <c r="M4904" s="12" t="str">
        <f t="shared" si="1143"/>
        <v/>
      </c>
      <c r="N4904" s="13"/>
    </row>
    <row r="4905" spans="1:14" hidden="1">
      <c r="A4905" s="22">
        <v>350</v>
      </c>
      <c r="B4905" s="272">
        <v>4100</v>
      </c>
      <c r="C4905" s="1917" t="s">
        <v>229</v>
      </c>
      <c r="D4905" s="1918"/>
      <c r="E4905" s="310">
        <f t="shared" si="1144"/>
        <v>0</v>
      </c>
      <c r="F4905" s="1459">
        <v>0</v>
      </c>
      <c r="G4905" s="1459">
        <v>0</v>
      </c>
      <c r="H4905" s="1460">
        <v>0</v>
      </c>
      <c r="I4905" s="1711">
        <v>0</v>
      </c>
      <c r="J4905" s="1459">
        <v>0</v>
      </c>
      <c r="K4905" s="1459">
        <v>0</v>
      </c>
      <c r="L4905" s="310">
        <f t="shared" si="1145"/>
        <v>0</v>
      </c>
      <c r="M4905" s="12" t="str">
        <f t="shared" si="1143"/>
        <v/>
      </c>
      <c r="N4905" s="13"/>
    </row>
    <row r="4906" spans="1:14" hidden="1">
      <c r="A4906" s="23">
        <v>355</v>
      </c>
      <c r="B4906" s="272">
        <v>4200</v>
      </c>
      <c r="C4906" s="1917" t="s">
        <v>230</v>
      </c>
      <c r="D4906" s="1918"/>
      <c r="E4906" s="310">
        <f t="shared" ref="E4906:L4906" si="1146">SUM(E4907:E4912)</f>
        <v>0</v>
      </c>
      <c r="F4906" s="274">
        <f t="shared" si="1146"/>
        <v>0</v>
      </c>
      <c r="G4906" s="275">
        <f t="shared" si="1146"/>
        <v>0</v>
      </c>
      <c r="H4906" s="276">
        <f>SUM(H4907:H4912)</f>
        <v>0</v>
      </c>
      <c r="I4906" s="274">
        <f t="shared" si="1146"/>
        <v>0</v>
      </c>
      <c r="J4906" s="275">
        <f t="shared" si="1146"/>
        <v>0</v>
      </c>
      <c r="K4906" s="276">
        <f t="shared" si="1146"/>
        <v>0</v>
      </c>
      <c r="L4906" s="310">
        <f t="shared" si="1146"/>
        <v>0</v>
      </c>
      <c r="M4906" s="12" t="str">
        <f t="shared" si="1143"/>
        <v/>
      </c>
      <c r="N4906" s="13"/>
    </row>
    <row r="4907" spans="1:14" hidden="1">
      <c r="A4907" s="23">
        <v>355</v>
      </c>
      <c r="B4907" s="362"/>
      <c r="C4907" s="279">
        <v>4201</v>
      </c>
      <c r="D4907" s="280" t="s">
        <v>231</v>
      </c>
      <c r="E4907" s="281">
        <f t="shared" ref="E4907:E4912" si="1147">F4907+G4907+H4907</f>
        <v>0</v>
      </c>
      <c r="F4907" s="152"/>
      <c r="G4907" s="153"/>
      <c r="H4907" s="1406"/>
      <c r="I4907" s="152"/>
      <c r="J4907" s="153"/>
      <c r="K4907" s="1406"/>
      <c r="L4907" s="281">
        <f t="shared" ref="L4907:L4912" si="1148">I4907+J4907+K4907</f>
        <v>0</v>
      </c>
      <c r="M4907" s="12" t="str">
        <f t="shared" si="1143"/>
        <v/>
      </c>
      <c r="N4907" s="13"/>
    </row>
    <row r="4908" spans="1:14" hidden="1">
      <c r="A4908" s="23">
        <v>375</v>
      </c>
      <c r="B4908" s="362"/>
      <c r="C4908" s="293">
        <v>4202</v>
      </c>
      <c r="D4908" s="363" t="s">
        <v>232</v>
      </c>
      <c r="E4908" s="295">
        <f t="shared" si="1147"/>
        <v>0</v>
      </c>
      <c r="F4908" s="158"/>
      <c r="G4908" s="159"/>
      <c r="H4908" s="1408"/>
      <c r="I4908" s="158"/>
      <c r="J4908" s="159"/>
      <c r="K4908" s="1408"/>
      <c r="L4908" s="295">
        <f t="shared" si="1148"/>
        <v>0</v>
      </c>
      <c r="M4908" s="12" t="str">
        <f t="shared" si="1143"/>
        <v/>
      </c>
      <c r="N4908" s="13"/>
    </row>
    <row r="4909" spans="1:14" hidden="1">
      <c r="A4909" s="23">
        <v>380</v>
      </c>
      <c r="B4909" s="362"/>
      <c r="C4909" s="293">
        <v>4214</v>
      </c>
      <c r="D4909" s="363" t="s">
        <v>233</v>
      </c>
      <c r="E4909" s="295">
        <f t="shared" si="1147"/>
        <v>0</v>
      </c>
      <c r="F4909" s="158"/>
      <c r="G4909" s="159"/>
      <c r="H4909" s="1408"/>
      <c r="I4909" s="158"/>
      <c r="J4909" s="159"/>
      <c r="K4909" s="1408"/>
      <c r="L4909" s="295">
        <f t="shared" si="1148"/>
        <v>0</v>
      </c>
      <c r="M4909" s="12" t="str">
        <f t="shared" si="1143"/>
        <v/>
      </c>
      <c r="N4909" s="13"/>
    </row>
    <row r="4910" spans="1:14" hidden="1">
      <c r="A4910" s="23">
        <v>385</v>
      </c>
      <c r="B4910" s="362"/>
      <c r="C4910" s="293">
        <v>4217</v>
      </c>
      <c r="D4910" s="363" t="s">
        <v>234</v>
      </c>
      <c r="E4910" s="295">
        <f t="shared" si="1147"/>
        <v>0</v>
      </c>
      <c r="F4910" s="158"/>
      <c r="G4910" s="159"/>
      <c r="H4910" s="1408"/>
      <c r="I4910" s="158"/>
      <c r="J4910" s="159"/>
      <c r="K4910" s="1408"/>
      <c r="L4910" s="295">
        <f t="shared" si="1148"/>
        <v>0</v>
      </c>
      <c r="M4910" s="12" t="str">
        <f t="shared" si="1143"/>
        <v/>
      </c>
      <c r="N4910" s="13"/>
    </row>
    <row r="4911" spans="1:14" hidden="1">
      <c r="A4911" s="23">
        <v>390</v>
      </c>
      <c r="B4911" s="362"/>
      <c r="C4911" s="293">
        <v>4218</v>
      </c>
      <c r="D4911" s="294" t="s">
        <v>235</v>
      </c>
      <c r="E4911" s="295">
        <f t="shared" si="1147"/>
        <v>0</v>
      </c>
      <c r="F4911" s="158"/>
      <c r="G4911" s="159"/>
      <c r="H4911" s="1408"/>
      <c r="I4911" s="158"/>
      <c r="J4911" s="159"/>
      <c r="K4911" s="1408"/>
      <c r="L4911" s="295">
        <f t="shared" si="1148"/>
        <v>0</v>
      </c>
      <c r="M4911" s="12" t="str">
        <f t="shared" si="1143"/>
        <v/>
      </c>
      <c r="N4911" s="13"/>
    </row>
    <row r="4912" spans="1:14" hidden="1">
      <c r="A4912" s="23">
        <v>390</v>
      </c>
      <c r="B4912" s="362"/>
      <c r="C4912" s="285">
        <v>4219</v>
      </c>
      <c r="D4912" s="343" t="s">
        <v>236</v>
      </c>
      <c r="E4912" s="287">
        <f t="shared" si="1147"/>
        <v>0</v>
      </c>
      <c r="F4912" s="173"/>
      <c r="G4912" s="174"/>
      <c r="H4912" s="1409"/>
      <c r="I4912" s="173"/>
      <c r="J4912" s="174"/>
      <c r="K4912" s="1409"/>
      <c r="L4912" s="287">
        <f t="shared" si="1148"/>
        <v>0</v>
      </c>
      <c r="M4912" s="12" t="str">
        <f t="shared" si="1143"/>
        <v/>
      </c>
      <c r="N4912" s="13"/>
    </row>
    <row r="4913" spans="1:14" hidden="1">
      <c r="A4913" s="23">
        <v>395</v>
      </c>
      <c r="B4913" s="272">
        <v>4300</v>
      </c>
      <c r="C4913" s="1917" t="s">
        <v>1645</v>
      </c>
      <c r="D4913" s="1918"/>
      <c r="E4913" s="310">
        <f t="shared" ref="E4913:L4913" si="1149">SUM(E4914:E4916)</f>
        <v>0</v>
      </c>
      <c r="F4913" s="274">
        <f t="shared" si="1149"/>
        <v>0</v>
      </c>
      <c r="G4913" s="275">
        <f t="shared" si="1149"/>
        <v>0</v>
      </c>
      <c r="H4913" s="276">
        <f>SUM(H4914:H4916)</f>
        <v>0</v>
      </c>
      <c r="I4913" s="274">
        <f t="shared" si="1149"/>
        <v>0</v>
      </c>
      <c r="J4913" s="275">
        <f t="shared" si="1149"/>
        <v>0</v>
      </c>
      <c r="K4913" s="276">
        <f t="shared" si="1149"/>
        <v>0</v>
      </c>
      <c r="L4913" s="310">
        <f t="shared" si="1149"/>
        <v>0</v>
      </c>
      <c r="M4913" s="12" t="str">
        <f t="shared" si="1143"/>
        <v/>
      </c>
      <c r="N4913" s="13"/>
    </row>
    <row r="4914" spans="1:14" hidden="1">
      <c r="A4914" s="18">
        <v>397</v>
      </c>
      <c r="B4914" s="362"/>
      <c r="C4914" s="279">
        <v>4301</v>
      </c>
      <c r="D4914" s="311" t="s">
        <v>237</v>
      </c>
      <c r="E4914" s="281">
        <f t="shared" ref="E4914:E4919" si="1150">F4914+G4914+H4914</f>
        <v>0</v>
      </c>
      <c r="F4914" s="152"/>
      <c r="G4914" s="153"/>
      <c r="H4914" s="1406"/>
      <c r="I4914" s="152"/>
      <c r="J4914" s="153"/>
      <c r="K4914" s="1406"/>
      <c r="L4914" s="281">
        <f t="shared" ref="L4914:L4919" si="1151">I4914+J4914+K4914</f>
        <v>0</v>
      </c>
      <c r="M4914" s="12" t="str">
        <f t="shared" si="1143"/>
        <v/>
      </c>
      <c r="N4914" s="13"/>
    </row>
    <row r="4915" spans="1:14" hidden="1">
      <c r="A4915" s="14">
        <v>398</v>
      </c>
      <c r="B4915" s="362"/>
      <c r="C4915" s="293">
        <v>4302</v>
      </c>
      <c r="D4915" s="363" t="s">
        <v>238</v>
      </c>
      <c r="E4915" s="295">
        <f t="shared" si="1150"/>
        <v>0</v>
      </c>
      <c r="F4915" s="158"/>
      <c r="G4915" s="159"/>
      <c r="H4915" s="1408"/>
      <c r="I4915" s="158"/>
      <c r="J4915" s="159"/>
      <c r="K4915" s="1408"/>
      <c r="L4915" s="295">
        <f t="shared" si="1151"/>
        <v>0</v>
      </c>
      <c r="M4915" s="12" t="str">
        <f t="shared" si="1143"/>
        <v/>
      </c>
      <c r="N4915" s="13"/>
    </row>
    <row r="4916" spans="1:14" hidden="1">
      <c r="A4916" s="14">
        <v>399</v>
      </c>
      <c r="B4916" s="362"/>
      <c r="C4916" s="285">
        <v>4309</v>
      </c>
      <c r="D4916" s="301" t="s">
        <v>239</v>
      </c>
      <c r="E4916" s="287">
        <f t="shared" si="1150"/>
        <v>0</v>
      </c>
      <c r="F4916" s="173"/>
      <c r="G4916" s="174"/>
      <c r="H4916" s="1409"/>
      <c r="I4916" s="173"/>
      <c r="J4916" s="174"/>
      <c r="K4916" s="1409"/>
      <c r="L4916" s="287">
        <f t="shared" si="1151"/>
        <v>0</v>
      </c>
      <c r="M4916" s="12" t="str">
        <f t="shared" si="1143"/>
        <v/>
      </c>
      <c r="N4916" s="13"/>
    </row>
    <row r="4917" spans="1:14" hidden="1">
      <c r="A4917" s="14">
        <v>400</v>
      </c>
      <c r="B4917" s="272">
        <v>4400</v>
      </c>
      <c r="C4917" s="1917" t="s">
        <v>1642</v>
      </c>
      <c r="D4917" s="1918"/>
      <c r="E4917" s="310">
        <f t="shared" si="1150"/>
        <v>0</v>
      </c>
      <c r="F4917" s="1410"/>
      <c r="G4917" s="1411"/>
      <c r="H4917" s="1412"/>
      <c r="I4917" s="1410"/>
      <c r="J4917" s="1411"/>
      <c r="K4917" s="1412"/>
      <c r="L4917" s="310">
        <f t="shared" si="1151"/>
        <v>0</v>
      </c>
      <c r="M4917" s="12" t="str">
        <f t="shared" si="1143"/>
        <v/>
      </c>
      <c r="N4917" s="13"/>
    </row>
    <row r="4918" spans="1:14" hidden="1">
      <c r="A4918" s="14">
        <v>401</v>
      </c>
      <c r="B4918" s="272">
        <v>4500</v>
      </c>
      <c r="C4918" s="1917" t="s">
        <v>1643</v>
      </c>
      <c r="D4918" s="1918"/>
      <c r="E4918" s="310">
        <f t="shared" si="1150"/>
        <v>0</v>
      </c>
      <c r="F4918" s="1410"/>
      <c r="G4918" s="1411"/>
      <c r="H4918" s="1412"/>
      <c r="I4918" s="1410"/>
      <c r="J4918" s="1411"/>
      <c r="K4918" s="1412"/>
      <c r="L4918" s="310">
        <f t="shared" si="1151"/>
        <v>0</v>
      </c>
      <c r="M4918" s="12" t="str">
        <f t="shared" si="1143"/>
        <v/>
      </c>
      <c r="N4918" s="13"/>
    </row>
    <row r="4919" spans="1:14" hidden="1">
      <c r="A4919" s="40">
        <v>404</v>
      </c>
      <c r="B4919" s="272">
        <v>4600</v>
      </c>
      <c r="C4919" s="1923" t="s">
        <v>240</v>
      </c>
      <c r="D4919" s="1924"/>
      <c r="E4919" s="310">
        <f t="shared" si="1150"/>
        <v>0</v>
      </c>
      <c r="F4919" s="1410"/>
      <c r="G4919" s="1411"/>
      <c r="H4919" s="1412"/>
      <c r="I4919" s="1410"/>
      <c r="J4919" s="1411"/>
      <c r="K4919" s="1412"/>
      <c r="L4919" s="310">
        <f t="shared" si="1151"/>
        <v>0</v>
      </c>
      <c r="M4919" s="12" t="str">
        <f t="shared" si="1143"/>
        <v/>
      </c>
      <c r="N4919" s="13"/>
    </row>
    <row r="4920" spans="1:14" hidden="1">
      <c r="A4920" s="40">
        <v>404</v>
      </c>
      <c r="B4920" s="272">
        <v>4900</v>
      </c>
      <c r="C4920" s="1917" t="s">
        <v>267</v>
      </c>
      <c r="D4920" s="1918"/>
      <c r="E4920" s="310">
        <f t="shared" ref="E4920:L4920" si="1152">+E4921+E4922</f>
        <v>0</v>
      </c>
      <c r="F4920" s="274">
        <f t="shared" si="1152"/>
        <v>0</v>
      </c>
      <c r="G4920" s="275">
        <f t="shared" si="1152"/>
        <v>0</v>
      </c>
      <c r="H4920" s="276">
        <f>+H4921+H4922</f>
        <v>0</v>
      </c>
      <c r="I4920" s="274">
        <f t="shared" si="1152"/>
        <v>0</v>
      </c>
      <c r="J4920" s="275">
        <f t="shared" si="1152"/>
        <v>0</v>
      </c>
      <c r="K4920" s="276">
        <f t="shared" si="1152"/>
        <v>0</v>
      </c>
      <c r="L4920" s="310">
        <f t="shared" si="1152"/>
        <v>0</v>
      </c>
      <c r="M4920" s="12" t="str">
        <f t="shared" si="1143"/>
        <v/>
      </c>
      <c r="N4920" s="13"/>
    </row>
    <row r="4921" spans="1:14" hidden="1">
      <c r="A4921" s="22">
        <v>440</v>
      </c>
      <c r="B4921" s="362"/>
      <c r="C4921" s="279">
        <v>4901</v>
      </c>
      <c r="D4921" s="364" t="s">
        <v>268</v>
      </c>
      <c r="E4921" s="281">
        <f>F4921+G4921+H4921</f>
        <v>0</v>
      </c>
      <c r="F4921" s="152"/>
      <c r="G4921" s="153"/>
      <c r="H4921" s="1406"/>
      <c r="I4921" s="152"/>
      <c r="J4921" s="153"/>
      <c r="K4921" s="1406"/>
      <c r="L4921" s="281">
        <f>I4921+J4921+K4921</f>
        <v>0</v>
      </c>
      <c r="M4921" s="12" t="str">
        <f t="shared" si="1143"/>
        <v/>
      </c>
      <c r="N4921" s="13"/>
    </row>
    <row r="4922" spans="1:14" hidden="1">
      <c r="A4922" s="22">
        <v>450</v>
      </c>
      <c r="B4922" s="362"/>
      <c r="C4922" s="285">
        <v>4902</v>
      </c>
      <c r="D4922" s="301" t="s">
        <v>269</v>
      </c>
      <c r="E4922" s="287">
        <f>F4922+G4922+H4922</f>
        <v>0</v>
      </c>
      <c r="F4922" s="173"/>
      <c r="G4922" s="174"/>
      <c r="H4922" s="1409"/>
      <c r="I4922" s="173"/>
      <c r="J4922" s="174"/>
      <c r="K4922" s="1409"/>
      <c r="L4922" s="287">
        <f>I4922+J4922+K4922</f>
        <v>0</v>
      </c>
      <c r="M4922" s="12" t="str">
        <f t="shared" si="1143"/>
        <v/>
      </c>
      <c r="N4922" s="13"/>
    </row>
    <row r="4923" spans="1:14">
      <c r="A4923" s="22">
        <v>495</v>
      </c>
      <c r="B4923" s="365">
        <v>5100</v>
      </c>
      <c r="C4923" s="1925" t="s">
        <v>241</v>
      </c>
      <c r="D4923" s="1926"/>
      <c r="E4923" s="310">
        <f>F4923+G4923+H4923</f>
        <v>390542</v>
      </c>
      <c r="F4923" s="1410">
        <v>0</v>
      </c>
      <c r="G4923" s="1411">
        <v>390542</v>
      </c>
      <c r="H4923" s="1412">
        <v>0</v>
      </c>
      <c r="I4923" s="1410">
        <v>0</v>
      </c>
      <c r="J4923" s="1411">
        <v>121153</v>
      </c>
      <c r="K4923" s="1412">
        <v>0</v>
      </c>
      <c r="L4923" s="310">
        <f>I4923+J4923+K4923</f>
        <v>121153</v>
      </c>
      <c r="M4923" s="12">
        <f t="shared" si="1143"/>
        <v>1</v>
      </c>
      <c r="N4923" s="13"/>
    </row>
    <row r="4924" spans="1:14" hidden="1">
      <c r="A4924" s="23">
        <v>500</v>
      </c>
      <c r="B4924" s="365">
        <v>5200</v>
      </c>
      <c r="C4924" s="1925" t="s">
        <v>242</v>
      </c>
      <c r="D4924" s="1926"/>
      <c r="E4924" s="310">
        <f t="shared" ref="E4924:L4924" si="1153">SUM(E4925:E4931)</f>
        <v>0</v>
      </c>
      <c r="F4924" s="274">
        <f t="shared" si="1153"/>
        <v>0</v>
      </c>
      <c r="G4924" s="275">
        <f t="shared" si="1153"/>
        <v>0</v>
      </c>
      <c r="H4924" s="276">
        <f>SUM(H4925:H4931)</f>
        <v>0</v>
      </c>
      <c r="I4924" s="274">
        <f t="shared" si="1153"/>
        <v>0</v>
      </c>
      <c r="J4924" s="275">
        <f t="shared" si="1153"/>
        <v>0</v>
      </c>
      <c r="K4924" s="276">
        <f t="shared" si="1153"/>
        <v>0</v>
      </c>
      <c r="L4924" s="310">
        <f t="shared" si="1153"/>
        <v>0</v>
      </c>
      <c r="M4924" s="12" t="str">
        <f t="shared" si="1143"/>
        <v/>
      </c>
      <c r="N4924" s="13"/>
    </row>
    <row r="4925" spans="1:14" hidden="1">
      <c r="A4925" s="23">
        <v>505</v>
      </c>
      <c r="B4925" s="366"/>
      <c r="C4925" s="367">
        <v>5201</v>
      </c>
      <c r="D4925" s="368" t="s">
        <v>243</v>
      </c>
      <c r="E4925" s="281">
        <f t="shared" ref="E4925:E4931" si="1154">F4925+G4925+H4925</f>
        <v>0</v>
      </c>
      <c r="F4925" s="152"/>
      <c r="G4925" s="153"/>
      <c r="H4925" s="1406"/>
      <c r="I4925" s="152"/>
      <c r="J4925" s="153"/>
      <c r="K4925" s="1406"/>
      <c r="L4925" s="281">
        <f t="shared" ref="L4925:L4931" si="1155">I4925+J4925+K4925</f>
        <v>0</v>
      </c>
      <c r="M4925" s="12" t="str">
        <f t="shared" si="1143"/>
        <v/>
      </c>
      <c r="N4925" s="13"/>
    </row>
    <row r="4926" spans="1:14" hidden="1">
      <c r="A4926" s="23">
        <v>510</v>
      </c>
      <c r="B4926" s="366"/>
      <c r="C4926" s="369">
        <v>5202</v>
      </c>
      <c r="D4926" s="370" t="s">
        <v>244</v>
      </c>
      <c r="E4926" s="295">
        <f t="shared" si="1154"/>
        <v>0</v>
      </c>
      <c r="F4926" s="158"/>
      <c r="G4926" s="159"/>
      <c r="H4926" s="1408"/>
      <c r="I4926" s="158"/>
      <c r="J4926" s="159"/>
      <c r="K4926" s="1408"/>
      <c r="L4926" s="295">
        <f t="shared" si="1155"/>
        <v>0</v>
      </c>
      <c r="M4926" s="12" t="str">
        <f t="shared" si="1143"/>
        <v/>
      </c>
      <c r="N4926" s="13"/>
    </row>
    <row r="4927" spans="1:14" hidden="1">
      <c r="A4927" s="23">
        <v>515</v>
      </c>
      <c r="B4927" s="366"/>
      <c r="C4927" s="369">
        <v>5203</v>
      </c>
      <c r="D4927" s="370" t="s">
        <v>609</v>
      </c>
      <c r="E4927" s="295">
        <f t="shared" si="1154"/>
        <v>0</v>
      </c>
      <c r="F4927" s="158"/>
      <c r="G4927" s="159"/>
      <c r="H4927" s="1408"/>
      <c r="I4927" s="158"/>
      <c r="J4927" s="159"/>
      <c r="K4927" s="1408"/>
      <c r="L4927" s="295">
        <f t="shared" si="1155"/>
        <v>0</v>
      </c>
      <c r="M4927" s="12" t="str">
        <f t="shared" si="1143"/>
        <v/>
      </c>
      <c r="N4927" s="13"/>
    </row>
    <row r="4928" spans="1:14" hidden="1">
      <c r="A4928" s="23">
        <v>520</v>
      </c>
      <c r="B4928" s="366"/>
      <c r="C4928" s="369">
        <v>5204</v>
      </c>
      <c r="D4928" s="370" t="s">
        <v>610</v>
      </c>
      <c r="E4928" s="295">
        <f t="shared" si="1154"/>
        <v>0</v>
      </c>
      <c r="F4928" s="158"/>
      <c r="G4928" s="159"/>
      <c r="H4928" s="1408"/>
      <c r="I4928" s="158"/>
      <c r="J4928" s="159"/>
      <c r="K4928" s="1408"/>
      <c r="L4928" s="295">
        <f t="shared" si="1155"/>
        <v>0</v>
      </c>
      <c r="M4928" s="12" t="str">
        <f t="shared" si="1143"/>
        <v/>
      </c>
      <c r="N4928" s="13"/>
    </row>
    <row r="4929" spans="1:14" hidden="1">
      <c r="A4929" s="23">
        <v>525</v>
      </c>
      <c r="B4929" s="366"/>
      <c r="C4929" s="369">
        <v>5205</v>
      </c>
      <c r="D4929" s="370" t="s">
        <v>611</v>
      </c>
      <c r="E4929" s="295">
        <f t="shared" si="1154"/>
        <v>0</v>
      </c>
      <c r="F4929" s="158"/>
      <c r="G4929" s="159"/>
      <c r="H4929" s="1408"/>
      <c r="I4929" s="158"/>
      <c r="J4929" s="159"/>
      <c r="K4929" s="1408"/>
      <c r="L4929" s="295">
        <f t="shared" si="1155"/>
        <v>0</v>
      </c>
      <c r="M4929" s="12" t="str">
        <f t="shared" si="1143"/>
        <v/>
      </c>
      <c r="N4929" s="13"/>
    </row>
    <row r="4930" spans="1:14" hidden="1">
      <c r="A4930" s="22">
        <v>635</v>
      </c>
      <c r="B4930" s="366"/>
      <c r="C4930" s="369">
        <v>5206</v>
      </c>
      <c r="D4930" s="370" t="s">
        <v>612</v>
      </c>
      <c r="E4930" s="295">
        <f t="shared" si="1154"/>
        <v>0</v>
      </c>
      <c r="F4930" s="158"/>
      <c r="G4930" s="159"/>
      <c r="H4930" s="1408"/>
      <c r="I4930" s="158"/>
      <c r="J4930" s="159"/>
      <c r="K4930" s="1408"/>
      <c r="L4930" s="295">
        <f t="shared" si="1155"/>
        <v>0</v>
      </c>
      <c r="M4930" s="12" t="str">
        <f t="shared" si="1143"/>
        <v/>
      </c>
      <c r="N4930" s="13"/>
    </row>
    <row r="4931" spans="1:14" hidden="1">
      <c r="A4931" s="23">
        <v>640</v>
      </c>
      <c r="B4931" s="366"/>
      <c r="C4931" s="371">
        <v>5219</v>
      </c>
      <c r="D4931" s="372" t="s">
        <v>613</v>
      </c>
      <c r="E4931" s="287">
        <f t="shared" si="1154"/>
        <v>0</v>
      </c>
      <c r="F4931" s="173"/>
      <c r="G4931" s="174"/>
      <c r="H4931" s="1409"/>
      <c r="I4931" s="173"/>
      <c r="J4931" s="174"/>
      <c r="K4931" s="1409"/>
      <c r="L4931" s="287">
        <f t="shared" si="1155"/>
        <v>0</v>
      </c>
      <c r="M4931" s="12" t="str">
        <f t="shared" si="1143"/>
        <v/>
      </c>
      <c r="N4931" s="13"/>
    </row>
    <row r="4932" spans="1:14" hidden="1">
      <c r="A4932" s="23">
        <v>645</v>
      </c>
      <c r="B4932" s="365">
        <v>5300</v>
      </c>
      <c r="C4932" s="1925" t="s">
        <v>614</v>
      </c>
      <c r="D4932" s="1926"/>
      <c r="E4932" s="310">
        <f t="shared" ref="E4932:L4932" si="1156">SUM(E4933:E4934)</f>
        <v>0</v>
      </c>
      <c r="F4932" s="274">
        <f t="shared" si="1156"/>
        <v>0</v>
      </c>
      <c r="G4932" s="275">
        <f t="shared" si="1156"/>
        <v>0</v>
      </c>
      <c r="H4932" s="276">
        <f>SUM(H4933:H4934)</f>
        <v>0</v>
      </c>
      <c r="I4932" s="274">
        <f t="shared" si="1156"/>
        <v>0</v>
      </c>
      <c r="J4932" s="275">
        <f t="shared" si="1156"/>
        <v>0</v>
      </c>
      <c r="K4932" s="276">
        <f t="shared" si="1156"/>
        <v>0</v>
      </c>
      <c r="L4932" s="310">
        <f t="shared" si="1156"/>
        <v>0</v>
      </c>
      <c r="M4932" s="12" t="str">
        <f t="shared" si="1143"/>
        <v/>
      </c>
      <c r="N4932" s="13"/>
    </row>
    <row r="4933" spans="1:14" hidden="1">
      <c r="A4933" s="23">
        <v>650</v>
      </c>
      <c r="B4933" s="366"/>
      <c r="C4933" s="367">
        <v>5301</v>
      </c>
      <c r="D4933" s="368" t="s">
        <v>301</v>
      </c>
      <c r="E4933" s="281">
        <f>F4933+G4933+H4933</f>
        <v>0</v>
      </c>
      <c r="F4933" s="152"/>
      <c r="G4933" s="153"/>
      <c r="H4933" s="1406"/>
      <c r="I4933" s="152"/>
      <c r="J4933" s="153"/>
      <c r="K4933" s="1406"/>
      <c r="L4933" s="281">
        <f>I4933+J4933+K4933</f>
        <v>0</v>
      </c>
      <c r="M4933" s="12" t="str">
        <f t="shared" si="1143"/>
        <v/>
      </c>
      <c r="N4933" s="13"/>
    </row>
    <row r="4934" spans="1:14" hidden="1">
      <c r="A4934" s="22">
        <v>655</v>
      </c>
      <c r="B4934" s="366"/>
      <c r="C4934" s="371">
        <v>5309</v>
      </c>
      <c r="D4934" s="372" t="s">
        <v>615</v>
      </c>
      <c r="E4934" s="287">
        <f>F4934+G4934+H4934</f>
        <v>0</v>
      </c>
      <c r="F4934" s="173"/>
      <c r="G4934" s="174"/>
      <c r="H4934" s="1409"/>
      <c r="I4934" s="173"/>
      <c r="J4934" s="174"/>
      <c r="K4934" s="1409"/>
      <c r="L4934" s="287">
        <f>I4934+J4934+K4934</f>
        <v>0</v>
      </c>
      <c r="M4934" s="12" t="str">
        <f t="shared" si="1143"/>
        <v/>
      </c>
      <c r="N4934" s="13"/>
    </row>
    <row r="4935" spans="1:14" hidden="1">
      <c r="A4935" s="22">
        <v>665</v>
      </c>
      <c r="B4935" s="365">
        <v>5400</v>
      </c>
      <c r="C4935" s="1925" t="s">
        <v>672</v>
      </c>
      <c r="D4935" s="1926"/>
      <c r="E4935" s="310">
        <f>F4935+G4935+H4935</f>
        <v>0</v>
      </c>
      <c r="F4935" s="1410"/>
      <c r="G4935" s="1411"/>
      <c r="H4935" s="1412"/>
      <c r="I4935" s="1410"/>
      <c r="J4935" s="1411"/>
      <c r="K4935" s="1412"/>
      <c r="L4935" s="310">
        <f>I4935+J4935+K4935</f>
        <v>0</v>
      </c>
      <c r="M4935" s="12" t="str">
        <f t="shared" si="1143"/>
        <v/>
      </c>
      <c r="N4935" s="13"/>
    </row>
    <row r="4936" spans="1:14" hidden="1">
      <c r="A4936" s="22">
        <v>675</v>
      </c>
      <c r="B4936" s="272">
        <v>5500</v>
      </c>
      <c r="C4936" s="1917" t="s">
        <v>673</v>
      </c>
      <c r="D4936" s="1918"/>
      <c r="E4936" s="310">
        <f t="shared" ref="E4936:L4936" si="1157">SUM(E4937:E4940)</f>
        <v>0</v>
      </c>
      <c r="F4936" s="274">
        <f t="shared" si="1157"/>
        <v>0</v>
      </c>
      <c r="G4936" s="275">
        <f t="shared" si="1157"/>
        <v>0</v>
      </c>
      <c r="H4936" s="276">
        <f>SUM(H4937:H4940)</f>
        <v>0</v>
      </c>
      <c r="I4936" s="274">
        <f t="shared" si="1157"/>
        <v>0</v>
      </c>
      <c r="J4936" s="275">
        <f t="shared" si="1157"/>
        <v>0</v>
      </c>
      <c r="K4936" s="276">
        <f t="shared" si="1157"/>
        <v>0</v>
      </c>
      <c r="L4936" s="310">
        <f t="shared" si="1157"/>
        <v>0</v>
      </c>
      <c r="M4936" s="12" t="str">
        <f t="shared" si="1143"/>
        <v/>
      </c>
      <c r="N4936" s="13"/>
    </row>
    <row r="4937" spans="1:14" hidden="1">
      <c r="A4937" s="22">
        <v>685</v>
      </c>
      <c r="B4937" s="362"/>
      <c r="C4937" s="279">
        <v>5501</v>
      </c>
      <c r="D4937" s="311" t="s">
        <v>674</v>
      </c>
      <c r="E4937" s="281">
        <f>F4937+G4937+H4937</f>
        <v>0</v>
      </c>
      <c r="F4937" s="152"/>
      <c r="G4937" s="153"/>
      <c r="H4937" s="1406"/>
      <c r="I4937" s="152"/>
      <c r="J4937" s="153"/>
      <c r="K4937" s="1406"/>
      <c r="L4937" s="281">
        <f>I4937+J4937+K4937</f>
        <v>0</v>
      </c>
      <c r="M4937" s="12" t="str">
        <f t="shared" si="1143"/>
        <v/>
      </c>
      <c r="N4937" s="13"/>
    </row>
    <row r="4938" spans="1:14" hidden="1">
      <c r="A4938" s="23">
        <v>690</v>
      </c>
      <c r="B4938" s="362"/>
      <c r="C4938" s="293">
        <v>5502</v>
      </c>
      <c r="D4938" s="294" t="s">
        <v>675</v>
      </c>
      <c r="E4938" s="295">
        <f>F4938+G4938+H4938</f>
        <v>0</v>
      </c>
      <c r="F4938" s="158"/>
      <c r="G4938" s="159"/>
      <c r="H4938" s="1408"/>
      <c r="I4938" s="158"/>
      <c r="J4938" s="159"/>
      <c r="K4938" s="1408"/>
      <c r="L4938" s="295">
        <f>I4938+J4938+K4938</f>
        <v>0</v>
      </c>
      <c r="M4938" s="12" t="str">
        <f t="shared" si="1143"/>
        <v/>
      </c>
      <c r="N4938" s="13"/>
    </row>
    <row r="4939" spans="1:14" hidden="1">
      <c r="A4939" s="23">
        <v>695</v>
      </c>
      <c r="B4939" s="362"/>
      <c r="C4939" s="293">
        <v>5503</v>
      </c>
      <c r="D4939" s="363" t="s">
        <v>676</v>
      </c>
      <c r="E4939" s="295">
        <f>F4939+G4939+H4939</f>
        <v>0</v>
      </c>
      <c r="F4939" s="158"/>
      <c r="G4939" s="159"/>
      <c r="H4939" s="1408"/>
      <c r="I4939" s="158"/>
      <c r="J4939" s="159"/>
      <c r="K4939" s="1408"/>
      <c r="L4939" s="295">
        <f>I4939+J4939+K4939</f>
        <v>0</v>
      </c>
      <c r="M4939" s="12" t="str">
        <f t="shared" si="1143"/>
        <v/>
      </c>
      <c r="N4939" s="13"/>
    </row>
    <row r="4940" spans="1:14" hidden="1">
      <c r="A4940" s="22">
        <v>700</v>
      </c>
      <c r="B4940" s="362"/>
      <c r="C4940" s="285">
        <v>5504</v>
      </c>
      <c r="D4940" s="339" t="s">
        <v>677</v>
      </c>
      <c r="E4940" s="287">
        <f>F4940+G4940+H4940</f>
        <v>0</v>
      </c>
      <c r="F4940" s="173"/>
      <c r="G4940" s="174"/>
      <c r="H4940" s="1409"/>
      <c r="I4940" s="173"/>
      <c r="J4940" s="174"/>
      <c r="K4940" s="1409"/>
      <c r="L4940" s="287">
        <f>I4940+J4940+K4940</f>
        <v>0</v>
      </c>
      <c r="M4940" s="12" t="str">
        <f t="shared" si="1143"/>
        <v/>
      </c>
      <c r="N4940" s="13"/>
    </row>
    <row r="4941" spans="1:14" hidden="1">
      <c r="A4941" s="22">
        <v>710</v>
      </c>
      <c r="B4941" s="365">
        <v>5700</v>
      </c>
      <c r="C4941" s="1919" t="s">
        <v>899</v>
      </c>
      <c r="D4941" s="1920"/>
      <c r="E4941" s="310">
        <f>SUM(E4942:E4944)</f>
        <v>0</v>
      </c>
      <c r="F4941" s="1458">
        <v>0</v>
      </c>
      <c r="G4941" s="1458">
        <v>0</v>
      </c>
      <c r="H4941" s="1458">
        <v>0</v>
      </c>
      <c r="I4941" s="1458">
        <v>0</v>
      </c>
      <c r="J4941" s="1458">
        <v>0</v>
      </c>
      <c r="K4941" s="1458">
        <v>0</v>
      </c>
      <c r="L4941" s="310">
        <f>SUM(L4942:L4944)</f>
        <v>0</v>
      </c>
      <c r="M4941" s="12" t="str">
        <f t="shared" si="1143"/>
        <v/>
      </c>
      <c r="N4941" s="13"/>
    </row>
    <row r="4942" spans="1:14" hidden="1">
      <c r="A4942" s="23">
        <v>715</v>
      </c>
      <c r="B4942" s="366"/>
      <c r="C4942" s="367">
        <v>5701</v>
      </c>
      <c r="D4942" s="368" t="s">
        <v>678</v>
      </c>
      <c r="E4942" s="281">
        <f>F4942+G4942+H4942</f>
        <v>0</v>
      </c>
      <c r="F4942" s="1459">
        <v>0</v>
      </c>
      <c r="G4942" s="1459">
        <v>0</v>
      </c>
      <c r="H4942" s="1460">
        <v>0</v>
      </c>
      <c r="I4942" s="1711">
        <v>0</v>
      </c>
      <c r="J4942" s="1459">
        <v>0</v>
      </c>
      <c r="K4942" s="1459">
        <v>0</v>
      </c>
      <c r="L4942" s="281">
        <f>I4942+J4942+K4942</f>
        <v>0</v>
      </c>
      <c r="M4942" s="12" t="str">
        <f t="shared" si="1143"/>
        <v/>
      </c>
      <c r="N4942" s="13"/>
    </row>
    <row r="4943" spans="1:14" hidden="1">
      <c r="A4943" s="23">
        <v>720</v>
      </c>
      <c r="B4943" s="366"/>
      <c r="C4943" s="373">
        <v>5702</v>
      </c>
      <c r="D4943" s="374" t="s">
        <v>679</v>
      </c>
      <c r="E4943" s="314">
        <f>F4943+G4943+H4943</f>
        <v>0</v>
      </c>
      <c r="F4943" s="1459">
        <v>0</v>
      </c>
      <c r="G4943" s="1459">
        <v>0</v>
      </c>
      <c r="H4943" s="1460">
        <v>0</v>
      </c>
      <c r="I4943" s="1711">
        <v>0</v>
      </c>
      <c r="J4943" s="1459">
        <v>0</v>
      </c>
      <c r="K4943" s="1459">
        <v>0</v>
      </c>
      <c r="L4943" s="314">
        <f>I4943+J4943+K4943</f>
        <v>0</v>
      </c>
      <c r="M4943" s="12" t="str">
        <f t="shared" si="1143"/>
        <v/>
      </c>
      <c r="N4943" s="13"/>
    </row>
    <row r="4944" spans="1:14" hidden="1">
      <c r="A4944" s="23">
        <v>725</v>
      </c>
      <c r="B4944" s="292"/>
      <c r="C4944" s="375">
        <v>4071</v>
      </c>
      <c r="D4944" s="376" t="s">
        <v>680</v>
      </c>
      <c r="E4944" s="377">
        <f>F4944+G4944+H4944</f>
        <v>0</v>
      </c>
      <c r="F4944" s="1459">
        <v>0</v>
      </c>
      <c r="G4944" s="1459">
        <v>0</v>
      </c>
      <c r="H4944" s="1460">
        <v>0</v>
      </c>
      <c r="I4944" s="1711">
        <v>0</v>
      </c>
      <c r="J4944" s="1459">
        <v>0</v>
      </c>
      <c r="K4944" s="1459">
        <v>0</v>
      </c>
      <c r="L4944" s="377">
        <f>I4944+J4944+K4944</f>
        <v>0</v>
      </c>
      <c r="M4944" s="12" t="str">
        <f t="shared" si="1143"/>
        <v/>
      </c>
      <c r="N4944" s="13"/>
    </row>
    <row r="4945" spans="1:14" hidden="1">
      <c r="A4945" s="23">
        <v>730</v>
      </c>
      <c r="B4945" s="571"/>
      <c r="C4945" s="1921" t="s">
        <v>681</v>
      </c>
      <c r="D4945" s="1922"/>
      <c r="E4945" s="1426"/>
      <c r="F4945" s="1426"/>
      <c r="G4945" s="1426"/>
      <c r="H4945" s="1426"/>
      <c r="I4945" s="1426"/>
      <c r="J4945" s="1426"/>
      <c r="K4945" s="1426"/>
      <c r="L4945" s="1427"/>
      <c r="M4945" s="12" t="str">
        <f t="shared" si="1143"/>
        <v/>
      </c>
      <c r="N4945" s="13"/>
    </row>
    <row r="4946" spans="1:14" hidden="1">
      <c r="A4946" s="23">
        <v>735</v>
      </c>
      <c r="B4946" s="381">
        <v>98</v>
      </c>
      <c r="C4946" s="1921" t="s">
        <v>681</v>
      </c>
      <c r="D4946" s="1922"/>
      <c r="E4946" s="382">
        <f>F4946+G4946+H4946</f>
        <v>0</v>
      </c>
      <c r="F4946" s="1417"/>
      <c r="G4946" s="1418"/>
      <c r="H4946" s="1419"/>
      <c r="I4946" s="1448">
        <v>0</v>
      </c>
      <c r="J4946" s="1449">
        <v>0</v>
      </c>
      <c r="K4946" s="1450">
        <v>0</v>
      </c>
      <c r="L4946" s="382">
        <f>I4946+J4946+K4946</f>
        <v>0</v>
      </c>
      <c r="M4946" s="12" t="str">
        <f t="shared" si="1143"/>
        <v/>
      </c>
      <c r="N4946" s="13"/>
    </row>
    <row r="4947" spans="1:14" hidden="1">
      <c r="A4947" s="23">
        <v>740</v>
      </c>
      <c r="B4947" s="1421"/>
      <c r="C4947" s="1422"/>
      <c r="D4947" s="1423"/>
      <c r="E4947" s="269"/>
      <c r="F4947" s="269"/>
      <c r="G4947" s="269"/>
      <c r="H4947" s="269"/>
      <c r="I4947" s="269"/>
      <c r="J4947" s="269"/>
      <c r="K4947" s="269"/>
      <c r="L4947" s="270"/>
      <c r="M4947" s="12" t="str">
        <f t="shared" si="1143"/>
        <v/>
      </c>
      <c r="N4947" s="73" t="str">
        <f>LEFT(C4829,1)</f>
        <v>7</v>
      </c>
    </row>
    <row r="4948" spans="1:14" hidden="1">
      <c r="A4948" s="23">
        <v>745</v>
      </c>
      <c r="B4948" s="1424"/>
      <c r="C4948" s="111"/>
      <c r="D4948" s="1425"/>
      <c r="E4948" s="218"/>
      <c r="F4948" s="218"/>
      <c r="G4948" s="218"/>
      <c r="H4948" s="218"/>
      <c r="I4948" s="218"/>
      <c r="J4948" s="218"/>
      <c r="K4948" s="218"/>
      <c r="L4948" s="389"/>
      <c r="M4948" s="7" t="str">
        <f t="shared" si="1143"/>
        <v/>
      </c>
    </row>
    <row r="4949" spans="1:14" hidden="1">
      <c r="A4949" s="22">
        <v>750</v>
      </c>
      <c r="B4949" s="1424"/>
      <c r="C4949" s="111"/>
      <c r="D4949" s="1425"/>
      <c r="E4949" s="218"/>
      <c r="F4949" s="218"/>
      <c r="G4949" s="218"/>
      <c r="H4949" s="218"/>
      <c r="I4949" s="218"/>
      <c r="J4949" s="218"/>
      <c r="K4949" s="218"/>
      <c r="L4949" s="389"/>
      <c r="M4949" s="7" t="str">
        <f t="shared" si="1143"/>
        <v/>
      </c>
    </row>
    <row r="4950" spans="1:14" ht="19.5" thickBot="1">
      <c r="A4950" s="23">
        <v>755</v>
      </c>
      <c r="B4950" s="1451"/>
      <c r="C4950" s="393" t="s">
        <v>727</v>
      </c>
      <c r="D4950" s="1420">
        <f>+B4950</f>
        <v>0</v>
      </c>
      <c r="E4950" s="395">
        <f t="shared" ref="E4950:L4950" si="1158">SUM(E4832,E4835,E4841,E4849,E4850,E4868,E4872,E4878,E4881,E4882,E4883,E4884,E4888,E4897,E4903,E4904,E4905,E4906,E4913,E4917,E4918,E4919,E4920,E4923,E4924,E4932,E4935,E4936,E4941)+E4946</f>
        <v>773106</v>
      </c>
      <c r="F4950" s="396">
        <f t="shared" si="1158"/>
        <v>0</v>
      </c>
      <c r="G4950" s="397">
        <f t="shared" si="1158"/>
        <v>773106</v>
      </c>
      <c r="H4950" s="398">
        <f t="shared" si="1158"/>
        <v>0</v>
      </c>
      <c r="I4950" s="396">
        <f t="shared" si="1158"/>
        <v>0</v>
      </c>
      <c r="J4950" s="397">
        <f t="shared" si="1158"/>
        <v>213583</v>
      </c>
      <c r="K4950" s="398">
        <f t="shared" si="1158"/>
        <v>0</v>
      </c>
      <c r="L4950" s="395">
        <f t="shared" si="1158"/>
        <v>213583</v>
      </c>
      <c r="M4950" s="1820">
        <f t="shared" si="1143"/>
        <v>1</v>
      </c>
      <c r="N4950" s="65"/>
    </row>
    <row r="4951" spans="1:14" ht="19.5" thickTop="1">
      <c r="A4951" s="23">
        <v>760</v>
      </c>
      <c r="B4951" s="79" t="s">
        <v>120</v>
      </c>
      <c r="C4951" s="1"/>
      <c r="L4951" s="6"/>
      <c r="M4951" s="1820">
        <f>(IF($E4950&lt;&gt;0,$M$2,IF($L4950&lt;&gt;0,$M$2,"")))</f>
        <v>1</v>
      </c>
      <c r="N4951" s="65"/>
    </row>
    <row r="4952" spans="1:14" ht="18.75">
      <c r="A4952" s="22">
        <v>765</v>
      </c>
      <c r="B4952" s="1355"/>
      <c r="C4952" s="1355"/>
      <c r="D4952" s="1356"/>
      <c r="E4952" s="1355"/>
      <c r="F4952" s="1355"/>
      <c r="G4952" s="1355"/>
      <c r="H4952" s="1355"/>
      <c r="I4952" s="1355"/>
      <c r="J4952" s="1355"/>
      <c r="K4952" s="1355"/>
      <c r="L4952" s="1357"/>
      <c r="M4952" s="1820">
        <f>(IF($E4950&lt;&gt;0,$M$2,IF($L4950&lt;&gt;0,$M$2,"")))</f>
        <v>1</v>
      </c>
      <c r="N4952" s="65"/>
    </row>
    <row r="4953" spans="1:14" ht="18.75" hidden="1">
      <c r="A4953" s="22">
        <v>775</v>
      </c>
      <c r="B4953" s="65"/>
      <c r="C4953" s="65"/>
      <c r="D4953" s="65"/>
      <c r="E4953" s="65"/>
      <c r="F4953" s="65"/>
      <c r="G4953" s="65"/>
      <c r="H4953" s="65"/>
      <c r="I4953" s="65"/>
      <c r="J4953" s="65"/>
      <c r="K4953" s="65"/>
      <c r="L4953" s="77"/>
      <c r="M4953" s="74">
        <f>(IF(E4950&lt;&gt;0,$G$2,IF(L4950&lt;&gt;0,$G$2,"")))</f>
        <v>0</v>
      </c>
      <c r="N4953" s="65"/>
    </row>
    <row r="4954" spans="1:14">
      <c r="A4954" s="23">
        <v>780</v>
      </c>
      <c r="B4954" s="6"/>
      <c r="C4954" s="6"/>
      <c r="D4954" s="517"/>
      <c r="E4954" s="38"/>
      <c r="F4954" s="38"/>
      <c r="G4954" s="38"/>
      <c r="H4954" s="38"/>
      <c r="I4954" s="38"/>
      <c r="J4954" s="38"/>
      <c r="K4954" s="38"/>
      <c r="L4954" s="38"/>
      <c r="M4954" s="7">
        <f>(IF($E5090&lt;&gt;0,$M$2,IF($L5090&lt;&gt;0,$M$2,"")))</f>
        <v>1</v>
      </c>
    </row>
    <row r="4955" spans="1:14">
      <c r="A4955" s="23">
        <v>785</v>
      </c>
      <c r="B4955" s="6"/>
      <c r="C4955" s="1353"/>
      <c r="D4955" s="1354"/>
      <c r="E4955" s="38"/>
      <c r="F4955" s="38"/>
      <c r="G4955" s="38"/>
      <c r="H4955" s="38"/>
      <c r="I4955" s="38"/>
      <c r="J4955" s="38"/>
      <c r="K4955" s="38"/>
      <c r="L4955" s="38"/>
      <c r="M4955" s="7">
        <f>(IF($E5090&lt;&gt;0,$M$2,IF($L5090&lt;&gt;0,$M$2,"")))</f>
        <v>1</v>
      </c>
    </row>
    <row r="4956" spans="1:14">
      <c r="A4956" s="23">
        <v>790</v>
      </c>
      <c r="B4956" s="1938" t="str">
        <f>$B$7</f>
        <v>ОТЧЕТНИ ДАННИ ПО ЕБК ЗА ИЗПЪЛНЕНИЕТО НА БЮДЖЕТА</v>
      </c>
      <c r="C4956" s="1939"/>
      <c r="D4956" s="1939"/>
      <c r="E4956" s="242"/>
      <c r="F4956" s="242"/>
      <c r="G4956" s="237"/>
      <c r="H4956" s="237"/>
      <c r="I4956" s="237"/>
      <c r="J4956" s="237"/>
      <c r="K4956" s="237"/>
      <c r="L4956" s="237"/>
      <c r="M4956" s="7">
        <f>(IF($E5090&lt;&gt;0,$M$2,IF($L5090&lt;&gt;0,$M$2,"")))</f>
        <v>1</v>
      </c>
    </row>
    <row r="4957" spans="1:14">
      <c r="A4957" s="23">
        <v>795</v>
      </c>
      <c r="B4957" s="228"/>
      <c r="C4957" s="391"/>
      <c r="D4957" s="400"/>
      <c r="E4957" s="406" t="s">
        <v>458</v>
      </c>
      <c r="F4957" s="406" t="s">
        <v>820</v>
      </c>
      <c r="G4957" s="237"/>
      <c r="H4957" s="1350" t="s">
        <v>1235</v>
      </c>
      <c r="I4957" s="1351"/>
      <c r="J4957" s="1352"/>
      <c r="K4957" s="237"/>
      <c r="L4957" s="237"/>
      <c r="M4957" s="7">
        <f>(IF($E5090&lt;&gt;0,$M$2,IF($L5090&lt;&gt;0,$M$2,"")))</f>
        <v>1</v>
      </c>
    </row>
    <row r="4958" spans="1:14" ht="18.75">
      <c r="A4958" s="22">
        <v>805</v>
      </c>
      <c r="B4958" s="1940" t="str">
        <f>$B$9</f>
        <v>Община Правец</v>
      </c>
      <c r="C4958" s="1941"/>
      <c r="D4958" s="1942"/>
      <c r="E4958" s="115">
        <f>$E$9</f>
        <v>45658</v>
      </c>
      <c r="F4958" s="226">
        <f>$F$9</f>
        <v>45900</v>
      </c>
      <c r="G4958" s="237"/>
      <c r="H4958" s="237"/>
      <c r="I4958" s="237"/>
      <c r="J4958" s="237"/>
      <c r="K4958" s="237"/>
      <c r="L4958" s="237"/>
      <c r="M4958" s="7">
        <f>(IF($E5090&lt;&gt;0,$M$2,IF($L5090&lt;&gt;0,$M$2,"")))</f>
        <v>1</v>
      </c>
    </row>
    <row r="4959" spans="1:14">
      <c r="A4959" s="23">
        <v>810</v>
      </c>
      <c r="B4959" s="227" t="str">
        <f>$B$10</f>
        <v>(наименование на разпоредителя с бюджет)</v>
      </c>
      <c r="C4959" s="228"/>
      <c r="D4959" s="229"/>
      <c r="E4959" s="237"/>
      <c r="F4959" s="237"/>
      <c r="G4959" s="237"/>
      <c r="H4959" s="237"/>
      <c r="I4959" s="237"/>
      <c r="J4959" s="237"/>
      <c r="K4959" s="237"/>
      <c r="L4959" s="237"/>
      <c r="M4959" s="7">
        <f>(IF($E5090&lt;&gt;0,$M$2,IF($L5090&lt;&gt;0,$M$2,"")))</f>
        <v>1</v>
      </c>
    </row>
    <row r="4960" spans="1:14">
      <c r="A4960" s="23">
        <v>815</v>
      </c>
      <c r="B4960" s="227"/>
      <c r="C4960" s="228"/>
      <c r="D4960" s="229"/>
      <c r="E4960" s="237"/>
      <c r="F4960" s="237"/>
      <c r="G4960" s="237"/>
      <c r="H4960" s="237"/>
      <c r="I4960" s="237"/>
      <c r="J4960" s="237"/>
      <c r="K4960" s="237"/>
      <c r="L4960" s="237"/>
      <c r="M4960" s="7">
        <f>(IF($E5090&lt;&gt;0,$M$2,IF($L5090&lt;&gt;0,$M$2,"")))</f>
        <v>1</v>
      </c>
    </row>
    <row r="4961" spans="1:14" ht="19.5">
      <c r="A4961" s="28">
        <v>525</v>
      </c>
      <c r="B4961" s="1943" t="str">
        <f>$B$12</f>
        <v>Правец</v>
      </c>
      <c r="C4961" s="1944"/>
      <c r="D4961" s="1945"/>
      <c r="E4961" s="410" t="s">
        <v>875</v>
      </c>
      <c r="F4961" s="1348" t="str">
        <f>$F$12</f>
        <v>7317</v>
      </c>
      <c r="G4961" s="237"/>
      <c r="H4961" s="237"/>
      <c r="I4961" s="237"/>
      <c r="J4961" s="237"/>
      <c r="K4961" s="237"/>
      <c r="L4961" s="237"/>
      <c r="M4961" s="7">
        <f>(IF($E5090&lt;&gt;0,$M$2,IF($L5090&lt;&gt;0,$M$2,"")))</f>
        <v>1</v>
      </c>
    </row>
    <row r="4962" spans="1:14">
      <c r="A4962" s="22">
        <v>820</v>
      </c>
      <c r="B4962" s="233" t="str">
        <f>$B$13</f>
        <v>(наименование на първостепенния разпоредител с бюджет)</v>
      </c>
      <c r="C4962" s="228"/>
      <c r="D4962" s="229"/>
      <c r="E4962" s="1349"/>
      <c r="F4962" s="242"/>
      <c r="G4962" s="237"/>
      <c r="H4962" s="237"/>
      <c r="I4962" s="237"/>
      <c r="J4962" s="237"/>
      <c r="K4962" s="237"/>
      <c r="L4962" s="237"/>
      <c r="M4962" s="7">
        <f>(IF($E5090&lt;&gt;0,$M$2,IF($L5090&lt;&gt;0,$M$2,"")))</f>
        <v>1</v>
      </c>
    </row>
    <row r="4963" spans="1:14" ht="19.5">
      <c r="A4963" s="23">
        <v>821</v>
      </c>
      <c r="B4963" s="236"/>
      <c r="C4963" s="237"/>
      <c r="D4963" s="124" t="s">
        <v>876</v>
      </c>
      <c r="E4963" s="238">
        <f>$E$15</f>
        <v>0</v>
      </c>
      <c r="F4963" s="414" t="str">
        <f>$F$15</f>
        <v>БЮДЖЕТ</v>
      </c>
      <c r="G4963" s="218"/>
      <c r="H4963" s="218"/>
      <c r="I4963" s="218"/>
      <c r="J4963" s="218"/>
      <c r="K4963" s="218"/>
      <c r="L4963" s="218"/>
      <c r="M4963" s="7">
        <f>(IF($E5090&lt;&gt;0,$M$2,IF($L5090&lt;&gt;0,$M$2,"")))</f>
        <v>1</v>
      </c>
    </row>
    <row r="4964" spans="1:14" ht="16.5" thickBot="1">
      <c r="A4964" s="23">
        <v>822</v>
      </c>
      <c r="B4964" s="228"/>
      <c r="C4964" s="391"/>
      <c r="D4964" s="400"/>
      <c r="E4964" s="237"/>
      <c r="F4964" s="409"/>
      <c r="G4964" s="409"/>
      <c r="H4964" s="409"/>
      <c r="I4964" s="409"/>
      <c r="J4964" s="409"/>
      <c r="K4964" s="409"/>
      <c r="L4964" s="1365" t="s">
        <v>459</v>
      </c>
      <c r="M4964" s="7">
        <f>(IF($E5090&lt;&gt;0,$M$2,IF($L5090&lt;&gt;0,$M$2,"")))</f>
        <v>1</v>
      </c>
    </row>
    <row r="4965" spans="1:14" ht="24.95" customHeight="1">
      <c r="A4965" s="23">
        <v>823</v>
      </c>
      <c r="B4965" s="247"/>
      <c r="C4965" s="248"/>
      <c r="D4965" s="249" t="s">
        <v>699</v>
      </c>
      <c r="E4965" s="1946" t="str">
        <f>CONCATENATE("Уточнен план ",$C$3)</f>
        <v>Уточнен план 2025</v>
      </c>
      <c r="F4965" s="1947"/>
      <c r="G4965" s="1947"/>
      <c r="H4965" s="1948"/>
      <c r="I4965" s="1927" t="str">
        <f>CONCATENATE("Отчет ",$C$3)</f>
        <v>Отчет 2025</v>
      </c>
      <c r="J4965" s="1928"/>
      <c r="K4965" s="1928"/>
      <c r="L4965" s="1929"/>
      <c r="M4965" s="7">
        <f>(IF($E5090&lt;&gt;0,$M$2,IF($L5090&lt;&gt;0,$M$2,"")))</f>
        <v>1</v>
      </c>
    </row>
    <row r="4966" spans="1:14" ht="54.95" customHeight="1" thickBot="1">
      <c r="A4966" s="23">
        <v>825</v>
      </c>
      <c r="B4966" s="250" t="s">
        <v>62</v>
      </c>
      <c r="C4966" s="251" t="s">
        <v>460</v>
      </c>
      <c r="D4966" s="252" t="s">
        <v>700</v>
      </c>
      <c r="E4966" s="1391" t="str">
        <f>$E$20</f>
        <v>Уточнен план                Общо</v>
      </c>
      <c r="F4966" s="1395" t="str">
        <f>$F$20</f>
        <v>държавни дейности</v>
      </c>
      <c r="G4966" s="1396" t="str">
        <f>$G$20</f>
        <v>местни дейности</v>
      </c>
      <c r="H4966" s="1397" t="str">
        <f>$H$20</f>
        <v>дофинансиране</v>
      </c>
      <c r="I4966" s="253" t="str">
        <f>$I$20</f>
        <v>държавни дейности -ОТЧЕТ</v>
      </c>
      <c r="J4966" s="254" t="str">
        <f>$J$20</f>
        <v>местни дейности - ОТЧЕТ</v>
      </c>
      <c r="K4966" s="255" t="str">
        <f>$K$20</f>
        <v>дофинансиране - ОТЧЕТ</v>
      </c>
      <c r="L4966" s="1675" t="str">
        <f>$L$20</f>
        <v>ОТЧЕТ                                    ОБЩО</v>
      </c>
      <c r="M4966" s="7">
        <f>(IF($E5090&lt;&gt;0,$M$2,IF($L5090&lt;&gt;0,$M$2,"")))</f>
        <v>1</v>
      </c>
    </row>
    <row r="4967" spans="1:14" ht="18.75">
      <c r="A4967" s="23"/>
      <c r="B4967" s="258"/>
      <c r="C4967" s="259"/>
      <c r="D4967" s="260" t="s">
        <v>729</v>
      </c>
      <c r="E4967" s="1442" t="str">
        <f>$E$21</f>
        <v>(1)</v>
      </c>
      <c r="F4967" s="143" t="str">
        <f>$F$21</f>
        <v>(2)</v>
      </c>
      <c r="G4967" s="144" t="str">
        <f>$G$21</f>
        <v>(3)</v>
      </c>
      <c r="H4967" s="145" t="str">
        <f>$H$21</f>
        <v>(4)</v>
      </c>
      <c r="I4967" s="261" t="str">
        <f>$I$21</f>
        <v>(5)</v>
      </c>
      <c r="J4967" s="262" t="str">
        <f>$J$21</f>
        <v>(6)</v>
      </c>
      <c r="K4967" s="263" t="str">
        <f>$K$21</f>
        <v>(7)</v>
      </c>
      <c r="L4967" s="264" t="str">
        <f>$L$21</f>
        <v>(8)</v>
      </c>
      <c r="M4967" s="7">
        <f>(IF($E5090&lt;&gt;0,$M$2,IF($L5090&lt;&gt;0,$M$2,"")))</f>
        <v>1</v>
      </c>
    </row>
    <row r="4968" spans="1:14">
      <c r="A4968" s="23"/>
      <c r="B4968" s="1439"/>
      <c r="C4968" s="1540" t="e">
        <f>VLOOKUP(D4968,OP_LIST2,2,FALSE)</f>
        <v>#N/A</v>
      </c>
      <c r="D4968" s="1445"/>
      <c r="E4968" s="389"/>
      <c r="F4968" s="1429"/>
      <c r="G4968" s="1430"/>
      <c r="H4968" s="1431"/>
      <c r="I4968" s="1429"/>
      <c r="J4968" s="1430"/>
      <c r="K4968" s="1431"/>
      <c r="L4968" s="1428"/>
      <c r="M4968" s="7">
        <f>(IF($E5090&lt;&gt;0,$M$2,IF($L5090&lt;&gt;0,$M$2,"")))</f>
        <v>1</v>
      </c>
    </row>
    <row r="4969" spans="1:14">
      <c r="A4969" s="23"/>
      <c r="B4969" s="1713" t="s">
        <v>2056</v>
      </c>
      <c r="C4969" s="1446">
        <f>VLOOKUP(D4970,EBK_DEIN2,2,FALSE)</f>
        <v>7738</v>
      </c>
      <c r="D4969" s="1445" t="s">
        <v>778</v>
      </c>
      <c r="E4969" s="389"/>
      <c r="F4969" s="1432"/>
      <c r="G4969" s="1433"/>
      <c r="H4969" s="1434"/>
      <c r="I4969" s="1432"/>
      <c r="J4969" s="1433"/>
      <c r="K4969" s="1434"/>
      <c r="L4969" s="1428"/>
      <c r="M4969" s="7">
        <f>(IF($E5090&lt;&gt;0,$M$2,IF($L5090&lt;&gt;0,$M$2,"")))</f>
        <v>1</v>
      </c>
    </row>
    <row r="4970" spans="1:14">
      <c r="A4970" s="23"/>
      <c r="B4970" s="1438"/>
      <c r="C4970" s="1531">
        <f>+C4969</f>
        <v>7738</v>
      </c>
      <c r="D4970" s="1440" t="s">
        <v>495</v>
      </c>
      <c r="E4970" s="389"/>
      <c r="F4970" s="1432"/>
      <c r="G4970" s="1433"/>
      <c r="H4970" s="1434"/>
      <c r="I4970" s="1432"/>
      <c r="J4970" s="1433"/>
      <c r="K4970" s="1434"/>
      <c r="L4970" s="1428"/>
      <c r="M4970" s="7">
        <f>(IF($E5090&lt;&gt;0,$M$2,IF($L5090&lt;&gt;0,$M$2,"")))</f>
        <v>1</v>
      </c>
    </row>
    <row r="4971" spans="1:14">
      <c r="A4971" s="23"/>
      <c r="B4971" s="1443"/>
      <c r="C4971" s="1441"/>
      <c r="D4971" s="1444" t="s">
        <v>701</v>
      </c>
      <c r="E4971" s="389"/>
      <c r="F4971" s="1435"/>
      <c r="G4971" s="1436"/>
      <c r="H4971" s="1437"/>
      <c r="I4971" s="1435"/>
      <c r="J4971" s="1436"/>
      <c r="K4971" s="1437"/>
      <c r="L4971" s="1428"/>
      <c r="M4971" s="7">
        <f>(IF($E5090&lt;&gt;0,$M$2,IF($L5090&lt;&gt;0,$M$2,"")))</f>
        <v>1</v>
      </c>
    </row>
    <row r="4972" spans="1:14" hidden="1">
      <c r="A4972" s="23"/>
      <c r="B4972" s="272">
        <v>100</v>
      </c>
      <c r="C4972" s="1930" t="s">
        <v>730</v>
      </c>
      <c r="D4972" s="1931"/>
      <c r="E4972" s="273">
        <f t="shared" ref="E4972:L4972" si="1159">SUM(E4973:E4974)</f>
        <v>0</v>
      </c>
      <c r="F4972" s="274">
        <f t="shared" si="1159"/>
        <v>0</v>
      </c>
      <c r="G4972" s="275">
        <f t="shared" si="1159"/>
        <v>0</v>
      </c>
      <c r="H4972" s="276">
        <f>SUM(H4973:H4974)</f>
        <v>0</v>
      </c>
      <c r="I4972" s="274">
        <f t="shared" si="1159"/>
        <v>0</v>
      </c>
      <c r="J4972" s="275">
        <f t="shared" si="1159"/>
        <v>0</v>
      </c>
      <c r="K4972" s="276">
        <f t="shared" si="1159"/>
        <v>0</v>
      </c>
      <c r="L4972" s="273">
        <f t="shared" si="1159"/>
        <v>0</v>
      </c>
      <c r="M4972" s="12" t="str">
        <f>(IF($E4972&lt;&gt;0,$M$2,IF($L4972&lt;&gt;0,$M$2,"")))</f>
        <v/>
      </c>
      <c r="N4972" s="13"/>
    </row>
    <row r="4973" spans="1:14" hidden="1">
      <c r="A4973" s="23"/>
      <c r="B4973" s="278"/>
      <c r="C4973" s="279">
        <v>101</v>
      </c>
      <c r="D4973" s="280" t="s">
        <v>731</v>
      </c>
      <c r="E4973" s="281">
        <f>F4973+G4973+H4973</f>
        <v>0</v>
      </c>
      <c r="F4973" s="152"/>
      <c r="G4973" s="153"/>
      <c r="H4973" s="1406"/>
      <c r="I4973" s="152"/>
      <c r="J4973" s="153"/>
      <c r="K4973" s="1406"/>
      <c r="L4973" s="281">
        <f>I4973+J4973+K4973</f>
        <v>0</v>
      </c>
      <c r="M4973" s="12" t="str">
        <f t="shared" ref="M4973:M5036" si="1160">(IF($E4973&lt;&gt;0,$M$2,IF($L4973&lt;&gt;0,$M$2,"")))</f>
        <v/>
      </c>
      <c r="N4973" s="13"/>
    </row>
    <row r="4974" spans="1:14" hidden="1">
      <c r="A4974" s="10"/>
      <c r="B4974" s="278"/>
      <c r="C4974" s="285">
        <v>102</v>
      </c>
      <c r="D4974" s="286" t="s">
        <v>732</v>
      </c>
      <c r="E4974" s="287">
        <f>F4974+G4974+H4974</f>
        <v>0</v>
      </c>
      <c r="F4974" s="173"/>
      <c r="G4974" s="174"/>
      <c r="H4974" s="1409"/>
      <c r="I4974" s="173"/>
      <c r="J4974" s="174"/>
      <c r="K4974" s="1409"/>
      <c r="L4974" s="287">
        <f>I4974+J4974+K4974</f>
        <v>0</v>
      </c>
      <c r="M4974" s="12" t="str">
        <f t="shared" si="1160"/>
        <v/>
      </c>
      <c r="N4974" s="13"/>
    </row>
    <row r="4975" spans="1:14" hidden="1">
      <c r="A4975" s="10"/>
      <c r="B4975" s="272">
        <v>200</v>
      </c>
      <c r="C4975" s="1932" t="s">
        <v>733</v>
      </c>
      <c r="D4975" s="1933"/>
      <c r="E4975" s="273">
        <f t="shared" ref="E4975:L4975" si="1161">SUM(E4976:E4980)</f>
        <v>0</v>
      </c>
      <c r="F4975" s="274">
        <f t="shared" si="1161"/>
        <v>0</v>
      </c>
      <c r="G4975" s="275">
        <f t="shared" si="1161"/>
        <v>0</v>
      </c>
      <c r="H4975" s="276">
        <f>SUM(H4976:H4980)</f>
        <v>0</v>
      </c>
      <c r="I4975" s="274">
        <f t="shared" si="1161"/>
        <v>0</v>
      </c>
      <c r="J4975" s="275">
        <f t="shared" si="1161"/>
        <v>0</v>
      </c>
      <c r="K4975" s="276">
        <f t="shared" si="1161"/>
        <v>0</v>
      </c>
      <c r="L4975" s="273">
        <f t="shared" si="1161"/>
        <v>0</v>
      </c>
      <c r="M4975" s="12" t="str">
        <f t="shared" si="1160"/>
        <v/>
      </c>
      <c r="N4975" s="13"/>
    </row>
    <row r="4976" spans="1:14" hidden="1">
      <c r="A4976" s="10"/>
      <c r="B4976" s="291"/>
      <c r="C4976" s="279">
        <v>201</v>
      </c>
      <c r="D4976" s="280" t="s">
        <v>734</v>
      </c>
      <c r="E4976" s="281">
        <f>F4976+G4976+H4976</f>
        <v>0</v>
      </c>
      <c r="F4976" s="152"/>
      <c r="G4976" s="153"/>
      <c r="H4976" s="1406"/>
      <c r="I4976" s="152"/>
      <c r="J4976" s="153"/>
      <c r="K4976" s="1406"/>
      <c r="L4976" s="281">
        <f>I4976+J4976+K4976</f>
        <v>0</v>
      </c>
      <c r="M4976" s="12" t="str">
        <f t="shared" si="1160"/>
        <v/>
      </c>
      <c r="N4976" s="13"/>
    </row>
    <row r="4977" spans="1:14" hidden="1">
      <c r="A4977" s="10"/>
      <c r="B4977" s="292"/>
      <c r="C4977" s="293">
        <v>202</v>
      </c>
      <c r="D4977" s="294" t="s">
        <v>735</v>
      </c>
      <c r="E4977" s="295">
        <f>F4977+G4977+H4977</f>
        <v>0</v>
      </c>
      <c r="F4977" s="158"/>
      <c r="G4977" s="159"/>
      <c r="H4977" s="1408"/>
      <c r="I4977" s="158"/>
      <c r="J4977" s="159"/>
      <c r="K4977" s="1408"/>
      <c r="L4977" s="295">
        <f>I4977+J4977+K4977</f>
        <v>0</v>
      </c>
      <c r="M4977" s="12" t="str">
        <f t="shared" si="1160"/>
        <v/>
      </c>
      <c r="N4977" s="13"/>
    </row>
    <row r="4978" spans="1:14" ht="31.5" hidden="1">
      <c r="A4978" s="10"/>
      <c r="B4978" s="299"/>
      <c r="C4978" s="293">
        <v>205</v>
      </c>
      <c r="D4978" s="294" t="s">
        <v>586</v>
      </c>
      <c r="E4978" s="295">
        <f>F4978+G4978+H4978</f>
        <v>0</v>
      </c>
      <c r="F4978" s="158"/>
      <c r="G4978" s="159"/>
      <c r="H4978" s="1408"/>
      <c r="I4978" s="158"/>
      <c r="J4978" s="159"/>
      <c r="K4978" s="1408"/>
      <c r="L4978" s="295">
        <f>I4978+J4978+K4978</f>
        <v>0</v>
      </c>
      <c r="M4978" s="12" t="str">
        <f t="shared" si="1160"/>
        <v/>
      </c>
      <c r="N4978" s="13"/>
    </row>
    <row r="4979" spans="1:14" hidden="1">
      <c r="A4979" s="10"/>
      <c r="B4979" s="299"/>
      <c r="C4979" s="293">
        <v>208</v>
      </c>
      <c r="D4979" s="300" t="s">
        <v>587</v>
      </c>
      <c r="E4979" s="295">
        <f>F4979+G4979+H4979</f>
        <v>0</v>
      </c>
      <c r="F4979" s="158"/>
      <c r="G4979" s="159"/>
      <c r="H4979" s="1408"/>
      <c r="I4979" s="158"/>
      <c r="J4979" s="159"/>
      <c r="K4979" s="1408"/>
      <c r="L4979" s="295">
        <f>I4979+J4979+K4979</f>
        <v>0</v>
      </c>
      <c r="M4979" s="12" t="str">
        <f t="shared" si="1160"/>
        <v/>
      </c>
      <c r="N4979" s="13"/>
    </row>
    <row r="4980" spans="1:14" hidden="1">
      <c r="A4980" s="10"/>
      <c r="B4980" s="291"/>
      <c r="C4980" s="285">
        <v>209</v>
      </c>
      <c r="D4980" s="301" t="s">
        <v>588</v>
      </c>
      <c r="E4980" s="287">
        <f>F4980+G4980+H4980</f>
        <v>0</v>
      </c>
      <c r="F4980" s="173"/>
      <c r="G4980" s="174"/>
      <c r="H4980" s="1409"/>
      <c r="I4980" s="173"/>
      <c r="J4980" s="174"/>
      <c r="K4980" s="1409"/>
      <c r="L4980" s="287">
        <f>I4980+J4980+K4980</f>
        <v>0</v>
      </c>
      <c r="M4980" s="12" t="str">
        <f t="shared" si="1160"/>
        <v/>
      </c>
      <c r="N4980" s="13"/>
    </row>
    <row r="4981" spans="1:14" hidden="1">
      <c r="A4981" s="10"/>
      <c r="B4981" s="272">
        <v>500</v>
      </c>
      <c r="C4981" s="1934" t="s">
        <v>188</v>
      </c>
      <c r="D4981" s="1935"/>
      <c r="E4981" s="273">
        <f t="shared" ref="E4981:L4981" si="1162">SUM(E4982:E4988)</f>
        <v>0</v>
      </c>
      <c r="F4981" s="274">
        <f t="shared" si="1162"/>
        <v>0</v>
      </c>
      <c r="G4981" s="275">
        <f t="shared" si="1162"/>
        <v>0</v>
      </c>
      <c r="H4981" s="276">
        <f>SUM(H4982:H4988)</f>
        <v>0</v>
      </c>
      <c r="I4981" s="274">
        <f t="shared" si="1162"/>
        <v>0</v>
      </c>
      <c r="J4981" s="275">
        <f t="shared" si="1162"/>
        <v>0</v>
      </c>
      <c r="K4981" s="276">
        <f t="shared" si="1162"/>
        <v>0</v>
      </c>
      <c r="L4981" s="273">
        <f t="shared" si="1162"/>
        <v>0</v>
      </c>
      <c r="M4981" s="12" t="str">
        <f t="shared" si="1160"/>
        <v/>
      </c>
      <c r="N4981" s="13"/>
    </row>
    <row r="4982" spans="1:14" ht="18" hidden="1" customHeight="1">
      <c r="A4982" s="10"/>
      <c r="B4982" s="291"/>
      <c r="C4982" s="302">
        <v>551</v>
      </c>
      <c r="D4982" s="303" t="s">
        <v>189</v>
      </c>
      <c r="E4982" s="281">
        <f t="shared" ref="E4982:E4989" si="1163">F4982+G4982+H4982</f>
        <v>0</v>
      </c>
      <c r="F4982" s="152"/>
      <c r="G4982" s="153"/>
      <c r="H4982" s="1406"/>
      <c r="I4982" s="152"/>
      <c r="J4982" s="153"/>
      <c r="K4982" s="1406"/>
      <c r="L4982" s="281">
        <f t="shared" ref="L4982:L4989" si="1164">I4982+J4982+K4982</f>
        <v>0</v>
      </c>
      <c r="M4982" s="12" t="str">
        <f t="shared" si="1160"/>
        <v/>
      </c>
      <c r="N4982" s="13"/>
    </row>
    <row r="4983" spans="1:14" hidden="1">
      <c r="A4983" s="10"/>
      <c r="B4983" s="291"/>
      <c r="C4983" s="304">
        <v>552</v>
      </c>
      <c r="D4983" s="305" t="s">
        <v>894</v>
      </c>
      <c r="E4983" s="295">
        <f t="shared" si="1163"/>
        <v>0</v>
      </c>
      <c r="F4983" s="158"/>
      <c r="G4983" s="159"/>
      <c r="H4983" s="1408"/>
      <c r="I4983" s="158"/>
      <c r="J4983" s="159"/>
      <c r="K4983" s="1408"/>
      <c r="L4983" s="295">
        <f t="shared" si="1164"/>
        <v>0</v>
      </c>
      <c r="M4983" s="12" t="str">
        <f t="shared" si="1160"/>
        <v/>
      </c>
      <c r="N4983" s="13"/>
    </row>
    <row r="4984" spans="1:14" hidden="1">
      <c r="A4984" s="10"/>
      <c r="B4984" s="306"/>
      <c r="C4984" s="304">
        <v>558</v>
      </c>
      <c r="D4984" s="307" t="s">
        <v>856</v>
      </c>
      <c r="E4984" s="295">
        <f>F4984+G4984+H4984</f>
        <v>0</v>
      </c>
      <c r="F4984" s="484">
        <v>0</v>
      </c>
      <c r="G4984" s="485">
        <v>0</v>
      </c>
      <c r="H4984" s="160">
        <v>0</v>
      </c>
      <c r="I4984" s="484">
        <v>0</v>
      </c>
      <c r="J4984" s="485">
        <v>0</v>
      </c>
      <c r="K4984" s="160">
        <v>0</v>
      </c>
      <c r="L4984" s="295">
        <f>I4984+J4984+K4984</f>
        <v>0</v>
      </c>
      <c r="M4984" s="12" t="str">
        <f t="shared" si="1160"/>
        <v/>
      </c>
      <c r="N4984" s="13"/>
    </row>
    <row r="4985" spans="1:14" hidden="1">
      <c r="A4985" s="10"/>
      <c r="B4985" s="306"/>
      <c r="C4985" s="304">
        <v>560</v>
      </c>
      <c r="D4985" s="307" t="s">
        <v>190</v>
      </c>
      <c r="E4985" s="295">
        <f t="shared" si="1163"/>
        <v>0</v>
      </c>
      <c r="F4985" s="158"/>
      <c r="G4985" s="159"/>
      <c r="H4985" s="1408"/>
      <c r="I4985" s="158"/>
      <c r="J4985" s="159"/>
      <c r="K4985" s="1408"/>
      <c r="L4985" s="295">
        <f t="shared" si="1164"/>
        <v>0</v>
      </c>
      <c r="M4985" s="12" t="str">
        <f t="shared" si="1160"/>
        <v/>
      </c>
      <c r="N4985" s="13"/>
    </row>
    <row r="4986" spans="1:14" hidden="1">
      <c r="A4986" s="10"/>
      <c r="B4986" s="306"/>
      <c r="C4986" s="304">
        <v>580</v>
      </c>
      <c r="D4986" s="305" t="s">
        <v>191</v>
      </c>
      <c r="E4986" s="295">
        <f t="shared" si="1163"/>
        <v>0</v>
      </c>
      <c r="F4986" s="158"/>
      <c r="G4986" s="159"/>
      <c r="H4986" s="1408"/>
      <c r="I4986" s="158"/>
      <c r="J4986" s="159"/>
      <c r="K4986" s="1408"/>
      <c r="L4986" s="295">
        <f t="shared" si="1164"/>
        <v>0</v>
      </c>
      <c r="M4986" s="12" t="str">
        <f t="shared" si="1160"/>
        <v/>
      </c>
      <c r="N4986" s="13"/>
    </row>
    <row r="4987" spans="1:14" hidden="1">
      <c r="A4987" s="10"/>
      <c r="B4987" s="291"/>
      <c r="C4987" s="304">
        <v>588</v>
      </c>
      <c r="D4987" s="305" t="s">
        <v>858</v>
      </c>
      <c r="E4987" s="295">
        <f>F4987+G4987+H4987</f>
        <v>0</v>
      </c>
      <c r="F4987" s="484">
        <v>0</v>
      </c>
      <c r="G4987" s="485">
        <v>0</v>
      </c>
      <c r="H4987" s="160">
        <v>0</v>
      </c>
      <c r="I4987" s="484">
        <v>0</v>
      </c>
      <c r="J4987" s="485">
        <v>0</v>
      </c>
      <c r="K4987" s="160">
        <v>0</v>
      </c>
      <c r="L4987" s="295">
        <f>I4987+J4987+K4987</f>
        <v>0</v>
      </c>
      <c r="M4987" s="12" t="str">
        <f t="shared" si="1160"/>
        <v/>
      </c>
      <c r="N4987" s="13"/>
    </row>
    <row r="4988" spans="1:14" ht="31.5" hidden="1">
      <c r="A4988" s="10"/>
      <c r="B4988" s="291"/>
      <c r="C4988" s="308">
        <v>590</v>
      </c>
      <c r="D4988" s="309" t="s">
        <v>192</v>
      </c>
      <c r="E4988" s="287">
        <f t="shared" si="1163"/>
        <v>0</v>
      </c>
      <c r="F4988" s="173"/>
      <c r="G4988" s="174"/>
      <c r="H4988" s="1409"/>
      <c r="I4988" s="173"/>
      <c r="J4988" s="174"/>
      <c r="K4988" s="1409"/>
      <c r="L4988" s="287">
        <f t="shared" si="1164"/>
        <v>0</v>
      </c>
      <c r="M4988" s="12" t="str">
        <f t="shared" si="1160"/>
        <v/>
      </c>
      <c r="N4988" s="13"/>
    </row>
    <row r="4989" spans="1:14" hidden="1">
      <c r="A4989" s="22">
        <v>5</v>
      </c>
      <c r="B4989" s="272">
        <v>800</v>
      </c>
      <c r="C4989" s="1936" t="s">
        <v>193</v>
      </c>
      <c r="D4989" s="1937"/>
      <c r="E4989" s="310">
        <f t="shared" si="1163"/>
        <v>0</v>
      </c>
      <c r="F4989" s="1410"/>
      <c r="G4989" s="1411"/>
      <c r="H4989" s="1412"/>
      <c r="I4989" s="1410"/>
      <c r="J4989" s="1411"/>
      <c r="K4989" s="1412"/>
      <c r="L4989" s="310">
        <f t="shared" si="1164"/>
        <v>0</v>
      </c>
      <c r="M4989" s="12" t="str">
        <f t="shared" si="1160"/>
        <v/>
      </c>
      <c r="N4989" s="13"/>
    </row>
    <row r="4990" spans="1:14" hidden="1">
      <c r="A4990" s="23">
        <v>10</v>
      </c>
      <c r="B4990" s="272">
        <v>1000</v>
      </c>
      <c r="C4990" s="1932" t="s">
        <v>194</v>
      </c>
      <c r="D4990" s="1933"/>
      <c r="E4990" s="310">
        <f t="shared" ref="E4990:L4990" si="1165">SUM(E4991:E5007)</f>
        <v>0</v>
      </c>
      <c r="F4990" s="274">
        <f t="shared" si="1165"/>
        <v>0</v>
      </c>
      <c r="G4990" s="275">
        <f t="shared" si="1165"/>
        <v>0</v>
      </c>
      <c r="H4990" s="276">
        <f>SUM(H4991:H5007)</f>
        <v>0</v>
      </c>
      <c r="I4990" s="274">
        <f t="shared" si="1165"/>
        <v>0</v>
      </c>
      <c r="J4990" s="275">
        <f t="shared" si="1165"/>
        <v>0</v>
      </c>
      <c r="K4990" s="276">
        <f t="shared" si="1165"/>
        <v>0</v>
      </c>
      <c r="L4990" s="310">
        <f t="shared" si="1165"/>
        <v>0</v>
      </c>
      <c r="M4990" s="12" t="str">
        <f t="shared" si="1160"/>
        <v/>
      </c>
      <c r="N4990" s="13"/>
    </row>
    <row r="4991" spans="1:14" hidden="1">
      <c r="A4991" s="23">
        <v>15</v>
      </c>
      <c r="B4991" s="292"/>
      <c r="C4991" s="279">
        <v>1011</v>
      </c>
      <c r="D4991" s="311" t="s">
        <v>195</v>
      </c>
      <c r="E4991" s="281">
        <f t="shared" ref="E4991:E5007" si="1166">F4991+G4991+H4991</f>
        <v>0</v>
      </c>
      <c r="F4991" s="152"/>
      <c r="G4991" s="153"/>
      <c r="H4991" s="1406"/>
      <c r="I4991" s="152"/>
      <c r="J4991" s="153"/>
      <c r="K4991" s="1406"/>
      <c r="L4991" s="281">
        <f t="shared" ref="L4991:L5007" si="1167">I4991+J4991+K4991</f>
        <v>0</v>
      </c>
      <c r="M4991" s="12" t="str">
        <f t="shared" si="1160"/>
        <v/>
      </c>
      <c r="N4991" s="13"/>
    </row>
    <row r="4992" spans="1:14" hidden="1">
      <c r="A4992" s="22">
        <v>35</v>
      </c>
      <c r="B4992" s="292"/>
      <c r="C4992" s="293">
        <v>1012</v>
      </c>
      <c r="D4992" s="294" t="s">
        <v>196</v>
      </c>
      <c r="E4992" s="295">
        <f t="shared" si="1166"/>
        <v>0</v>
      </c>
      <c r="F4992" s="158"/>
      <c r="G4992" s="159"/>
      <c r="H4992" s="1408"/>
      <c r="I4992" s="158"/>
      <c r="J4992" s="159"/>
      <c r="K4992" s="1408"/>
      <c r="L4992" s="295">
        <f t="shared" si="1167"/>
        <v>0</v>
      </c>
      <c r="M4992" s="12" t="str">
        <f t="shared" si="1160"/>
        <v/>
      </c>
      <c r="N4992" s="13"/>
    </row>
    <row r="4993" spans="1:14" hidden="1">
      <c r="A4993" s="23">
        <v>40</v>
      </c>
      <c r="B4993" s="292"/>
      <c r="C4993" s="293">
        <v>1013</v>
      </c>
      <c r="D4993" s="294" t="s">
        <v>197</v>
      </c>
      <c r="E4993" s="295">
        <f t="shared" si="1166"/>
        <v>0</v>
      </c>
      <c r="F4993" s="158"/>
      <c r="G4993" s="159"/>
      <c r="H4993" s="1408"/>
      <c r="I4993" s="158"/>
      <c r="J4993" s="159"/>
      <c r="K4993" s="1408"/>
      <c r="L4993" s="295">
        <f t="shared" si="1167"/>
        <v>0</v>
      </c>
      <c r="M4993" s="12" t="str">
        <f t="shared" si="1160"/>
        <v/>
      </c>
      <c r="N4993" s="13"/>
    </row>
    <row r="4994" spans="1:14" hidden="1">
      <c r="A4994" s="23">
        <v>45</v>
      </c>
      <c r="B4994" s="292"/>
      <c r="C4994" s="293">
        <v>1014</v>
      </c>
      <c r="D4994" s="294" t="s">
        <v>198</v>
      </c>
      <c r="E4994" s="295">
        <f t="shared" si="1166"/>
        <v>0</v>
      </c>
      <c r="F4994" s="158"/>
      <c r="G4994" s="159"/>
      <c r="H4994" s="1408"/>
      <c r="I4994" s="158"/>
      <c r="J4994" s="159"/>
      <c r="K4994" s="1408"/>
      <c r="L4994" s="295">
        <f t="shared" si="1167"/>
        <v>0</v>
      </c>
      <c r="M4994" s="12" t="str">
        <f t="shared" si="1160"/>
        <v/>
      </c>
      <c r="N4994" s="13"/>
    </row>
    <row r="4995" spans="1:14" hidden="1">
      <c r="A4995" s="23">
        <v>50</v>
      </c>
      <c r="B4995" s="292"/>
      <c r="C4995" s="293">
        <v>1015</v>
      </c>
      <c r="D4995" s="294" t="s">
        <v>199</v>
      </c>
      <c r="E4995" s="295">
        <f t="shared" si="1166"/>
        <v>0</v>
      </c>
      <c r="F4995" s="158"/>
      <c r="G4995" s="159"/>
      <c r="H4995" s="1408"/>
      <c r="I4995" s="158"/>
      <c r="J4995" s="159"/>
      <c r="K4995" s="1408"/>
      <c r="L4995" s="295">
        <f t="shared" si="1167"/>
        <v>0</v>
      </c>
      <c r="M4995" s="12" t="str">
        <f t="shared" si="1160"/>
        <v/>
      </c>
      <c r="N4995" s="13"/>
    </row>
    <row r="4996" spans="1:14" hidden="1">
      <c r="A4996" s="23">
        <v>55</v>
      </c>
      <c r="B4996" s="292"/>
      <c r="C4996" s="312">
        <v>1016</v>
      </c>
      <c r="D4996" s="313" t="s">
        <v>200</v>
      </c>
      <c r="E4996" s="314">
        <f t="shared" si="1166"/>
        <v>0</v>
      </c>
      <c r="F4996" s="164"/>
      <c r="G4996" s="165"/>
      <c r="H4996" s="1407"/>
      <c r="I4996" s="164"/>
      <c r="J4996" s="165"/>
      <c r="K4996" s="1407"/>
      <c r="L4996" s="314">
        <f t="shared" si="1167"/>
        <v>0</v>
      </c>
      <c r="M4996" s="12" t="str">
        <f t="shared" si="1160"/>
        <v/>
      </c>
      <c r="N4996" s="13"/>
    </row>
    <row r="4997" spans="1:14" hidden="1">
      <c r="A4997" s="23">
        <v>60</v>
      </c>
      <c r="B4997" s="278"/>
      <c r="C4997" s="318">
        <v>1020</v>
      </c>
      <c r="D4997" s="319" t="s">
        <v>201</v>
      </c>
      <c r="E4997" s="320">
        <f t="shared" si="1166"/>
        <v>0</v>
      </c>
      <c r="F4997" s="450"/>
      <c r="G4997" s="451"/>
      <c r="H4997" s="1416"/>
      <c r="I4997" s="450"/>
      <c r="J4997" s="451"/>
      <c r="K4997" s="1416"/>
      <c r="L4997" s="320">
        <f t="shared" si="1167"/>
        <v>0</v>
      </c>
      <c r="M4997" s="12" t="str">
        <f t="shared" si="1160"/>
        <v/>
      </c>
      <c r="N4997" s="13"/>
    </row>
    <row r="4998" spans="1:14" hidden="1">
      <c r="A4998" s="22">
        <v>65</v>
      </c>
      <c r="B4998" s="292"/>
      <c r="C4998" s="324">
        <v>1030</v>
      </c>
      <c r="D4998" s="325" t="s">
        <v>202</v>
      </c>
      <c r="E4998" s="326">
        <f t="shared" si="1166"/>
        <v>0</v>
      </c>
      <c r="F4998" s="445"/>
      <c r="G4998" s="446"/>
      <c r="H4998" s="1413"/>
      <c r="I4998" s="445"/>
      <c r="J4998" s="446"/>
      <c r="K4998" s="1413"/>
      <c r="L4998" s="326">
        <f t="shared" si="1167"/>
        <v>0</v>
      </c>
      <c r="M4998" s="12" t="str">
        <f t="shared" si="1160"/>
        <v/>
      </c>
      <c r="N4998" s="13"/>
    </row>
    <row r="4999" spans="1:14" hidden="1">
      <c r="A4999" s="23">
        <v>70</v>
      </c>
      <c r="B4999" s="292"/>
      <c r="C4999" s="318">
        <v>1051</v>
      </c>
      <c r="D4999" s="331" t="s">
        <v>203</v>
      </c>
      <c r="E4999" s="320">
        <f t="shared" si="1166"/>
        <v>0</v>
      </c>
      <c r="F4999" s="450"/>
      <c r="G4999" s="451"/>
      <c r="H4999" s="1416"/>
      <c r="I4999" s="450"/>
      <c r="J4999" s="451"/>
      <c r="K4999" s="1416"/>
      <c r="L4999" s="320">
        <f t="shared" si="1167"/>
        <v>0</v>
      </c>
      <c r="M4999" s="12" t="str">
        <f t="shared" si="1160"/>
        <v/>
      </c>
      <c r="N4999" s="13"/>
    </row>
    <row r="5000" spans="1:14" hidden="1">
      <c r="A5000" s="23">
        <v>75</v>
      </c>
      <c r="B5000" s="292"/>
      <c r="C5000" s="293">
        <v>1052</v>
      </c>
      <c r="D5000" s="294" t="s">
        <v>204</v>
      </c>
      <c r="E5000" s="295">
        <f t="shared" si="1166"/>
        <v>0</v>
      </c>
      <c r="F5000" s="158"/>
      <c r="G5000" s="159"/>
      <c r="H5000" s="1408"/>
      <c r="I5000" s="158"/>
      <c r="J5000" s="159"/>
      <c r="K5000" s="1408"/>
      <c r="L5000" s="295">
        <f t="shared" si="1167"/>
        <v>0</v>
      </c>
      <c r="M5000" s="12" t="str">
        <f t="shared" si="1160"/>
        <v/>
      </c>
      <c r="N5000" s="13"/>
    </row>
    <row r="5001" spans="1:14" hidden="1">
      <c r="A5001" s="23">
        <v>80</v>
      </c>
      <c r="B5001" s="292"/>
      <c r="C5001" s="324">
        <v>1053</v>
      </c>
      <c r="D5001" s="325" t="s">
        <v>859</v>
      </c>
      <c r="E5001" s="326">
        <f t="shared" si="1166"/>
        <v>0</v>
      </c>
      <c r="F5001" s="445"/>
      <c r="G5001" s="446"/>
      <c r="H5001" s="1413"/>
      <c r="I5001" s="445"/>
      <c r="J5001" s="446"/>
      <c r="K5001" s="1413"/>
      <c r="L5001" s="326">
        <f t="shared" si="1167"/>
        <v>0</v>
      </c>
      <c r="M5001" s="12" t="str">
        <f t="shared" si="1160"/>
        <v/>
      </c>
      <c r="N5001" s="13"/>
    </row>
    <row r="5002" spans="1:14" hidden="1">
      <c r="A5002" s="23">
        <v>80</v>
      </c>
      <c r="B5002" s="292"/>
      <c r="C5002" s="318">
        <v>1062</v>
      </c>
      <c r="D5002" s="319" t="s">
        <v>205</v>
      </c>
      <c r="E5002" s="320">
        <f t="shared" si="1166"/>
        <v>0</v>
      </c>
      <c r="F5002" s="450"/>
      <c r="G5002" s="451"/>
      <c r="H5002" s="1416"/>
      <c r="I5002" s="450"/>
      <c r="J5002" s="451"/>
      <c r="K5002" s="1416"/>
      <c r="L5002" s="320">
        <f t="shared" si="1167"/>
        <v>0</v>
      </c>
      <c r="M5002" s="12" t="str">
        <f t="shared" si="1160"/>
        <v/>
      </c>
      <c r="N5002" s="13"/>
    </row>
    <row r="5003" spans="1:14" hidden="1">
      <c r="A5003" s="23">
        <v>85</v>
      </c>
      <c r="B5003" s="292"/>
      <c r="C5003" s="324">
        <v>1063</v>
      </c>
      <c r="D5003" s="332" t="s">
        <v>787</v>
      </c>
      <c r="E5003" s="326">
        <f t="shared" si="1166"/>
        <v>0</v>
      </c>
      <c r="F5003" s="445"/>
      <c r="G5003" s="446"/>
      <c r="H5003" s="1413"/>
      <c r="I5003" s="445"/>
      <c r="J5003" s="446"/>
      <c r="K5003" s="1413"/>
      <c r="L5003" s="326">
        <f t="shared" si="1167"/>
        <v>0</v>
      </c>
      <c r="M5003" s="12" t="str">
        <f t="shared" si="1160"/>
        <v/>
      </c>
      <c r="N5003" s="13"/>
    </row>
    <row r="5004" spans="1:14" hidden="1">
      <c r="A5004" s="23">
        <v>90</v>
      </c>
      <c r="B5004" s="292"/>
      <c r="C5004" s="333">
        <v>1069</v>
      </c>
      <c r="D5004" s="334" t="s">
        <v>206</v>
      </c>
      <c r="E5004" s="335">
        <f t="shared" si="1166"/>
        <v>0</v>
      </c>
      <c r="F5004" s="589"/>
      <c r="G5004" s="590"/>
      <c r="H5004" s="1415"/>
      <c r="I5004" s="589"/>
      <c r="J5004" s="590"/>
      <c r="K5004" s="1415"/>
      <c r="L5004" s="335">
        <f t="shared" si="1167"/>
        <v>0</v>
      </c>
      <c r="M5004" s="12" t="str">
        <f t="shared" si="1160"/>
        <v/>
      </c>
      <c r="N5004" s="13"/>
    </row>
    <row r="5005" spans="1:14" hidden="1">
      <c r="A5005" s="23">
        <v>90</v>
      </c>
      <c r="B5005" s="278"/>
      <c r="C5005" s="318">
        <v>1091</v>
      </c>
      <c r="D5005" s="331" t="s">
        <v>895</v>
      </c>
      <c r="E5005" s="320">
        <f t="shared" si="1166"/>
        <v>0</v>
      </c>
      <c r="F5005" s="450"/>
      <c r="G5005" s="451"/>
      <c r="H5005" s="1416"/>
      <c r="I5005" s="450"/>
      <c r="J5005" s="451"/>
      <c r="K5005" s="1416"/>
      <c r="L5005" s="320">
        <f t="shared" si="1167"/>
        <v>0</v>
      </c>
      <c r="M5005" s="12" t="str">
        <f t="shared" si="1160"/>
        <v/>
      </c>
      <c r="N5005" s="13"/>
    </row>
    <row r="5006" spans="1:14" hidden="1">
      <c r="A5006" s="22">
        <v>115</v>
      </c>
      <c r="B5006" s="292"/>
      <c r="C5006" s="293">
        <v>1092</v>
      </c>
      <c r="D5006" s="294" t="s">
        <v>299</v>
      </c>
      <c r="E5006" s="295">
        <f t="shared" si="1166"/>
        <v>0</v>
      </c>
      <c r="F5006" s="158"/>
      <c r="G5006" s="159"/>
      <c r="H5006" s="1408"/>
      <c r="I5006" s="158"/>
      <c r="J5006" s="159"/>
      <c r="K5006" s="1408"/>
      <c r="L5006" s="295">
        <f t="shared" si="1167"/>
        <v>0</v>
      </c>
      <c r="M5006" s="12" t="str">
        <f t="shared" si="1160"/>
        <v/>
      </c>
      <c r="N5006" s="13"/>
    </row>
    <row r="5007" spans="1:14" hidden="1">
      <c r="A5007" s="22">
        <v>125</v>
      </c>
      <c r="B5007" s="292"/>
      <c r="C5007" s="285">
        <v>1098</v>
      </c>
      <c r="D5007" s="339" t="s">
        <v>207</v>
      </c>
      <c r="E5007" s="287">
        <f t="shared" si="1166"/>
        <v>0</v>
      </c>
      <c r="F5007" s="173"/>
      <c r="G5007" s="174"/>
      <c r="H5007" s="1409"/>
      <c r="I5007" s="173"/>
      <c r="J5007" s="174"/>
      <c r="K5007" s="1409"/>
      <c r="L5007" s="287">
        <f t="shared" si="1167"/>
        <v>0</v>
      </c>
      <c r="M5007" s="12" t="str">
        <f t="shared" si="1160"/>
        <v/>
      </c>
      <c r="N5007" s="13"/>
    </row>
    <row r="5008" spans="1:14" hidden="1">
      <c r="A5008" s="23">
        <v>130</v>
      </c>
      <c r="B5008" s="272">
        <v>1900</v>
      </c>
      <c r="C5008" s="1917" t="s">
        <v>266</v>
      </c>
      <c r="D5008" s="1918"/>
      <c r="E5008" s="310">
        <f t="shared" ref="E5008:L5008" si="1168">SUM(E5009:E5011)</f>
        <v>0</v>
      </c>
      <c r="F5008" s="274">
        <f t="shared" si="1168"/>
        <v>0</v>
      </c>
      <c r="G5008" s="275">
        <f t="shared" si="1168"/>
        <v>0</v>
      </c>
      <c r="H5008" s="276">
        <f>SUM(H5009:H5011)</f>
        <v>0</v>
      </c>
      <c r="I5008" s="274">
        <f t="shared" si="1168"/>
        <v>0</v>
      </c>
      <c r="J5008" s="275">
        <f t="shared" si="1168"/>
        <v>0</v>
      </c>
      <c r="K5008" s="276">
        <f t="shared" si="1168"/>
        <v>0</v>
      </c>
      <c r="L5008" s="310">
        <f t="shared" si="1168"/>
        <v>0</v>
      </c>
      <c r="M5008" s="12" t="str">
        <f t="shared" si="1160"/>
        <v/>
      </c>
      <c r="N5008" s="13"/>
    </row>
    <row r="5009" spans="1:14" hidden="1">
      <c r="A5009" s="23">
        <v>135</v>
      </c>
      <c r="B5009" s="292"/>
      <c r="C5009" s="279">
        <v>1901</v>
      </c>
      <c r="D5009" s="340" t="s">
        <v>896</v>
      </c>
      <c r="E5009" s="281">
        <f>F5009+G5009+H5009</f>
        <v>0</v>
      </c>
      <c r="F5009" s="152"/>
      <c r="G5009" s="153"/>
      <c r="H5009" s="1406"/>
      <c r="I5009" s="152"/>
      <c r="J5009" s="153"/>
      <c r="K5009" s="1406"/>
      <c r="L5009" s="281">
        <f>I5009+J5009+K5009</f>
        <v>0</v>
      </c>
      <c r="M5009" s="12" t="str">
        <f t="shared" si="1160"/>
        <v/>
      </c>
      <c r="N5009" s="13"/>
    </row>
    <row r="5010" spans="1:14" hidden="1">
      <c r="A5010" s="23">
        <v>140</v>
      </c>
      <c r="B5010" s="341"/>
      <c r="C5010" s="293">
        <v>1981</v>
      </c>
      <c r="D5010" s="342" t="s">
        <v>897</v>
      </c>
      <c r="E5010" s="295">
        <f>F5010+G5010+H5010</f>
        <v>0</v>
      </c>
      <c r="F5010" s="158"/>
      <c r="G5010" s="159"/>
      <c r="H5010" s="1408"/>
      <c r="I5010" s="158"/>
      <c r="J5010" s="159"/>
      <c r="K5010" s="1408"/>
      <c r="L5010" s="295">
        <f>I5010+J5010+K5010</f>
        <v>0</v>
      </c>
      <c r="M5010" s="12" t="str">
        <f t="shared" si="1160"/>
        <v/>
      </c>
      <c r="N5010" s="13"/>
    </row>
    <row r="5011" spans="1:14" hidden="1">
      <c r="A5011" s="23">
        <v>145</v>
      </c>
      <c r="B5011" s="292"/>
      <c r="C5011" s="285">
        <v>1991</v>
      </c>
      <c r="D5011" s="343" t="s">
        <v>898</v>
      </c>
      <c r="E5011" s="287">
        <f>F5011+G5011+H5011</f>
        <v>0</v>
      </c>
      <c r="F5011" s="173"/>
      <c r="G5011" s="174"/>
      <c r="H5011" s="1409"/>
      <c r="I5011" s="173"/>
      <c r="J5011" s="174"/>
      <c r="K5011" s="1409"/>
      <c r="L5011" s="287">
        <f>I5011+J5011+K5011</f>
        <v>0</v>
      </c>
      <c r="M5011" s="12" t="str">
        <f t="shared" si="1160"/>
        <v/>
      </c>
      <c r="N5011" s="13"/>
    </row>
    <row r="5012" spans="1:14" hidden="1">
      <c r="A5012" s="23">
        <v>150</v>
      </c>
      <c r="B5012" s="272">
        <v>2100</v>
      </c>
      <c r="C5012" s="1917" t="s">
        <v>708</v>
      </c>
      <c r="D5012" s="1918"/>
      <c r="E5012" s="310">
        <f t="shared" ref="E5012:L5012" si="1169">SUM(E5013:E5017)</f>
        <v>0</v>
      </c>
      <c r="F5012" s="274">
        <f t="shared" si="1169"/>
        <v>0</v>
      </c>
      <c r="G5012" s="275">
        <f t="shared" si="1169"/>
        <v>0</v>
      </c>
      <c r="H5012" s="276">
        <f>SUM(H5013:H5017)</f>
        <v>0</v>
      </c>
      <c r="I5012" s="274">
        <f t="shared" si="1169"/>
        <v>0</v>
      </c>
      <c r="J5012" s="275">
        <f t="shared" si="1169"/>
        <v>0</v>
      </c>
      <c r="K5012" s="276">
        <f t="shared" si="1169"/>
        <v>0</v>
      </c>
      <c r="L5012" s="310">
        <f t="shared" si="1169"/>
        <v>0</v>
      </c>
      <c r="M5012" s="12" t="str">
        <f t="shared" si="1160"/>
        <v/>
      </c>
      <c r="N5012" s="13"/>
    </row>
    <row r="5013" spans="1:14" hidden="1">
      <c r="A5013" s="23">
        <v>155</v>
      </c>
      <c r="B5013" s="292"/>
      <c r="C5013" s="279">
        <v>2110</v>
      </c>
      <c r="D5013" s="344" t="s">
        <v>208</v>
      </c>
      <c r="E5013" s="281">
        <f>F5013+G5013+H5013</f>
        <v>0</v>
      </c>
      <c r="F5013" s="152"/>
      <c r="G5013" s="153"/>
      <c r="H5013" s="1406"/>
      <c r="I5013" s="152"/>
      <c r="J5013" s="153"/>
      <c r="K5013" s="1406"/>
      <c r="L5013" s="281">
        <f>I5013+J5013+K5013</f>
        <v>0</v>
      </c>
      <c r="M5013" s="12" t="str">
        <f t="shared" si="1160"/>
        <v/>
      </c>
      <c r="N5013" s="13"/>
    </row>
    <row r="5014" spans="1:14" hidden="1">
      <c r="A5014" s="23">
        <v>160</v>
      </c>
      <c r="B5014" s="341"/>
      <c r="C5014" s="293">
        <v>2120</v>
      </c>
      <c r="D5014" s="300" t="s">
        <v>209</v>
      </c>
      <c r="E5014" s="295">
        <f>F5014+G5014+H5014</f>
        <v>0</v>
      </c>
      <c r="F5014" s="158"/>
      <c r="G5014" s="159"/>
      <c r="H5014" s="1408"/>
      <c r="I5014" s="158"/>
      <c r="J5014" s="159"/>
      <c r="K5014" s="1408"/>
      <c r="L5014" s="295">
        <f>I5014+J5014+K5014</f>
        <v>0</v>
      </c>
      <c r="M5014" s="12" t="str">
        <f t="shared" si="1160"/>
        <v/>
      </c>
      <c r="N5014" s="13"/>
    </row>
    <row r="5015" spans="1:14" hidden="1">
      <c r="A5015" s="23">
        <v>165</v>
      </c>
      <c r="B5015" s="341"/>
      <c r="C5015" s="293">
        <v>2125</v>
      </c>
      <c r="D5015" s="300" t="s">
        <v>210</v>
      </c>
      <c r="E5015" s="295">
        <f>F5015+G5015+H5015</f>
        <v>0</v>
      </c>
      <c r="F5015" s="484">
        <v>0</v>
      </c>
      <c r="G5015" s="485">
        <v>0</v>
      </c>
      <c r="H5015" s="160">
        <v>0</v>
      </c>
      <c r="I5015" s="484">
        <v>0</v>
      </c>
      <c r="J5015" s="485">
        <v>0</v>
      </c>
      <c r="K5015" s="160">
        <v>0</v>
      </c>
      <c r="L5015" s="295">
        <f>I5015+J5015+K5015</f>
        <v>0</v>
      </c>
      <c r="M5015" s="12" t="str">
        <f t="shared" si="1160"/>
        <v/>
      </c>
      <c r="N5015" s="13"/>
    </row>
    <row r="5016" spans="1:14" hidden="1">
      <c r="A5016" s="23">
        <v>175</v>
      </c>
      <c r="B5016" s="291"/>
      <c r="C5016" s="293">
        <v>2140</v>
      </c>
      <c r="D5016" s="300" t="s">
        <v>211</v>
      </c>
      <c r="E5016" s="295">
        <f>F5016+G5016+H5016</f>
        <v>0</v>
      </c>
      <c r="F5016" s="484">
        <v>0</v>
      </c>
      <c r="G5016" s="485">
        <v>0</v>
      </c>
      <c r="H5016" s="160">
        <v>0</v>
      </c>
      <c r="I5016" s="484">
        <v>0</v>
      </c>
      <c r="J5016" s="485">
        <v>0</v>
      </c>
      <c r="K5016" s="160">
        <v>0</v>
      </c>
      <c r="L5016" s="295">
        <f>I5016+J5016+K5016</f>
        <v>0</v>
      </c>
      <c r="M5016" s="12" t="str">
        <f t="shared" si="1160"/>
        <v/>
      </c>
      <c r="N5016" s="13"/>
    </row>
    <row r="5017" spans="1:14" hidden="1">
      <c r="A5017" s="23">
        <v>180</v>
      </c>
      <c r="B5017" s="292"/>
      <c r="C5017" s="285">
        <v>2190</v>
      </c>
      <c r="D5017" s="345" t="s">
        <v>212</v>
      </c>
      <c r="E5017" s="287">
        <f>F5017+G5017+H5017</f>
        <v>0</v>
      </c>
      <c r="F5017" s="173"/>
      <c r="G5017" s="174"/>
      <c r="H5017" s="1409"/>
      <c r="I5017" s="173"/>
      <c r="J5017" s="174"/>
      <c r="K5017" s="1409"/>
      <c r="L5017" s="287">
        <f>I5017+J5017+K5017</f>
        <v>0</v>
      </c>
      <c r="M5017" s="12" t="str">
        <f t="shared" si="1160"/>
        <v/>
      </c>
      <c r="N5017" s="13"/>
    </row>
    <row r="5018" spans="1:14" hidden="1">
      <c r="A5018" s="23">
        <v>185</v>
      </c>
      <c r="B5018" s="272">
        <v>2200</v>
      </c>
      <c r="C5018" s="1917" t="s">
        <v>213</v>
      </c>
      <c r="D5018" s="1918"/>
      <c r="E5018" s="310">
        <f t="shared" ref="E5018:L5018" si="1170">SUM(E5019:E5020)</f>
        <v>0</v>
      </c>
      <c r="F5018" s="274">
        <f t="shared" si="1170"/>
        <v>0</v>
      </c>
      <c r="G5018" s="275">
        <f t="shared" si="1170"/>
        <v>0</v>
      </c>
      <c r="H5018" s="276">
        <f>SUM(H5019:H5020)</f>
        <v>0</v>
      </c>
      <c r="I5018" s="274">
        <f t="shared" si="1170"/>
        <v>0</v>
      </c>
      <c r="J5018" s="275">
        <f t="shared" si="1170"/>
        <v>0</v>
      </c>
      <c r="K5018" s="276">
        <f t="shared" si="1170"/>
        <v>0</v>
      </c>
      <c r="L5018" s="310">
        <f t="shared" si="1170"/>
        <v>0</v>
      </c>
      <c r="M5018" s="12" t="str">
        <f t="shared" si="1160"/>
        <v/>
      </c>
      <c r="N5018" s="13"/>
    </row>
    <row r="5019" spans="1:14" hidden="1">
      <c r="A5019" s="23">
        <v>190</v>
      </c>
      <c r="B5019" s="292"/>
      <c r="C5019" s="279">
        <v>2221</v>
      </c>
      <c r="D5019" s="280" t="s">
        <v>300</v>
      </c>
      <c r="E5019" s="281">
        <f>F5019+G5019+H5019</f>
        <v>0</v>
      </c>
      <c r="F5019" s="152"/>
      <c r="G5019" s="153"/>
      <c r="H5019" s="1406"/>
      <c r="I5019" s="152"/>
      <c r="J5019" s="153"/>
      <c r="K5019" s="1406"/>
      <c r="L5019" s="281">
        <f>I5019+J5019+K5019</f>
        <v>0</v>
      </c>
      <c r="M5019" s="12" t="str">
        <f t="shared" si="1160"/>
        <v/>
      </c>
      <c r="N5019" s="13"/>
    </row>
    <row r="5020" spans="1:14" hidden="1">
      <c r="A5020" s="23">
        <v>200</v>
      </c>
      <c r="B5020" s="292"/>
      <c r="C5020" s="285">
        <v>2224</v>
      </c>
      <c r="D5020" s="286" t="s">
        <v>214</v>
      </c>
      <c r="E5020" s="287">
        <f>F5020+G5020+H5020</f>
        <v>0</v>
      </c>
      <c r="F5020" s="173"/>
      <c r="G5020" s="174"/>
      <c r="H5020" s="1409"/>
      <c r="I5020" s="173"/>
      <c r="J5020" s="174"/>
      <c r="K5020" s="1409"/>
      <c r="L5020" s="287">
        <f>I5020+J5020+K5020</f>
        <v>0</v>
      </c>
      <c r="M5020" s="12" t="str">
        <f t="shared" si="1160"/>
        <v/>
      </c>
      <c r="N5020" s="13"/>
    </row>
    <row r="5021" spans="1:14" hidden="1">
      <c r="A5021" s="23">
        <v>200</v>
      </c>
      <c r="B5021" s="272">
        <v>2500</v>
      </c>
      <c r="C5021" s="1917" t="s">
        <v>215</v>
      </c>
      <c r="D5021" s="1918"/>
      <c r="E5021" s="310">
        <f>F5021+G5021+H5021</f>
        <v>0</v>
      </c>
      <c r="F5021" s="1410"/>
      <c r="G5021" s="1411"/>
      <c r="H5021" s="1412"/>
      <c r="I5021" s="1410"/>
      <c r="J5021" s="1411"/>
      <c r="K5021" s="1412"/>
      <c r="L5021" s="310">
        <f>I5021+J5021+K5021</f>
        <v>0</v>
      </c>
      <c r="M5021" s="12" t="str">
        <f t="shared" si="1160"/>
        <v/>
      </c>
      <c r="N5021" s="13"/>
    </row>
    <row r="5022" spans="1:14" hidden="1">
      <c r="A5022" s="23">
        <v>205</v>
      </c>
      <c r="B5022" s="272">
        <v>2600</v>
      </c>
      <c r="C5022" s="1923" t="s">
        <v>216</v>
      </c>
      <c r="D5022" s="1924"/>
      <c r="E5022" s="310">
        <f>F5022+G5022+H5022</f>
        <v>0</v>
      </c>
      <c r="F5022" s="1410"/>
      <c r="G5022" s="1411"/>
      <c r="H5022" s="1412"/>
      <c r="I5022" s="1410"/>
      <c r="J5022" s="1411"/>
      <c r="K5022" s="1412"/>
      <c r="L5022" s="310">
        <f>I5022+J5022+K5022</f>
        <v>0</v>
      </c>
      <c r="M5022" s="12" t="str">
        <f t="shared" si="1160"/>
        <v/>
      </c>
      <c r="N5022" s="13"/>
    </row>
    <row r="5023" spans="1:14" hidden="1">
      <c r="A5023" s="23">
        <v>210</v>
      </c>
      <c r="B5023" s="272">
        <v>2700</v>
      </c>
      <c r="C5023" s="1923" t="s">
        <v>217</v>
      </c>
      <c r="D5023" s="1924"/>
      <c r="E5023" s="310">
        <f>F5023+G5023+H5023</f>
        <v>0</v>
      </c>
      <c r="F5023" s="1410"/>
      <c r="G5023" s="1411"/>
      <c r="H5023" s="1412"/>
      <c r="I5023" s="1410"/>
      <c r="J5023" s="1411"/>
      <c r="K5023" s="1412"/>
      <c r="L5023" s="310">
        <f>I5023+J5023+K5023</f>
        <v>0</v>
      </c>
      <c r="M5023" s="12" t="str">
        <f t="shared" si="1160"/>
        <v/>
      </c>
      <c r="N5023" s="13"/>
    </row>
    <row r="5024" spans="1:14" ht="36" hidden="1" customHeight="1">
      <c r="A5024" s="23">
        <v>215</v>
      </c>
      <c r="B5024" s="272">
        <v>2800</v>
      </c>
      <c r="C5024" s="1923" t="s">
        <v>1644</v>
      </c>
      <c r="D5024" s="1924"/>
      <c r="E5024" s="310">
        <f t="shared" ref="E5024:L5024" si="1171">SUM(E5025:E5027)</f>
        <v>0</v>
      </c>
      <c r="F5024" s="274">
        <f t="shared" si="1171"/>
        <v>0</v>
      </c>
      <c r="G5024" s="275">
        <f t="shared" si="1171"/>
        <v>0</v>
      </c>
      <c r="H5024" s="276">
        <f>SUM(H5025:H5027)</f>
        <v>0</v>
      </c>
      <c r="I5024" s="274">
        <f t="shared" si="1171"/>
        <v>0</v>
      </c>
      <c r="J5024" s="275">
        <f t="shared" si="1171"/>
        <v>0</v>
      </c>
      <c r="K5024" s="276">
        <f t="shared" si="1171"/>
        <v>0</v>
      </c>
      <c r="L5024" s="310">
        <f t="shared" si="1171"/>
        <v>0</v>
      </c>
      <c r="M5024" s="12" t="str">
        <f t="shared" si="1160"/>
        <v/>
      </c>
      <c r="N5024" s="13"/>
    </row>
    <row r="5025" spans="1:14" hidden="1">
      <c r="A5025" s="22">
        <v>220</v>
      </c>
      <c r="B5025" s="292"/>
      <c r="C5025" s="279">
        <v>2810</v>
      </c>
      <c r="D5025" s="340" t="s">
        <v>2169</v>
      </c>
      <c r="E5025" s="281">
        <f>F5025+G5025+H5025</f>
        <v>0</v>
      </c>
      <c r="F5025" s="152"/>
      <c r="G5025" s="153"/>
      <c r="H5025" s="1406"/>
      <c r="I5025" s="152"/>
      <c r="J5025" s="153"/>
      <c r="K5025" s="1406"/>
      <c r="L5025" s="281">
        <f>I5025+J5025+K5025</f>
        <v>0</v>
      </c>
      <c r="M5025" s="12" t="str">
        <f t="shared" si="1160"/>
        <v/>
      </c>
      <c r="N5025" s="13"/>
    </row>
    <row r="5026" spans="1:14" hidden="1">
      <c r="A5026" s="23">
        <v>225</v>
      </c>
      <c r="B5026" s="341"/>
      <c r="C5026" s="293">
        <v>2820</v>
      </c>
      <c r="D5026" s="342" t="s">
        <v>2170</v>
      </c>
      <c r="E5026" s="295">
        <f>F5026+G5026+H5026</f>
        <v>0</v>
      </c>
      <c r="F5026" s="158"/>
      <c r="G5026" s="159"/>
      <c r="H5026" s="1408"/>
      <c r="I5026" s="158"/>
      <c r="J5026" s="159"/>
      <c r="K5026" s="1408"/>
      <c r="L5026" s="295">
        <f>I5026+J5026+K5026</f>
        <v>0</v>
      </c>
      <c r="M5026" s="12" t="str">
        <f t="shared" si="1160"/>
        <v/>
      </c>
      <c r="N5026" s="13"/>
    </row>
    <row r="5027" spans="1:14" ht="31.5" hidden="1">
      <c r="A5027" s="23">
        <v>230</v>
      </c>
      <c r="B5027" s="292"/>
      <c r="C5027" s="285">
        <v>2890</v>
      </c>
      <c r="D5027" s="343" t="s">
        <v>2171</v>
      </c>
      <c r="E5027" s="287">
        <f>F5027+G5027+H5027</f>
        <v>0</v>
      </c>
      <c r="F5027" s="173"/>
      <c r="G5027" s="174"/>
      <c r="H5027" s="1409"/>
      <c r="I5027" s="173"/>
      <c r="J5027" s="174"/>
      <c r="K5027" s="1409"/>
      <c r="L5027" s="287">
        <f>I5027+J5027+K5027</f>
        <v>0</v>
      </c>
      <c r="M5027" s="12" t="str">
        <f t="shared" si="1160"/>
        <v/>
      </c>
      <c r="N5027" s="13"/>
    </row>
    <row r="5028" spans="1:14" hidden="1">
      <c r="A5028" s="23">
        <v>245</v>
      </c>
      <c r="B5028" s="272">
        <v>2900</v>
      </c>
      <c r="C5028" s="1917" t="s">
        <v>218</v>
      </c>
      <c r="D5028" s="1918"/>
      <c r="E5028" s="310">
        <f>SUM(E5029:E5036)</f>
        <v>0</v>
      </c>
      <c r="F5028" s="274">
        <f>SUM(F5029:F5036)</f>
        <v>0</v>
      </c>
      <c r="G5028" s="274">
        <f t="shared" ref="G5028:L5028" si="1172">SUM(G5029:G5036)</f>
        <v>0</v>
      </c>
      <c r="H5028" s="274">
        <f t="shared" si="1172"/>
        <v>0</v>
      </c>
      <c r="I5028" s="274">
        <f t="shared" si="1172"/>
        <v>0</v>
      </c>
      <c r="J5028" s="274">
        <f t="shared" si="1172"/>
        <v>0</v>
      </c>
      <c r="K5028" s="274">
        <f t="shared" si="1172"/>
        <v>0</v>
      </c>
      <c r="L5028" s="274">
        <f t="shared" si="1172"/>
        <v>0</v>
      </c>
      <c r="M5028" s="12" t="str">
        <f t="shared" si="1160"/>
        <v/>
      </c>
      <c r="N5028" s="13"/>
    </row>
    <row r="5029" spans="1:14" hidden="1">
      <c r="A5029" s="22">
        <v>220</v>
      </c>
      <c r="B5029" s="346"/>
      <c r="C5029" s="279">
        <v>2910</v>
      </c>
      <c r="D5029" s="347" t="s">
        <v>1988</v>
      </c>
      <c r="E5029" s="281">
        <f>F5029+G5029+H5029</f>
        <v>0</v>
      </c>
      <c r="F5029" s="152"/>
      <c r="G5029" s="153"/>
      <c r="H5029" s="1406"/>
      <c r="I5029" s="152"/>
      <c r="J5029" s="153"/>
      <c r="K5029" s="1406"/>
      <c r="L5029" s="281">
        <f>I5029+J5029+K5029</f>
        <v>0</v>
      </c>
      <c r="M5029" s="12" t="str">
        <f t="shared" si="1160"/>
        <v/>
      </c>
      <c r="N5029" s="13"/>
    </row>
    <row r="5030" spans="1:14" hidden="1">
      <c r="A5030" s="23">
        <v>225</v>
      </c>
      <c r="B5030" s="346"/>
      <c r="C5030" s="279">
        <v>2920</v>
      </c>
      <c r="D5030" s="347" t="s">
        <v>219</v>
      </c>
      <c r="E5030" s="281">
        <f t="shared" ref="E5030:E5036" si="1173">F5030+G5030+H5030</f>
        <v>0</v>
      </c>
      <c r="F5030" s="152"/>
      <c r="G5030" s="153"/>
      <c r="H5030" s="1406"/>
      <c r="I5030" s="152"/>
      <c r="J5030" s="153"/>
      <c r="K5030" s="1406"/>
      <c r="L5030" s="281">
        <f t="shared" ref="L5030:L5036" si="1174">I5030+J5030+K5030</f>
        <v>0</v>
      </c>
      <c r="M5030" s="12" t="str">
        <f t="shared" si="1160"/>
        <v/>
      </c>
      <c r="N5030" s="13"/>
    </row>
    <row r="5031" spans="1:14" ht="31.5" hidden="1">
      <c r="A5031" s="23">
        <v>230</v>
      </c>
      <c r="B5031" s="346"/>
      <c r="C5031" s="324">
        <v>2969</v>
      </c>
      <c r="D5031" s="348" t="s">
        <v>220</v>
      </c>
      <c r="E5031" s="326">
        <f t="shared" si="1173"/>
        <v>0</v>
      </c>
      <c r="F5031" s="445"/>
      <c r="G5031" s="446"/>
      <c r="H5031" s="1413"/>
      <c r="I5031" s="445"/>
      <c r="J5031" s="446"/>
      <c r="K5031" s="1413"/>
      <c r="L5031" s="326">
        <f t="shared" si="1174"/>
        <v>0</v>
      </c>
      <c r="M5031" s="12" t="str">
        <f t="shared" si="1160"/>
        <v/>
      </c>
      <c r="N5031" s="13"/>
    </row>
    <row r="5032" spans="1:14" ht="31.5" hidden="1">
      <c r="A5032" s="23">
        <v>235</v>
      </c>
      <c r="B5032" s="346"/>
      <c r="C5032" s="349">
        <v>2970</v>
      </c>
      <c r="D5032" s="350" t="s">
        <v>221</v>
      </c>
      <c r="E5032" s="351">
        <f t="shared" si="1173"/>
        <v>0</v>
      </c>
      <c r="F5032" s="624"/>
      <c r="G5032" s="625"/>
      <c r="H5032" s="1414"/>
      <c r="I5032" s="624"/>
      <c r="J5032" s="625"/>
      <c r="K5032" s="1414"/>
      <c r="L5032" s="351">
        <f t="shared" si="1174"/>
        <v>0</v>
      </c>
      <c r="M5032" s="12" t="str">
        <f t="shared" si="1160"/>
        <v/>
      </c>
      <c r="N5032" s="13"/>
    </row>
    <row r="5033" spans="1:14" hidden="1">
      <c r="A5033" s="23">
        <v>240</v>
      </c>
      <c r="B5033" s="346"/>
      <c r="C5033" s="333">
        <v>2989</v>
      </c>
      <c r="D5033" s="355" t="s">
        <v>222</v>
      </c>
      <c r="E5033" s="335">
        <f t="shared" si="1173"/>
        <v>0</v>
      </c>
      <c r="F5033" s="589"/>
      <c r="G5033" s="590"/>
      <c r="H5033" s="1415"/>
      <c r="I5033" s="589"/>
      <c r="J5033" s="590"/>
      <c r="K5033" s="1415"/>
      <c r="L5033" s="335">
        <f t="shared" si="1174"/>
        <v>0</v>
      </c>
      <c r="M5033" s="12" t="str">
        <f t="shared" si="1160"/>
        <v/>
      </c>
      <c r="N5033" s="13"/>
    </row>
    <row r="5034" spans="1:14" hidden="1">
      <c r="A5034" s="23">
        <v>245</v>
      </c>
      <c r="B5034" s="292"/>
      <c r="C5034" s="318">
        <v>2990</v>
      </c>
      <c r="D5034" s="356" t="s">
        <v>2007</v>
      </c>
      <c r="E5034" s="320">
        <f>F5034+G5034+H5034</f>
        <v>0</v>
      </c>
      <c r="F5034" s="450"/>
      <c r="G5034" s="451"/>
      <c r="H5034" s="1416"/>
      <c r="I5034" s="450"/>
      <c r="J5034" s="451"/>
      <c r="K5034" s="1416"/>
      <c r="L5034" s="320">
        <f>I5034+J5034+K5034</f>
        <v>0</v>
      </c>
      <c r="M5034" s="12" t="str">
        <f t="shared" si="1160"/>
        <v/>
      </c>
      <c r="N5034" s="13"/>
    </row>
    <row r="5035" spans="1:14" hidden="1">
      <c r="A5035" s="22">
        <v>250</v>
      </c>
      <c r="B5035" s="292"/>
      <c r="C5035" s="318">
        <v>2991</v>
      </c>
      <c r="D5035" s="356" t="s">
        <v>223</v>
      </c>
      <c r="E5035" s="320">
        <f t="shared" si="1173"/>
        <v>0</v>
      </c>
      <c r="F5035" s="450"/>
      <c r="G5035" s="451"/>
      <c r="H5035" s="1416"/>
      <c r="I5035" s="450"/>
      <c r="J5035" s="451"/>
      <c r="K5035" s="1416"/>
      <c r="L5035" s="320">
        <f t="shared" si="1174"/>
        <v>0</v>
      </c>
      <c r="M5035" s="12" t="str">
        <f t="shared" si="1160"/>
        <v/>
      </c>
      <c r="N5035" s="13"/>
    </row>
    <row r="5036" spans="1:14" hidden="1">
      <c r="A5036" s="23">
        <v>255</v>
      </c>
      <c r="B5036" s="292"/>
      <c r="C5036" s="285">
        <v>2992</v>
      </c>
      <c r="D5036" s="357" t="s">
        <v>224</v>
      </c>
      <c r="E5036" s="287">
        <f t="shared" si="1173"/>
        <v>0</v>
      </c>
      <c r="F5036" s="173"/>
      <c r="G5036" s="174"/>
      <c r="H5036" s="1409"/>
      <c r="I5036" s="173"/>
      <c r="J5036" s="174"/>
      <c r="K5036" s="1409"/>
      <c r="L5036" s="287">
        <f t="shared" si="1174"/>
        <v>0</v>
      </c>
      <c r="M5036" s="12" t="str">
        <f t="shared" si="1160"/>
        <v/>
      </c>
      <c r="N5036" s="13"/>
    </row>
    <row r="5037" spans="1:14" hidden="1">
      <c r="A5037" s="23">
        <v>265</v>
      </c>
      <c r="B5037" s="272">
        <v>3300</v>
      </c>
      <c r="C5037" s="358" t="s">
        <v>2038</v>
      </c>
      <c r="D5037" s="1835"/>
      <c r="E5037" s="310">
        <f t="shared" ref="E5037:L5037" si="1175">SUM(E5038:E5042)</f>
        <v>0</v>
      </c>
      <c r="F5037" s="274">
        <f t="shared" si="1175"/>
        <v>0</v>
      </c>
      <c r="G5037" s="275">
        <f t="shared" si="1175"/>
        <v>0</v>
      </c>
      <c r="H5037" s="276">
        <f t="shared" si="1175"/>
        <v>0</v>
      </c>
      <c r="I5037" s="274">
        <f t="shared" si="1175"/>
        <v>0</v>
      </c>
      <c r="J5037" s="275">
        <f t="shared" si="1175"/>
        <v>0</v>
      </c>
      <c r="K5037" s="276">
        <f t="shared" si="1175"/>
        <v>0</v>
      </c>
      <c r="L5037" s="310">
        <f t="shared" si="1175"/>
        <v>0</v>
      </c>
      <c r="M5037" s="12" t="str">
        <f t="shared" ref="M5037:M5090" si="1176">(IF($E5037&lt;&gt;0,$M$2,IF($L5037&lt;&gt;0,$M$2,"")))</f>
        <v/>
      </c>
      <c r="N5037" s="13"/>
    </row>
    <row r="5038" spans="1:14" hidden="1">
      <c r="A5038" s="22">
        <v>270</v>
      </c>
      <c r="B5038" s="291"/>
      <c r="C5038" s="279">
        <v>3301</v>
      </c>
      <c r="D5038" s="359" t="s">
        <v>225</v>
      </c>
      <c r="E5038" s="281">
        <f t="shared" ref="E5038:E5045" si="1177">F5038+G5038+H5038</f>
        <v>0</v>
      </c>
      <c r="F5038" s="482">
        <v>0</v>
      </c>
      <c r="G5038" s="483">
        <v>0</v>
      </c>
      <c r="H5038" s="154">
        <v>0</v>
      </c>
      <c r="I5038" s="482">
        <v>0</v>
      </c>
      <c r="J5038" s="483">
        <v>0</v>
      </c>
      <c r="K5038" s="154">
        <v>0</v>
      </c>
      <c r="L5038" s="281">
        <f t="shared" ref="L5038:L5045" si="1178">I5038+J5038+K5038</f>
        <v>0</v>
      </c>
      <c r="M5038" s="12" t="str">
        <f t="shared" si="1176"/>
        <v/>
      </c>
      <c r="N5038" s="13"/>
    </row>
    <row r="5039" spans="1:14" hidden="1">
      <c r="A5039" s="22">
        <v>290</v>
      </c>
      <c r="B5039" s="291"/>
      <c r="C5039" s="293">
        <v>3302</v>
      </c>
      <c r="D5039" s="360" t="s">
        <v>702</v>
      </c>
      <c r="E5039" s="295">
        <f t="shared" si="1177"/>
        <v>0</v>
      </c>
      <c r="F5039" s="484">
        <v>0</v>
      </c>
      <c r="G5039" s="485">
        <v>0</v>
      </c>
      <c r="H5039" s="160">
        <v>0</v>
      </c>
      <c r="I5039" s="484">
        <v>0</v>
      </c>
      <c r="J5039" s="485">
        <v>0</v>
      </c>
      <c r="K5039" s="160">
        <v>0</v>
      </c>
      <c r="L5039" s="295">
        <f t="shared" si="1178"/>
        <v>0</v>
      </c>
      <c r="M5039" s="12" t="str">
        <f t="shared" si="1176"/>
        <v/>
      </c>
      <c r="N5039" s="13"/>
    </row>
    <row r="5040" spans="1:14" hidden="1">
      <c r="A5040" s="39">
        <v>320</v>
      </c>
      <c r="B5040" s="291"/>
      <c r="C5040" s="293">
        <v>3304</v>
      </c>
      <c r="D5040" s="360" t="s">
        <v>226</v>
      </c>
      <c r="E5040" s="295">
        <f t="shared" si="1177"/>
        <v>0</v>
      </c>
      <c r="F5040" s="484">
        <v>0</v>
      </c>
      <c r="G5040" s="485">
        <v>0</v>
      </c>
      <c r="H5040" s="160">
        <v>0</v>
      </c>
      <c r="I5040" s="484">
        <v>0</v>
      </c>
      <c r="J5040" s="485">
        <v>0</v>
      </c>
      <c r="K5040" s="160">
        <v>0</v>
      </c>
      <c r="L5040" s="295">
        <f t="shared" si="1178"/>
        <v>0</v>
      </c>
      <c r="M5040" s="12" t="str">
        <f t="shared" si="1176"/>
        <v/>
      </c>
      <c r="N5040" s="13"/>
    </row>
    <row r="5041" spans="1:14" ht="47.25" hidden="1">
      <c r="A5041" s="22">
        <v>330</v>
      </c>
      <c r="B5041" s="291"/>
      <c r="C5041" s="285">
        <v>3306</v>
      </c>
      <c r="D5041" s="361" t="s">
        <v>2172</v>
      </c>
      <c r="E5041" s="295">
        <f t="shared" si="1177"/>
        <v>0</v>
      </c>
      <c r="F5041" s="484">
        <v>0</v>
      </c>
      <c r="G5041" s="485">
        <v>0</v>
      </c>
      <c r="H5041" s="160">
        <v>0</v>
      </c>
      <c r="I5041" s="484">
        <v>0</v>
      </c>
      <c r="J5041" s="485">
        <v>0</v>
      </c>
      <c r="K5041" s="160">
        <v>0</v>
      </c>
      <c r="L5041" s="295">
        <f t="shared" si="1178"/>
        <v>0</v>
      </c>
      <c r="M5041" s="12" t="str">
        <f t="shared" si="1176"/>
        <v/>
      </c>
      <c r="N5041" s="13"/>
    </row>
    <row r="5042" spans="1:14" hidden="1">
      <c r="A5042" s="23">
        <v>225</v>
      </c>
      <c r="B5042" s="291"/>
      <c r="C5042" s="285">
        <v>3307</v>
      </c>
      <c r="D5042" s="361" t="s">
        <v>2049</v>
      </c>
      <c r="E5042" s="287">
        <f t="shared" si="1177"/>
        <v>0</v>
      </c>
      <c r="F5042" s="486">
        <v>0</v>
      </c>
      <c r="G5042" s="487">
        <v>0</v>
      </c>
      <c r="H5042" s="175">
        <v>0</v>
      </c>
      <c r="I5042" s="486">
        <v>0</v>
      </c>
      <c r="J5042" s="487">
        <v>0</v>
      </c>
      <c r="K5042" s="175">
        <v>0</v>
      </c>
      <c r="L5042" s="287">
        <f t="shared" si="1178"/>
        <v>0</v>
      </c>
      <c r="M5042" s="12" t="str">
        <f t="shared" si="1176"/>
        <v/>
      </c>
      <c r="N5042" s="13"/>
    </row>
    <row r="5043" spans="1:14" hidden="1">
      <c r="A5043" s="23">
        <v>230</v>
      </c>
      <c r="B5043" s="272">
        <v>3900</v>
      </c>
      <c r="C5043" s="1917" t="s">
        <v>227</v>
      </c>
      <c r="D5043" s="1918"/>
      <c r="E5043" s="310">
        <f t="shared" si="1177"/>
        <v>0</v>
      </c>
      <c r="F5043" s="1458">
        <v>0</v>
      </c>
      <c r="G5043" s="1459">
        <v>0</v>
      </c>
      <c r="H5043" s="1460">
        <v>0</v>
      </c>
      <c r="I5043" s="1458">
        <v>0</v>
      </c>
      <c r="J5043" s="1459">
        <v>0</v>
      </c>
      <c r="K5043" s="1460">
        <v>0</v>
      </c>
      <c r="L5043" s="310">
        <f t="shared" si="1178"/>
        <v>0</v>
      </c>
      <c r="M5043" s="12" t="str">
        <f t="shared" si="1176"/>
        <v/>
      </c>
      <c r="N5043" s="13"/>
    </row>
    <row r="5044" spans="1:14" hidden="1">
      <c r="A5044" s="23">
        <v>245</v>
      </c>
      <c r="B5044" s="272">
        <v>4000</v>
      </c>
      <c r="C5044" s="1917" t="s">
        <v>228</v>
      </c>
      <c r="D5044" s="1918"/>
      <c r="E5044" s="310">
        <f t="shared" si="1177"/>
        <v>0</v>
      </c>
      <c r="F5044" s="1410"/>
      <c r="G5044" s="1411"/>
      <c r="H5044" s="1412"/>
      <c r="I5044" s="1410"/>
      <c r="J5044" s="1411"/>
      <c r="K5044" s="1412"/>
      <c r="L5044" s="310">
        <f t="shared" si="1178"/>
        <v>0</v>
      </c>
      <c r="M5044" s="12" t="str">
        <f t="shared" si="1176"/>
        <v/>
      </c>
      <c r="N5044" s="13"/>
    </row>
    <row r="5045" spans="1:14" hidden="1">
      <c r="A5045" s="22">
        <v>350</v>
      </c>
      <c r="B5045" s="272">
        <v>4100</v>
      </c>
      <c r="C5045" s="1917" t="s">
        <v>229</v>
      </c>
      <c r="D5045" s="1918"/>
      <c r="E5045" s="310">
        <f t="shared" si="1177"/>
        <v>0</v>
      </c>
      <c r="F5045" s="1459">
        <v>0</v>
      </c>
      <c r="G5045" s="1459">
        <v>0</v>
      </c>
      <c r="H5045" s="1460">
        <v>0</v>
      </c>
      <c r="I5045" s="1711">
        <v>0</v>
      </c>
      <c r="J5045" s="1459">
        <v>0</v>
      </c>
      <c r="K5045" s="1459">
        <v>0</v>
      </c>
      <c r="L5045" s="310">
        <f t="shared" si="1178"/>
        <v>0</v>
      </c>
      <c r="M5045" s="12" t="str">
        <f t="shared" si="1176"/>
        <v/>
      </c>
      <c r="N5045" s="13"/>
    </row>
    <row r="5046" spans="1:14" hidden="1">
      <c r="A5046" s="23">
        <v>355</v>
      </c>
      <c r="B5046" s="272">
        <v>4200</v>
      </c>
      <c r="C5046" s="1917" t="s">
        <v>230</v>
      </c>
      <c r="D5046" s="1918"/>
      <c r="E5046" s="310">
        <f t="shared" ref="E5046:L5046" si="1179">SUM(E5047:E5052)</f>
        <v>0</v>
      </c>
      <c r="F5046" s="274">
        <f t="shared" si="1179"/>
        <v>0</v>
      </c>
      <c r="G5046" s="275">
        <f t="shared" si="1179"/>
        <v>0</v>
      </c>
      <c r="H5046" s="276">
        <f>SUM(H5047:H5052)</f>
        <v>0</v>
      </c>
      <c r="I5046" s="274">
        <f t="shared" si="1179"/>
        <v>0</v>
      </c>
      <c r="J5046" s="275">
        <f t="shared" si="1179"/>
        <v>0</v>
      </c>
      <c r="K5046" s="276">
        <f t="shared" si="1179"/>
        <v>0</v>
      </c>
      <c r="L5046" s="310">
        <f t="shared" si="1179"/>
        <v>0</v>
      </c>
      <c r="M5046" s="12" t="str">
        <f t="shared" si="1176"/>
        <v/>
      </c>
      <c r="N5046" s="13"/>
    </row>
    <row r="5047" spans="1:14" hidden="1">
      <c r="A5047" s="23">
        <v>355</v>
      </c>
      <c r="B5047" s="362"/>
      <c r="C5047" s="279">
        <v>4201</v>
      </c>
      <c r="D5047" s="280" t="s">
        <v>231</v>
      </c>
      <c r="E5047" s="281">
        <f t="shared" ref="E5047:E5052" si="1180">F5047+G5047+H5047</f>
        <v>0</v>
      </c>
      <c r="F5047" s="152"/>
      <c r="G5047" s="153"/>
      <c r="H5047" s="1406"/>
      <c r="I5047" s="152"/>
      <c r="J5047" s="153"/>
      <c r="K5047" s="1406"/>
      <c r="L5047" s="281">
        <f t="shared" ref="L5047:L5052" si="1181">I5047+J5047+K5047</f>
        <v>0</v>
      </c>
      <c r="M5047" s="12" t="str">
        <f t="shared" si="1176"/>
        <v/>
      </c>
      <c r="N5047" s="13"/>
    </row>
    <row r="5048" spans="1:14" hidden="1">
      <c r="A5048" s="23">
        <v>375</v>
      </c>
      <c r="B5048" s="362"/>
      <c r="C5048" s="293">
        <v>4202</v>
      </c>
      <c r="D5048" s="363" t="s">
        <v>232</v>
      </c>
      <c r="E5048" s="295">
        <f t="shared" si="1180"/>
        <v>0</v>
      </c>
      <c r="F5048" s="158"/>
      <c r="G5048" s="159"/>
      <c r="H5048" s="1408"/>
      <c r="I5048" s="158"/>
      <c r="J5048" s="159"/>
      <c r="K5048" s="1408"/>
      <c r="L5048" s="295">
        <f t="shared" si="1181"/>
        <v>0</v>
      </c>
      <c r="M5048" s="12" t="str">
        <f t="shared" si="1176"/>
        <v/>
      </c>
      <c r="N5048" s="13"/>
    </row>
    <row r="5049" spans="1:14" hidden="1">
      <c r="A5049" s="23">
        <v>380</v>
      </c>
      <c r="B5049" s="362"/>
      <c r="C5049" s="293">
        <v>4214</v>
      </c>
      <c r="D5049" s="363" t="s">
        <v>233</v>
      </c>
      <c r="E5049" s="295">
        <f t="shared" si="1180"/>
        <v>0</v>
      </c>
      <c r="F5049" s="158"/>
      <c r="G5049" s="159"/>
      <c r="H5049" s="1408"/>
      <c r="I5049" s="158"/>
      <c r="J5049" s="159"/>
      <c r="K5049" s="1408"/>
      <c r="L5049" s="295">
        <f t="shared" si="1181"/>
        <v>0</v>
      </c>
      <c r="M5049" s="12" t="str">
        <f t="shared" si="1176"/>
        <v/>
      </c>
      <c r="N5049" s="13"/>
    </row>
    <row r="5050" spans="1:14" hidden="1">
      <c r="A5050" s="23">
        <v>385</v>
      </c>
      <c r="B5050" s="362"/>
      <c r="C5050" s="293">
        <v>4217</v>
      </c>
      <c r="D5050" s="363" t="s">
        <v>234</v>
      </c>
      <c r="E5050" s="295">
        <f t="shared" si="1180"/>
        <v>0</v>
      </c>
      <c r="F5050" s="158"/>
      <c r="G5050" s="159"/>
      <c r="H5050" s="1408"/>
      <c r="I5050" s="158"/>
      <c r="J5050" s="159"/>
      <c r="K5050" s="1408"/>
      <c r="L5050" s="295">
        <f t="shared" si="1181"/>
        <v>0</v>
      </c>
      <c r="M5050" s="12" t="str">
        <f t="shared" si="1176"/>
        <v/>
      </c>
      <c r="N5050" s="13"/>
    </row>
    <row r="5051" spans="1:14" hidden="1">
      <c r="A5051" s="23">
        <v>390</v>
      </c>
      <c r="B5051" s="362"/>
      <c r="C5051" s="293">
        <v>4218</v>
      </c>
      <c r="D5051" s="294" t="s">
        <v>235</v>
      </c>
      <c r="E5051" s="295">
        <f t="shared" si="1180"/>
        <v>0</v>
      </c>
      <c r="F5051" s="158"/>
      <c r="G5051" s="159"/>
      <c r="H5051" s="1408"/>
      <c r="I5051" s="158"/>
      <c r="J5051" s="159"/>
      <c r="K5051" s="1408"/>
      <c r="L5051" s="295">
        <f t="shared" si="1181"/>
        <v>0</v>
      </c>
      <c r="M5051" s="12" t="str">
        <f t="shared" si="1176"/>
        <v/>
      </c>
      <c r="N5051" s="13"/>
    </row>
    <row r="5052" spans="1:14" hidden="1">
      <c r="A5052" s="23">
        <v>390</v>
      </c>
      <c r="B5052" s="362"/>
      <c r="C5052" s="285">
        <v>4219</v>
      </c>
      <c r="D5052" s="343" t="s">
        <v>236</v>
      </c>
      <c r="E5052" s="287">
        <f t="shared" si="1180"/>
        <v>0</v>
      </c>
      <c r="F5052" s="173"/>
      <c r="G5052" s="174"/>
      <c r="H5052" s="1409"/>
      <c r="I5052" s="173"/>
      <c r="J5052" s="174"/>
      <c r="K5052" s="1409"/>
      <c r="L5052" s="287">
        <f t="shared" si="1181"/>
        <v>0</v>
      </c>
      <c r="M5052" s="12" t="str">
        <f t="shared" si="1176"/>
        <v/>
      </c>
      <c r="N5052" s="13"/>
    </row>
    <row r="5053" spans="1:14" hidden="1">
      <c r="A5053" s="23">
        <v>395</v>
      </c>
      <c r="B5053" s="272">
        <v>4300</v>
      </c>
      <c r="C5053" s="1917" t="s">
        <v>1645</v>
      </c>
      <c r="D5053" s="1918"/>
      <c r="E5053" s="310">
        <f t="shared" ref="E5053:L5053" si="1182">SUM(E5054:E5056)</f>
        <v>0</v>
      </c>
      <c r="F5053" s="274">
        <f t="shared" si="1182"/>
        <v>0</v>
      </c>
      <c r="G5053" s="275">
        <f t="shared" si="1182"/>
        <v>0</v>
      </c>
      <c r="H5053" s="276">
        <f>SUM(H5054:H5056)</f>
        <v>0</v>
      </c>
      <c r="I5053" s="274">
        <f t="shared" si="1182"/>
        <v>0</v>
      </c>
      <c r="J5053" s="275">
        <f t="shared" si="1182"/>
        <v>0</v>
      </c>
      <c r="K5053" s="276">
        <f t="shared" si="1182"/>
        <v>0</v>
      </c>
      <c r="L5053" s="310">
        <f t="shared" si="1182"/>
        <v>0</v>
      </c>
      <c r="M5053" s="12" t="str">
        <f t="shared" si="1176"/>
        <v/>
      </c>
      <c r="N5053" s="13"/>
    </row>
    <row r="5054" spans="1:14" hidden="1">
      <c r="A5054" s="18">
        <v>397</v>
      </c>
      <c r="B5054" s="362"/>
      <c r="C5054" s="279">
        <v>4301</v>
      </c>
      <c r="D5054" s="311" t="s">
        <v>237</v>
      </c>
      <c r="E5054" s="281">
        <f t="shared" ref="E5054:E5059" si="1183">F5054+G5054+H5054</f>
        <v>0</v>
      </c>
      <c r="F5054" s="152"/>
      <c r="G5054" s="153"/>
      <c r="H5054" s="1406"/>
      <c r="I5054" s="152"/>
      <c r="J5054" s="153"/>
      <c r="K5054" s="1406"/>
      <c r="L5054" s="281">
        <f t="shared" ref="L5054:L5059" si="1184">I5054+J5054+K5054</f>
        <v>0</v>
      </c>
      <c r="M5054" s="12" t="str">
        <f t="shared" si="1176"/>
        <v/>
      </c>
      <c r="N5054" s="13"/>
    </row>
    <row r="5055" spans="1:14" hidden="1">
      <c r="A5055" s="14">
        <v>398</v>
      </c>
      <c r="B5055" s="362"/>
      <c r="C5055" s="293">
        <v>4302</v>
      </c>
      <c r="D5055" s="363" t="s">
        <v>238</v>
      </c>
      <c r="E5055" s="295">
        <f t="shared" si="1183"/>
        <v>0</v>
      </c>
      <c r="F5055" s="158"/>
      <c r="G5055" s="159"/>
      <c r="H5055" s="1408"/>
      <c r="I5055" s="158"/>
      <c r="J5055" s="159"/>
      <c r="K5055" s="1408"/>
      <c r="L5055" s="295">
        <f t="shared" si="1184"/>
        <v>0</v>
      </c>
      <c r="M5055" s="12" t="str">
        <f t="shared" si="1176"/>
        <v/>
      </c>
      <c r="N5055" s="13"/>
    </row>
    <row r="5056" spans="1:14" hidden="1">
      <c r="A5056" s="14">
        <v>399</v>
      </c>
      <c r="B5056" s="362"/>
      <c r="C5056" s="285">
        <v>4309</v>
      </c>
      <c r="D5056" s="301" t="s">
        <v>239</v>
      </c>
      <c r="E5056" s="287">
        <f t="shared" si="1183"/>
        <v>0</v>
      </c>
      <c r="F5056" s="173"/>
      <c r="G5056" s="174"/>
      <c r="H5056" s="1409"/>
      <c r="I5056" s="173"/>
      <c r="J5056" s="174"/>
      <c r="K5056" s="1409"/>
      <c r="L5056" s="287">
        <f t="shared" si="1184"/>
        <v>0</v>
      </c>
      <c r="M5056" s="12" t="str">
        <f t="shared" si="1176"/>
        <v/>
      </c>
      <c r="N5056" s="13"/>
    </row>
    <row r="5057" spans="1:14" hidden="1">
      <c r="A5057" s="14">
        <v>400</v>
      </c>
      <c r="B5057" s="272">
        <v>4400</v>
      </c>
      <c r="C5057" s="1917" t="s">
        <v>1642</v>
      </c>
      <c r="D5057" s="1918"/>
      <c r="E5057" s="310">
        <f t="shared" si="1183"/>
        <v>0</v>
      </c>
      <c r="F5057" s="1410"/>
      <c r="G5057" s="1411"/>
      <c r="H5057" s="1412"/>
      <c r="I5057" s="1410"/>
      <c r="J5057" s="1411"/>
      <c r="K5057" s="1412"/>
      <c r="L5057" s="310">
        <f t="shared" si="1184"/>
        <v>0</v>
      </c>
      <c r="M5057" s="12" t="str">
        <f t="shared" si="1176"/>
        <v/>
      </c>
      <c r="N5057" s="13"/>
    </row>
    <row r="5058" spans="1:14">
      <c r="A5058" s="14">
        <v>401</v>
      </c>
      <c r="B5058" s="272">
        <v>4500</v>
      </c>
      <c r="C5058" s="1917" t="s">
        <v>1643</v>
      </c>
      <c r="D5058" s="1918"/>
      <c r="E5058" s="310">
        <f t="shared" si="1183"/>
        <v>480210</v>
      </c>
      <c r="F5058" s="1410">
        <v>430210</v>
      </c>
      <c r="G5058" s="1411">
        <v>0</v>
      </c>
      <c r="H5058" s="1412">
        <v>50000</v>
      </c>
      <c r="I5058" s="1410">
        <v>261979</v>
      </c>
      <c r="J5058" s="1411">
        <v>0</v>
      </c>
      <c r="K5058" s="1412">
        <v>0</v>
      </c>
      <c r="L5058" s="310">
        <f t="shared" si="1184"/>
        <v>261979</v>
      </c>
      <c r="M5058" s="12">
        <f t="shared" si="1176"/>
        <v>1</v>
      </c>
      <c r="N5058" s="13"/>
    </row>
    <row r="5059" spans="1:14" hidden="1">
      <c r="A5059" s="40">
        <v>404</v>
      </c>
      <c r="B5059" s="272">
        <v>4600</v>
      </c>
      <c r="C5059" s="1923" t="s">
        <v>240</v>
      </c>
      <c r="D5059" s="1924"/>
      <c r="E5059" s="310">
        <f t="shared" si="1183"/>
        <v>0</v>
      </c>
      <c r="F5059" s="1410"/>
      <c r="G5059" s="1411"/>
      <c r="H5059" s="1412"/>
      <c r="I5059" s="1410"/>
      <c r="J5059" s="1411"/>
      <c r="K5059" s="1412"/>
      <c r="L5059" s="310">
        <f t="shared" si="1184"/>
        <v>0</v>
      </c>
      <c r="M5059" s="12" t="str">
        <f t="shared" si="1176"/>
        <v/>
      </c>
      <c r="N5059" s="13"/>
    </row>
    <row r="5060" spans="1:14" hidden="1">
      <c r="A5060" s="40">
        <v>404</v>
      </c>
      <c r="B5060" s="272">
        <v>4900</v>
      </c>
      <c r="C5060" s="1917" t="s">
        <v>267</v>
      </c>
      <c r="D5060" s="1918"/>
      <c r="E5060" s="310">
        <f t="shared" ref="E5060:L5060" si="1185">+E5061+E5062</f>
        <v>0</v>
      </c>
      <c r="F5060" s="274">
        <f t="shared" si="1185"/>
        <v>0</v>
      </c>
      <c r="G5060" s="275">
        <f t="shared" si="1185"/>
        <v>0</v>
      </c>
      <c r="H5060" s="276">
        <f>+H5061+H5062</f>
        <v>0</v>
      </c>
      <c r="I5060" s="274">
        <f t="shared" si="1185"/>
        <v>0</v>
      </c>
      <c r="J5060" s="275">
        <f t="shared" si="1185"/>
        <v>0</v>
      </c>
      <c r="K5060" s="276">
        <f t="shared" si="1185"/>
        <v>0</v>
      </c>
      <c r="L5060" s="310">
        <f t="shared" si="1185"/>
        <v>0</v>
      </c>
      <c r="M5060" s="12" t="str">
        <f t="shared" si="1176"/>
        <v/>
      </c>
      <c r="N5060" s="13"/>
    </row>
    <row r="5061" spans="1:14" hidden="1">
      <c r="A5061" s="22">
        <v>440</v>
      </c>
      <c r="B5061" s="362"/>
      <c r="C5061" s="279">
        <v>4901</v>
      </c>
      <c r="D5061" s="364" t="s">
        <v>268</v>
      </c>
      <c r="E5061" s="281">
        <f>F5061+G5061+H5061</f>
        <v>0</v>
      </c>
      <c r="F5061" s="152"/>
      <c r="G5061" s="153"/>
      <c r="H5061" s="1406"/>
      <c r="I5061" s="152"/>
      <c r="J5061" s="153"/>
      <c r="K5061" s="1406"/>
      <c r="L5061" s="281">
        <f>I5061+J5061+K5061</f>
        <v>0</v>
      </c>
      <c r="M5061" s="12" t="str">
        <f t="shared" si="1176"/>
        <v/>
      </c>
      <c r="N5061" s="13"/>
    </row>
    <row r="5062" spans="1:14" hidden="1">
      <c r="A5062" s="22">
        <v>450</v>
      </c>
      <c r="B5062" s="362"/>
      <c r="C5062" s="285">
        <v>4902</v>
      </c>
      <c r="D5062" s="301" t="s">
        <v>269</v>
      </c>
      <c r="E5062" s="287">
        <f>F5062+G5062+H5062</f>
        <v>0</v>
      </c>
      <c r="F5062" s="173"/>
      <c r="G5062" s="174"/>
      <c r="H5062" s="1409"/>
      <c r="I5062" s="173"/>
      <c r="J5062" s="174"/>
      <c r="K5062" s="1409"/>
      <c r="L5062" s="287">
        <f>I5062+J5062+K5062</f>
        <v>0</v>
      </c>
      <c r="M5062" s="12" t="str">
        <f t="shared" si="1176"/>
        <v/>
      </c>
      <c r="N5062" s="13"/>
    </row>
    <row r="5063" spans="1:14" hidden="1">
      <c r="A5063" s="22">
        <v>495</v>
      </c>
      <c r="B5063" s="365">
        <v>5100</v>
      </c>
      <c r="C5063" s="1925" t="s">
        <v>241</v>
      </c>
      <c r="D5063" s="1926"/>
      <c r="E5063" s="310">
        <f>F5063+G5063+H5063</f>
        <v>0</v>
      </c>
      <c r="F5063" s="1410"/>
      <c r="G5063" s="1411"/>
      <c r="H5063" s="1412"/>
      <c r="I5063" s="1410"/>
      <c r="J5063" s="1411"/>
      <c r="K5063" s="1412"/>
      <c r="L5063" s="310">
        <f>I5063+J5063+K5063</f>
        <v>0</v>
      </c>
      <c r="M5063" s="12" t="str">
        <f t="shared" si="1176"/>
        <v/>
      </c>
      <c r="N5063" s="13"/>
    </row>
    <row r="5064" spans="1:14" hidden="1">
      <c r="A5064" s="23">
        <v>500</v>
      </c>
      <c r="B5064" s="365">
        <v>5200</v>
      </c>
      <c r="C5064" s="1925" t="s">
        <v>242</v>
      </c>
      <c r="D5064" s="1926"/>
      <c r="E5064" s="310">
        <f t="shared" ref="E5064:L5064" si="1186">SUM(E5065:E5071)</f>
        <v>0</v>
      </c>
      <c r="F5064" s="274">
        <f t="shared" si="1186"/>
        <v>0</v>
      </c>
      <c r="G5064" s="275">
        <f t="shared" si="1186"/>
        <v>0</v>
      </c>
      <c r="H5064" s="276">
        <f>SUM(H5065:H5071)</f>
        <v>0</v>
      </c>
      <c r="I5064" s="274">
        <f t="shared" si="1186"/>
        <v>0</v>
      </c>
      <c r="J5064" s="275">
        <f t="shared" si="1186"/>
        <v>0</v>
      </c>
      <c r="K5064" s="276">
        <f t="shared" si="1186"/>
        <v>0</v>
      </c>
      <c r="L5064" s="310">
        <f t="shared" si="1186"/>
        <v>0</v>
      </c>
      <c r="M5064" s="12" t="str">
        <f t="shared" si="1176"/>
        <v/>
      </c>
      <c r="N5064" s="13"/>
    </row>
    <row r="5065" spans="1:14" hidden="1">
      <c r="A5065" s="23">
        <v>505</v>
      </c>
      <c r="B5065" s="366"/>
      <c r="C5065" s="367">
        <v>5201</v>
      </c>
      <c r="D5065" s="368" t="s">
        <v>243</v>
      </c>
      <c r="E5065" s="281">
        <f t="shared" ref="E5065:E5071" si="1187">F5065+G5065+H5065</f>
        <v>0</v>
      </c>
      <c r="F5065" s="152"/>
      <c r="G5065" s="153"/>
      <c r="H5065" s="1406"/>
      <c r="I5065" s="152"/>
      <c r="J5065" s="153"/>
      <c r="K5065" s="1406"/>
      <c r="L5065" s="281">
        <f t="shared" ref="L5065:L5071" si="1188">I5065+J5065+K5065</f>
        <v>0</v>
      </c>
      <c r="M5065" s="12" t="str">
        <f t="shared" si="1176"/>
        <v/>
      </c>
      <c r="N5065" s="13"/>
    </row>
    <row r="5066" spans="1:14" hidden="1">
      <c r="A5066" s="23">
        <v>510</v>
      </c>
      <c r="B5066" s="366"/>
      <c r="C5066" s="369">
        <v>5202</v>
      </c>
      <c r="D5066" s="370" t="s">
        <v>244</v>
      </c>
      <c r="E5066" s="295">
        <f t="shared" si="1187"/>
        <v>0</v>
      </c>
      <c r="F5066" s="158"/>
      <c r="G5066" s="159"/>
      <c r="H5066" s="1408"/>
      <c r="I5066" s="158"/>
      <c r="J5066" s="159"/>
      <c r="K5066" s="1408"/>
      <c r="L5066" s="295">
        <f t="shared" si="1188"/>
        <v>0</v>
      </c>
      <c r="M5066" s="12" t="str">
        <f t="shared" si="1176"/>
        <v/>
      </c>
      <c r="N5066" s="13"/>
    </row>
    <row r="5067" spans="1:14" hidden="1">
      <c r="A5067" s="23">
        <v>515</v>
      </c>
      <c r="B5067" s="366"/>
      <c r="C5067" s="369">
        <v>5203</v>
      </c>
      <c r="D5067" s="370" t="s">
        <v>609</v>
      </c>
      <c r="E5067" s="295">
        <f t="shared" si="1187"/>
        <v>0</v>
      </c>
      <c r="F5067" s="158"/>
      <c r="G5067" s="159"/>
      <c r="H5067" s="1408"/>
      <c r="I5067" s="158"/>
      <c r="J5067" s="159"/>
      <c r="K5067" s="1408"/>
      <c r="L5067" s="295">
        <f t="shared" si="1188"/>
        <v>0</v>
      </c>
      <c r="M5067" s="12" t="str">
        <f t="shared" si="1176"/>
        <v/>
      </c>
      <c r="N5067" s="13"/>
    </row>
    <row r="5068" spans="1:14" hidden="1">
      <c r="A5068" s="23">
        <v>520</v>
      </c>
      <c r="B5068" s="366"/>
      <c r="C5068" s="369">
        <v>5204</v>
      </c>
      <c r="D5068" s="370" t="s">
        <v>610</v>
      </c>
      <c r="E5068" s="295">
        <f t="shared" si="1187"/>
        <v>0</v>
      </c>
      <c r="F5068" s="158"/>
      <c r="G5068" s="159"/>
      <c r="H5068" s="1408"/>
      <c r="I5068" s="158"/>
      <c r="J5068" s="159"/>
      <c r="K5068" s="1408"/>
      <c r="L5068" s="295">
        <f t="shared" si="1188"/>
        <v>0</v>
      </c>
      <c r="M5068" s="12" t="str">
        <f t="shared" si="1176"/>
        <v/>
      </c>
      <c r="N5068" s="13"/>
    </row>
    <row r="5069" spans="1:14" hidden="1">
      <c r="A5069" s="23">
        <v>525</v>
      </c>
      <c r="B5069" s="366"/>
      <c r="C5069" s="369">
        <v>5205</v>
      </c>
      <c r="D5069" s="370" t="s">
        <v>611</v>
      </c>
      <c r="E5069" s="295">
        <f t="shared" si="1187"/>
        <v>0</v>
      </c>
      <c r="F5069" s="158"/>
      <c r="G5069" s="159"/>
      <c r="H5069" s="1408"/>
      <c r="I5069" s="158"/>
      <c r="J5069" s="159"/>
      <c r="K5069" s="1408"/>
      <c r="L5069" s="295">
        <f t="shared" si="1188"/>
        <v>0</v>
      </c>
      <c r="M5069" s="12" t="str">
        <f t="shared" si="1176"/>
        <v/>
      </c>
      <c r="N5069" s="13"/>
    </row>
    <row r="5070" spans="1:14" hidden="1">
      <c r="A5070" s="22">
        <v>635</v>
      </c>
      <c r="B5070" s="366"/>
      <c r="C5070" s="369">
        <v>5206</v>
      </c>
      <c r="D5070" s="370" t="s">
        <v>612</v>
      </c>
      <c r="E5070" s="295">
        <f t="shared" si="1187"/>
        <v>0</v>
      </c>
      <c r="F5070" s="158"/>
      <c r="G5070" s="159"/>
      <c r="H5070" s="1408"/>
      <c r="I5070" s="158"/>
      <c r="J5070" s="159"/>
      <c r="K5070" s="1408"/>
      <c r="L5070" s="295">
        <f t="shared" si="1188"/>
        <v>0</v>
      </c>
      <c r="M5070" s="12" t="str">
        <f t="shared" si="1176"/>
        <v/>
      </c>
      <c r="N5070" s="13"/>
    </row>
    <row r="5071" spans="1:14" hidden="1">
      <c r="A5071" s="23">
        <v>640</v>
      </c>
      <c r="B5071" s="366"/>
      <c r="C5071" s="371">
        <v>5219</v>
      </c>
      <c r="D5071" s="372" t="s">
        <v>613</v>
      </c>
      <c r="E5071" s="287">
        <f t="shared" si="1187"/>
        <v>0</v>
      </c>
      <c r="F5071" s="173"/>
      <c r="G5071" s="174"/>
      <c r="H5071" s="1409"/>
      <c r="I5071" s="173"/>
      <c r="J5071" s="174"/>
      <c r="K5071" s="1409"/>
      <c r="L5071" s="287">
        <f t="shared" si="1188"/>
        <v>0</v>
      </c>
      <c r="M5071" s="12" t="str">
        <f t="shared" si="1176"/>
        <v/>
      </c>
      <c r="N5071" s="13"/>
    </row>
    <row r="5072" spans="1:14" hidden="1">
      <c r="A5072" s="23">
        <v>645</v>
      </c>
      <c r="B5072" s="365">
        <v>5300</v>
      </c>
      <c r="C5072" s="1925" t="s">
        <v>614</v>
      </c>
      <c r="D5072" s="1926"/>
      <c r="E5072" s="310">
        <f t="shared" ref="E5072:L5072" si="1189">SUM(E5073:E5074)</f>
        <v>0</v>
      </c>
      <c r="F5072" s="274">
        <f t="shared" si="1189"/>
        <v>0</v>
      </c>
      <c r="G5072" s="275">
        <f t="shared" si="1189"/>
        <v>0</v>
      </c>
      <c r="H5072" s="276">
        <f>SUM(H5073:H5074)</f>
        <v>0</v>
      </c>
      <c r="I5072" s="274">
        <f t="shared" si="1189"/>
        <v>0</v>
      </c>
      <c r="J5072" s="275">
        <f t="shared" si="1189"/>
        <v>0</v>
      </c>
      <c r="K5072" s="276">
        <f t="shared" si="1189"/>
        <v>0</v>
      </c>
      <c r="L5072" s="310">
        <f t="shared" si="1189"/>
        <v>0</v>
      </c>
      <c r="M5072" s="12" t="str">
        <f t="shared" si="1176"/>
        <v/>
      </c>
      <c r="N5072" s="13"/>
    </row>
    <row r="5073" spans="1:14" hidden="1">
      <c r="A5073" s="23">
        <v>650</v>
      </c>
      <c r="B5073" s="366"/>
      <c r="C5073" s="367">
        <v>5301</v>
      </c>
      <c r="D5073" s="368" t="s">
        <v>301</v>
      </c>
      <c r="E5073" s="281">
        <f>F5073+G5073+H5073</f>
        <v>0</v>
      </c>
      <c r="F5073" s="152"/>
      <c r="G5073" s="153"/>
      <c r="H5073" s="1406"/>
      <c r="I5073" s="152"/>
      <c r="J5073" s="153"/>
      <c r="K5073" s="1406"/>
      <c r="L5073" s="281">
        <f>I5073+J5073+K5073</f>
        <v>0</v>
      </c>
      <c r="M5073" s="12" t="str">
        <f t="shared" si="1176"/>
        <v/>
      </c>
      <c r="N5073" s="13"/>
    </row>
    <row r="5074" spans="1:14" hidden="1">
      <c r="A5074" s="22">
        <v>655</v>
      </c>
      <c r="B5074" s="366"/>
      <c r="C5074" s="371">
        <v>5309</v>
      </c>
      <c r="D5074" s="372" t="s">
        <v>615</v>
      </c>
      <c r="E5074" s="287">
        <f>F5074+G5074+H5074</f>
        <v>0</v>
      </c>
      <c r="F5074" s="173"/>
      <c r="G5074" s="174"/>
      <c r="H5074" s="1409"/>
      <c r="I5074" s="173"/>
      <c r="J5074" s="174"/>
      <c r="K5074" s="1409"/>
      <c r="L5074" s="287">
        <f>I5074+J5074+K5074</f>
        <v>0</v>
      </c>
      <c r="M5074" s="12" t="str">
        <f t="shared" si="1176"/>
        <v/>
      </c>
      <c r="N5074" s="13"/>
    </row>
    <row r="5075" spans="1:14" hidden="1">
      <c r="A5075" s="22">
        <v>665</v>
      </c>
      <c r="B5075" s="365">
        <v>5400</v>
      </c>
      <c r="C5075" s="1925" t="s">
        <v>672</v>
      </c>
      <c r="D5075" s="1926"/>
      <c r="E5075" s="310">
        <f>F5075+G5075+H5075</f>
        <v>0</v>
      </c>
      <c r="F5075" s="1410"/>
      <c r="G5075" s="1411"/>
      <c r="H5075" s="1412"/>
      <c r="I5075" s="1410"/>
      <c r="J5075" s="1411"/>
      <c r="K5075" s="1412"/>
      <c r="L5075" s="310">
        <f>I5075+J5075+K5075</f>
        <v>0</v>
      </c>
      <c r="M5075" s="12" t="str">
        <f t="shared" si="1176"/>
        <v/>
      </c>
      <c r="N5075" s="13"/>
    </row>
    <row r="5076" spans="1:14" hidden="1">
      <c r="A5076" s="22">
        <v>675</v>
      </c>
      <c r="B5076" s="272">
        <v>5500</v>
      </c>
      <c r="C5076" s="1917" t="s">
        <v>673</v>
      </c>
      <c r="D5076" s="1918"/>
      <c r="E5076" s="310">
        <f t="shared" ref="E5076:L5076" si="1190">SUM(E5077:E5080)</f>
        <v>0</v>
      </c>
      <c r="F5076" s="274">
        <f t="shared" si="1190"/>
        <v>0</v>
      </c>
      <c r="G5076" s="275">
        <f t="shared" si="1190"/>
        <v>0</v>
      </c>
      <c r="H5076" s="276">
        <f>SUM(H5077:H5080)</f>
        <v>0</v>
      </c>
      <c r="I5076" s="274">
        <f t="shared" si="1190"/>
        <v>0</v>
      </c>
      <c r="J5076" s="275">
        <f t="shared" si="1190"/>
        <v>0</v>
      </c>
      <c r="K5076" s="276">
        <f t="shared" si="1190"/>
        <v>0</v>
      </c>
      <c r="L5076" s="310">
        <f t="shared" si="1190"/>
        <v>0</v>
      </c>
      <c r="M5076" s="12" t="str">
        <f t="shared" si="1176"/>
        <v/>
      </c>
      <c r="N5076" s="13"/>
    </row>
    <row r="5077" spans="1:14" hidden="1">
      <c r="A5077" s="22">
        <v>685</v>
      </c>
      <c r="B5077" s="362"/>
      <c r="C5077" s="279">
        <v>5501</v>
      </c>
      <c r="D5077" s="311" t="s">
        <v>674</v>
      </c>
      <c r="E5077" s="281">
        <f>F5077+G5077+H5077</f>
        <v>0</v>
      </c>
      <c r="F5077" s="152"/>
      <c r="G5077" s="153"/>
      <c r="H5077" s="1406"/>
      <c r="I5077" s="152"/>
      <c r="J5077" s="153"/>
      <c r="K5077" s="1406"/>
      <c r="L5077" s="281">
        <f>I5077+J5077+K5077</f>
        <v>0</v>
      </c>
      <c r="M5077" s="12" t="str">
        <f t="shared" si="1176"/>
        <v/>
      </c>
      <c r="N5077" s="13"/>
    </row>
    <row r="5078" spans="1:14" hidden="1">
      <c r="A5078" s="23">
        <v>690</v>
      </c>
      <c r="B5078" s="362"/>
      <c r="C5078" s="293">
        <v>5502</v>
      </c>
      <c r="D5078" s="294" t="s">
        <v>675</v>
      </c>
      <c r="E5078" s="295">
        <f>F5078+G5078+H5078</f>
        <v>0</v>
      </c>
      <c r="F5078" s="158"/>
      <c r="G5078" s="159"/>
      <c r="H5078" s="1408"/>
      <c r="I5078" s="158"/>
      <c r="J5078" s="159"/>
      <c r="K5078" s="1408"/>
      <c r="L5078" s="295">
        <f>I5078+J5078+K5078</f>
        <v>0</v>
      </c>
      <c r="M5078" s="12" t="str">
        <f t="shared" si="1176"/>
        <v/>
      </c>
      <c r="N5078" s="13"/>
    </row>
    <row r="5079" spans="1:14" hidden="1">
      <c r="A5079" s="23">
        <v>695</v>
      </c>
      <c r="B5079" s="362"/>
      <c r="C5079" s="293">
        <v>5503</v>
      </c>
      <c r="D5079" s="363" t="s">
        <v>676</v>
      </c>
      <c r="E5079" s="295">
        <f>F5079+G5079+H5079</f>
        <v>0</v>
      </c>
      <c r="F5079" s="158"/>
      <c r="G5079" s="159"/>
      <c r="H5079" s="1408"/>
      <c r="I5079" s="158"/>
      <c r="J5079" s="159"/>
      <c r="K5079" s="1408"/>
      <c r="L5079" s="295">
        <f>I5079+J5079+K5079</f>
        <v>0</v>
      </c>
      <c r="M5079" s="12" t="str">
        <f t="shared" si="1176"/>
        <v/>
      </c>
      <c r="N5079" s="13"/>
    </row>
    <row r="5080" spans="1:14" hidden="1">
      <c r="A5080" s="22">
        <v>700</v>
      </c>
      <c r="B5080" s="362"/>
      <c r="C5080" s="285">
        <v>5504</v>
      </c>
      <c r="D5080" s="339" t="s">
        <v>677</v>
      </c>
      <c r="E5080" s="287">
        <f>F5080+G5080+H5080</f>
        <v>0</v>
      </c>
      <c r="F5080" s="173"/>
      <c r="G5080" s="174"/>
      <c r="H5080" s="1409"/>
      <c r="I5080" s="173"/>
      <c r="J5080" s="174"/>
      <c r="K5080" s="1409"/>
      <c r="L5080" s="287">
        <f>I5080+J5080+K5080</f>
        <v>0</v>
      </c>
      <c r="M5080" s="12" t="str">
        <f t="shared" si="1176"/>
        <v/>
      </c>
      <c r="N5080" s="13"/>
    </row>
    <row r="5081" spans="1:14" hidden="1">
      <c r="A5081" s="22">
        <v>710</v>
      </c>
      <c r="B5081" s="365">
        <v>5700</v>
      </c>
      <c r="C5081" s="1919" t="s">
        <v>899</v>
      </c>
      <c r="D5081" s="1920"/>
      <c r="E5081" s="310">
        <f>SUM(E5082:E5084)</f>
        <v>0</v>
      </c>
      <c r="F5081" s="1458">
        <v>0</v>
      </c>
      <c r="G5081" s="1458">
        <v>0</v>
      </c>
      <c r="H5081" s="1458">
        <v>0</v>
      </c>
      <c r="I5081" s="1458">
        <v>0</v>
      </c>
      <c r="J5081" s="1458">
        <v>0</v>
      </c>
      <c r="K5081" s="1458">
        <v>0</v>
      </c>
      <c r="L5081" s="310">
        <f>SUM(L5082:L5084)</f>
        <v>0</v>
      </c>
      <c r="M5081" s="12" t="str">
        <f t="shared" si="1176"/>
        <v/>
      </c>
      <c r="N5081" s="13"/>
    </row>
    <row r="5082" spans="1:14" hidden="1">
      <c r="A5082" s="23">
        <v>715</v>
      </c>
      <c r="B5082" s="366"/>
      <c r="C5082" s="367">
        <v>5701</v>
      </c>
      <c r="D5082" s="368" t="s">
        <v>678</v>
      </c>
      <c r="E5082" s="281">
        <f>F5082+G5082+H5082</f>
        <v>0</v>
      </c>
      <c r="F5082" s="1459">
        <v>0</v>
      </c>
      <c r="G5082" s="1459">
        <v>0</v>
      </c>
      <c r="H5082" s="1460">
        <v>0</v>
      </c>
      <c r="I5082" s="1711">
        <v>0</v>
      </c>
      <c r="J5082" s="1459">
        <v>0</v>
      </c>
      <c r="K5082" s="1459">
        <v>0</v>
      </c>
      <c r="L5082" s="281">
        <f>I5082+J5082+K5082</f>
        <v>0</v>
      </c>
      <c r="M5082" s="12" t="str">
        <f t="shared" si="1176"/>
        <v/>
      </c>
      <c r="N5082" s="13"/>
    </row>
    <row r="5083" spans="1:14" hidden="1">
      <c r="A5083" s="23">
        <v>720</v>
      </c>
      <c r="B5083" s="366"/>
      <c r="C5083" s="373">
        <v>5702</v>
      </c>
      <c r="D5083" s="374" t="s">
        <v>679</v>
      </c>
      <c r="E5083" s="314">
        <f>F5083+G5083+H5083</f>
        <v>0</v>
      </c>
      <c r="F5083" s="1459">
        <v>0</v>
      </c>
      <c r="G5083" s="1459">
        <v>0</v>
      </c>
      <c r="H5083" s="1460">
        <v>0</v>
      </c>
      <c r="I5083" s="1711">
        <v>0</v>
      </c>
      <c r="J5083" s="1459">
        <v>0</v>
      </c>
      <c r="K5083" s="1459">
        <v>0</v>
      </c>
      <c r="L5083" s="314">
        <f>I5083+J5083+K5083</f>
        <v>0</v>
      </c>
      <c r="M5083" s="12" t="str">
        <f t="shared" si="1176"/>
        <v/>
      </c>
      <c r="N5083" s="13"/>
    </row>
    <row r="5084" spans="1:14" hidden="1">
      <c r="A5084" s="23">
        <v>725</v>
      </c>
      <c r="B5084" s="292"/>
      <c r="C5084" s="375">
        <v>4071</v>
      </c>
      <c r="D5084" s="376" t="s">
        <v>680</v>
      </c>
      <c r="E5084" s="377">
        <f>F5084+G5084+H5084</f>
        <v>0</v>
      </c>
      <c r="F5084" s="1459">
        <v>0</v>
      </c>
      <c r="G5084" s="1459">
        <v>0</v>
      </c>
      <c r="H5084" s="1460">
        <v>0</v>
      </c>
      <c r="I5084" s="1711">
        <v>0</v>
      </c>
      <c r="J5084" s="1459">
        <v>0</v>
      </c>
      <c r="K5084" s="1459">
        <v>0</v>
      </c>
      <c r="L5084" s="377">
        <f>I5084+J5084+K5084</f>
        <v>0</v>
      </c>
      <c r="M5084" s="12" t="str">
        <f t="shared" si="1176"/>
        <v/>
      </c>
      <c r="N5084" s="13"/>
    </row>
    <row r="5085" spans="1:14" hidden="1">
      <c r="A5085" s="23">
        <v>730</v>
      </c>
      <c r="B5085" s="571"/>
      <c r="C5085" s="1921" t="s">
        <v>681</v>
      </c>
      <c r="D5085" s="1922"/>
      <c r="E5085" s="1426"/>
      <c r="F5085" s="1426"/>
      <c r="G5085" s="1426"/>
      <c r="H5085" s="1426"/>
      <c r="I5085" s="1426"/>
      <c r="J5085" s="1426"/>
      <c r="K5085" s="1426"/>
      <c r="L5085" s="1427"/>
      <c r="M5085" s="12" t="str">
        <f t="shared" si="1176"/>
        <v/>
      </c>
      <c r="N5085" s="13"/>
    </row>
    <row r="5086" spans="1:14" hidden="1">
      <c r="A5086" s="23">
        <v>735</v>
      </c>
      <c r="B5086" s="381">
        <v>98</v>
      </c>
      <c r="C5086" s="1921" t="s">
        <v>681</v>
      </c>
      <c r="D5086" s="1922"/>
      <c r="E5086" s="382">
        <f>F5086+G5086+H5086</f>
        <v>0</v>
      </c>
      <c r="F5086" s="1417"/>
      <c r="G5086" s="1418"/>
      <c r="H5086" s="1419"/>
      <c r="I5086" s="1448">
        <v>0</v>
      </c>
      <c r="J5086" s="1449">
        <v>0</v>
      </c>
      <c r="K5086" s="1450">
        <v>0</v>
      </c>
      <c r="L5086" s="382">
        <f>I5086+J5086+K5086</f>
        <v>0</v>
      </c>
      <c r="M5086" s="12" t="str">
        <f t="shared" si="1176"/>
        <v/>
      </c>
      <c r="N5086" s="13"/>
    </row>
    <row r="5087" spans="1:14" hidden="1">
      <c r="A5087" s="23">
        <v>740</v>
      </c>
      <c r="B5087" s="1421"/>
      <c r="C5087" s="1422"/>
      <c r="D5087" s="1423"/>
      <c r="E5087" s="269"/>
      <c r="F5087" s="269"/>
      <c r="G5087" s="269"/>
      <c r="H5087" s="269"/>
      <c r="I5087" s="269"/>
      <c r="J5087" s="269"/>
      <c r="K5087" s="269"/>
      <c r="L5087" s="270"/>
      <c r="M5087" s="12" t="str">
        <f t="shared" si="1176"/>
        <v/>
      </c>
      <c r="N5087" s="73" t="str">
        <f>LEFT(C4969,1)</f>
        <v>7</v>
      </c>
    </row>
    <row r="5088" spans="1:14" hidden="1">
      <c r="A5088" s="23">
        <v>745</v>
      </c>
      <c r="B5088" s="1424"/>
      <c r="C5088" s="111"/>
      <c r="D5088" s="1425"/>
      <c r="E5088" s="218"/>
      <c r="F5088" s="218"/>
      <c r="G5088" s="218"/>
      <c r="H5088" s="218"/>
      <c r="I5088" s="218"/>
      <c r="J5088" s="218"/>
      <c r="K5088" s="218"/>
      <c r="L5088" s="389"/>
      <c r="M5088" s="7" t="str">
        <f t="shared" si="1176"/>
        <v/>
      </c>
    </row>
    <row r="5089" spans="1:14" hidden="1">
      <c r="A5089" s="22">
        <v>750</v>
      </c>
      <c r="B5089" s="1424"/>
      <c r="C5089" s="111"/>
      <c r="D5089" s="1425"/>
      <c r="E5089" s="218"/>
      <c r="F5089" s="218"/>
      <c r="G5089" s="218"/>
      <c r="H5089" s="218"/>
      <c r="I5089" s="218"/>
      <c r="J5089" s="218"/>
      <c r="K5089" s="218"/>
      <c r="L5089" s="389"/>
      <c r="M5089" s="7" t="str">
        <f t="shared" si="1176"/>
        <v/>
      </c>
    </row>
    <row r="5090" spans="1:14" ht="19.5" thickBot="1">
      <c r="A5090" s="23">
        <v>755</v>
      </c>
      <c r="B5090" s="1451"/>
      <c r="C5090" s="393" t="s">
        <v>727</v>
      </c>
      <c r="D5090" s="1420">
        <f>+B5090</f>
        <v>0</v>
      </c>
      <c r="E5090" s="395">
        <f t="shared" ref="E5090:L5090" si="1191">SUM(E4972,E4975,E4981,E4989,E4990,E5008,E5012,E5018,E5021,E5022,E5023,E5024,E5028,E5037,E5043,E5044,E5045,E5046,E5053,E5057,E5058,E5059,E5060,E5063,E5064,E5072,E5075,E5076,E5081)+E5086</f>
        <v>480210</v>
      </c>
      <c r="F5090" s="396">
        <f t="shared" si="1191"/>
        <v>430210</v>
      </c>
      <c r="G5090" s="397">
        <f t="shared" si="1191"/>
        <v>0</v>
      </c>
      <c r="H5090" s="398">
        <f t="shared" si="1191"/>
        <v>50000</v>
      </c>
      <c r="I5090" s="396">
        <f t="shared" si="1191"/>
        <v>261979</v>
      </c>
      <c r="J5090" s="397">
        <f t="shared" si="1191"/>
        <v>0</v>
      </c>
      <c r="K5090" s="398">
        <f t="shared" si="1191"/>
        <v>0</v>
      </c>
      <c r="L5090" s="395">
        <f t="shared" si="1191"/>
        <v>261979</v>
      </c>
      <c r="M5090" s="1820">
        <f t="shared" si="1176"/>
        <v>1</v>
      </c>
      <c r="N5090" s="65"/>
    </row>
    <row r="5091" spans="1:14" ht="19.5" thickTop="1">
      <c r="A5091" s="23">
        <v>760</v>
      </c>
      <c r="B5091" s="79" t="s">
        <v>120</v>
      </c>
      <c r="C5091" s="1"/>
      <c r="L5091" s="6"/>
      <c r="M5091" s="1820">
        <f>(IF($E5090&lt;&gt;0,$M$2,IF($L5090&lt;&gt;0,$M$2,"")))</f>
        <v>1</v>
      </c>
      <c r="N5091" s="65"/>
    </row>
    <row r="5092" spans="1:14" ht="18.75">
      <c r="A5092" s="22">
        <v>765</v>
      </c>
      <c r="B5092" s="1355"/>
      <c r="C5092" s="1355"/>
      <c r="D5092" s="1356"/>
      <c r="E5092" s="1355"/>
      <c r="F5092" s="1355"/>
      <c r="G5092" s="1355"/>
      <c r="H5092" s="1355"/>
      <c r="I5092" s="1355"/>
      <c r="J5092" s="1355"/>
      <c r="K5092" s="1355"/>
      <c r="L5092" s="1357"/>
      <c r="M5092" s="1820">
        <f>(IF($E5090&lt;&gt;0,$M$2,IF($L5090&lt;&gt;0,$M$2,"")))</f>
        <v>1</v>
      </c>
      <c r="N5092" s="65"/>
    </row>
    <row r="5093" spans="1:14" ht="18.75" hidden="1">
      <c r="A5093" s="22">
        <v>775</v>
      </c>
      <c r="B5093" s="65"/>
      <c r="C5093" s="65"/>
      <c r="D5093" s="65"/>
      <c r="E5093" s="65"/>
      <c r="F5093" s="65"/>
      <c r="G5093" s="65"/>
      <c r="H5093" s="65"/>
      <c r="I5093" s="65"/>
      <c r="J5093" s="65"/>
      <c r="K5093" s="65"/>
      <c r="L5093" s="77"/>
      <c r="M5093" s="74">
        <f>(IF(E5090&lt;&gt;0,$G$2,IF(L5090&lt;&gt;0,$G$2,"")))</f>
        <v>0</v>
      </c>
      <c r="N5093" s="65"/>
    </row>
    <row r="5094" spans="1:14">
      <c r="A5094" s="23">
        <v>780</v>
      </c>
      <c r="B5094" s="6"/>
      <c r="C5094" s="6"/>
      <c r="D5094" s="517"/>
      <c r="E5094" s="38"/>
      <c r="F5094" s="38"/>
      <c r="G5094" s="38"/>
      <c r="H5094" s="38"/>
      <c r="I5094" s="38"/>
      <c r="J5094" s="38"/>
      <c r="K5094" s="38"/>
      <c r="L5094" s="38"/>
      <c r="M5094" s="7">
        <f>(IF($E5230&lt;&gt;0,$M$2,IF($L5230&lt;&gt;0,$M$2,"")))</f>
        <v>1</v>
      </c>
    </row>
    <row r="5095" spans="1:14">
      <c r="A5095" s="23">
        <v>785</v>
      </c>
      <c r="B5095" s="6"/>
      <c r="C5095" s="1353"/>
      <c r="D5095" s="1354"/>
      <c r="E5095" s="38"/>
      <c r="F5095" s="38"/>
      <c r="G5095" s="38"/>
      <c r="H5095" s="38"/>
      <c r="I5095" s="38"/>
      <c r="J5095" s="38"/>
      <c r="K5095" s="38"/>
      <c r="L5095" s="38"/>
      <c r="M5095" s="7">
        <f>(IF($E5230&lt;&gt;0,$M$2,IF($L5230&lt;&gt;0,$M$2,"")))</f>
        <v>1</v>
      </c>
    </row>
    <row r="5096" spans="1:14">
      <c r="A5096" s="23">
        <v>790</v>
      </c>
      <c r="B5096" s="1938" t="str">
        <f>$B$7</f>
        <v>ОТЧЕТНИ ДАННИ ПО ЕБК ЗА ИЗПЪЛНЕНИЕТО НА БЮДЖЕТА</v>
      </c>
      <c r="C5096" s="1939"/>
      <c r="D5096" s="1939"/>
      <c r="E5096" s="242"/>
      <c r="F5096" s="242"/>
      <c r="G5096" s="237"/>
      <c r="H5096" s="237"/>
      <c r="I5096" s="237"/>
      <c r="J5096" s="237"/>
      <c r="K5096" s="237"/>
      <c r="L5096" s="237"/>
      <c r="M5096" s="7">
        <f>(IF($E5230&lt;&gt;0,$M$2,IF($L5230&lt;&gt;0,$M$2,"")))</f>
        <v>1</v>
      </c>
    </row>
    <row r="5097" spans="1:14">
      <c r="A5097" s="23">
        <v>795</v>
      </c>
      <c r="B5097" s="228"/>
      <c r="C5097" s="391"/>
      <c r="D5097" s="400"/>
      <c r="E5097" s="406" t="s">
        <v>458</v>
      </c>
      <c r="F5097" s="406" t="s">
        <v>820</v>
      </c>
      <c r="G5097" s="237"/>
      <c r="H5097" s="1350" t="s">
        <v>1235</v>
      </c>
      <c r="I5097" s="1351"/>
      <c r="J5097" s="1352"/>
      <c r="K5097" s="237"/>
      <c r="L5097" s="237"/>
      <c r="M5097" s="7">
        <f>(IF($E5230&lt;&gt;0,$M$2,IF($L5230&lt;&gt;0,$M$2,"")))</f>
        <v>1</v>
      </c>
    </row>
    <row r="5098" spans="1:14" ht="18.75">
      <c r="A5098" s="22">
        <v>805</v>
      </c>
      <c r="B5098" s="1940" t="str">
        <f>$B$9</f>
        <v>Община Правец</v>
      </c>
      <c r="C5098" s="1941"/>
      <c r="D5098" s="1942"/>
      <c r="E5098" s="115">
        <f>$E$9</f>
        <v>45658</v>
      </c>
      <c r="F5098" s="226">
        <f>$F$9</f>
        <v>45900</v>
      </c>
      <c r="G5098" s="237"/>
      <c r="H5098" s="237"/>
      <c r="I5098" s="237"/>
      <c r="J5098" s="237"/>
      <c r="K5098" s="237"/>
      <c r="L5098" s="237"/>
      <c r="M5098" s="7">
        <f>(IF($E5230&lt;&gt;0,$M$2,IF($L5230&lt;&gt;0,$M$2,"")))</f>
        <v>1</v>
      </c>
    </row>
    <row r="5099" spans="1:14">
      <c r="A5099" s="23">
        <v>810</v>
      </c>
      <c r="B5099" s="227" t="str">
        <f>$B$10</f>
        <v>(наименование на разпоредителя с бюджет)</v>
      </c>
      <c r="C5099" s="228"/>
      <c r="D5099" s="229"/>
      <c r="E5099" s="237"/>
      <c r="F5099" s="237"/>
      <c r="G5099" s="237"/>
      <c r="H5099" s="237"/>
      <c r="I5099" s="237"/>
      <c r="J5099" s="237"/>
      <c r="K5099" s="237"/>
      <c r="L5099" s="237"/>
      <c r="M5099" s="7">
        <f>(IF($E5230&lt;&gt;0,$M$2,IF($L5230&lt;&gt;0,$M$2,"")))</f>
        <v>1</v>
      </c>
    </row>
    <row r="5100" spans="1:14">
      <c r="A5100" s="23">
        <v>815</v>
      </c>
      <c r="B5100" s="227"/>
      <c r="C5100" s="228"/>
      <c r="D5100" s="229"/>
      <c r="E5100" s="237"/>
      <c r="F5100" s="237"/>
      <c r="G5100" s="237"/>
      <c r="H5100" s="237"/>
      <c r="I5100" s="237"/>
      <c r="J5100" s="237"/>
      <c r="K5100" s="237"/>
      <c r="L5100" s="237"/>
      <c r="M5100" s="7">
        <f>(IF($E5230&lt;&gt;0,$M$2,IF($L5230&lt;&gt;0,$M$2,"")))</f>
        <v>1</v>
      </c>
    </row>
    <row r="5101" spans="1:14" ht="19.5">
      <c r="A5101" s="28">
        <v>525</v>
      </c>
      <c r="B5101" s="1943" t="str">
        <f>$B$12</f>
        <v>Правец</v>
      </c>
      <c r="C5101" s="1944"/>
      <c r="D5101" s="1945"/>
      <c r="E5101" s="410" t="s">
        <v>875</v>
      </c>
      <c r="F5101" s="1348" t="str">
        <f>$F$12</f>
        <v>7317</v>
      </c>
      <c r="G5101" s="237"/>
      <c r="H5101" s="237"/>
      <c r="I5101" s="237"/>
      <c r="J5101" s="237"/>
      <c r="K5101" s="237"/>
      <c r="L5101" s="237"/>
      <c r="M5101" s="7">
        <f>(IF($E5230&lt;&gt;0,$M$2,IF($L5230&lt;&gt;0,$M$2,"")))</f>
        <v>1</v>
      </c>
    </row>
    <row r="5102" spans="1:14">
      <c r="A5102" s="22">
        <v>820</v>
      </c>
      <c r="B5102" s="233" t="str">
        <f>$B$13</f>
        <v>(наименование на първостепенния разпоредител с бюджет)</v>
      </c>
      <c r="C5102" s="228"/>
      <c r="D5102" s="229"/>
      <c r="E5102" s="1349"/>
      <c r="F5102" s="242"/>
      <c r="G5102" s="237"/>
      <c r="H5102" s="237"/>
      <c r="I5102" s="237"/>
      <c r="J5102" s="237"/>
      <c r="K5102" s="237"/>
      <c r="L5102" s="237"/>
      <c r="M5102" s="7">
        <f>(IF($E5230&lt;&gt;0,$M$2,IF($L5230&lt;&gt;0,$M$2,"")))</f>
        <v>1</v>
      </c>
    </row>
    <row r="5103" spans="1:14" ht="19.5">
      <c r="A5103" s="23">
        <v>821</v>
      </c>
      <c r="B5103" s="236"/>
      <c r="C5103" s="237"/>
      <c r="D5103" s="124" t="s">
        <v>876</v>
      </c>
      <c r="E5103" s="238">
        <f>$E$15</f>
        <v>0</v>
      </c>
      <c r="F5103" s="414" t="str">
        <f>$F$15</f>
        <v>БЮДЖЕТ</v>
      </c>
      <c r="G5103" s="218"/>
      <c r="H5103" s="218"/>
      <c r="I5103" s="218"/>
      <c r="J5103" s="218"/>
      <c r="K5103" s="218"/>
      <c r="L5103" s="218"/>
      <c r="M5103" s="7">
        <f>(IF($E5230&lt;&gt;0,$M$2,IF($L5230&lt;&gt;0,$M$2,"")))</f>
        <v>1</v>
      </c>
    </row>
    <row r="5104" spans="1:14" ht="16.5" thickBot="1">
      <c r="A5104" s="23">
        <v>822</v>
      </c>
      <c r="B5104" s="228"/>
      <c r="C5104" s="391"/>
      <c r="D5104" s="400"/>
      <c r="E5104" s="237"/>
      <c r="F5104" s="409"/>
      <c r="G5104" s="409"/>
      <c r="H5104" s="409"/>
      <c r="I5104" s="409"/>
      <c r="J5104" s="409"/>
      <c r="K5104" s="409"/>
      <c r="L5104" s="1365" t="s">
        <v>459</v>
      </c>
      <c r="M5104" s="7">
        <f>(IF($E5230&lt;&gt;0,$M$2,IF($L5230&lt;&gt;0,$M$2,"")))</f>
        <v>1</v>
      </c>
    </row>
    <row r="5105" spans="1:14" ht="24.95" customHeight="1">
      <c r="A5105" s="23">
        <v>823</v>
      </c>
      <c r="B5105" s="247"/>
      <c r="C5105" s="248"/>
      <c r="D5105" s="249" t="s">
        <v>699</v>
      </c>
      <c r="E5105" s="1946" t="str">
        <f>CONCATENATE("Уточнен план ",$C$3)</f>
        <v>Уточнен план 2025</v>
      </c>
      <c r="F5105" s="1947"/>
      <c r="G5105" s="1947"/>
      <c r="H5105" s="1948"/>
      <c r="I5105" s="1927" t="str">
        <f>CONCATENATE("Отчет ",$C$3)</f>
        <v>Отчет 2025</v>
      </c>
      <c r="J5105" s="1928"/>
      <c r="K5105" s="1928"/>
      <c r="L5105" s="1929"/>
      <c r="M5105" s="7">
        <f>(IF($E5230&lt;&gt;0,$M$2,IF($L5230&lt;&gt;0,$M$2,"")))</f>
        <v>1</v>
      </c>
    </row>
    <row r="5106" spans="1:14" ht="54.95" customHeight="1" thickBot="1">
      <c r="A5106" s="23">
        <v>825</v>
      </c>
      <c r="B5106" s="250" t="s">
        <v>62</v>
      </c>
      <c r="C5106" s="251" t="s">
        <v>460</v>
      </c>
      <c r="D5106" s="252" t="s">
        <v>700</v>
      </c>
      <c r="E5106" s="1391" t="str">
        <f>$E$20</f>
        <v>Уточнен план                Общо</v>
      </c>
      <c r="F5106" s="1395" t="str">
        <f>$F$20</f>
        <v>държавни дейности</v>
      </c>
      <c r="G5106" s="1396" t="str">
        <f>$G$20</f>
        <v>местни дейности</v>
      </c>
      <c r="H5106" s="1397" t="str">
        <f>$H$20</f>
        <v>дофинансиране</v>
      </c>
      <c r="I5106" s="253" t="str">
        <f>$I$20</f>
        <v>държавни дейности -ОТЧЕТ</v>
      </c>
      <c r="J5106" s="254" t="str">
        <f>$J$20</f>
        <v>местни дейности - ОТЧЕТ</v>
      </c>
      <c r="K5106" s="255" t="str">
        <f>$K$20</f>
        <v>дофинансиране - ОТЧЕТ</v>
      </c>
      <c r="L5106" s="1675" t="str">
        <f>$L$20</f>
        <v>ОТЧЕТ                                    ОБЩО</v>
      </c>
      <c r="M5106" s="7">
        <f>(IF($E5230&lt;&gt;0,$M$2,IF($L5230&lt;&gt;0,$M$2,"")))</f>
        <v>1</v>
      </c>
    </row>
    <row r="5107" spans="1:14" ht="18.75">
      <c r="A5107" s="23"/>
      <c r="B5107" s="258"/>
      <c r="C5107" s="259"/>
      <c r="D5107" s="260" t="s">
        <v>729</v>
      </c>
      <c r="E5107" s="1442" t="str">
        <f>$E$21</f>
        <v>(1)</v>
      </c>
      <c r="F5107" s="143" t="str">
        <f>$F$21</f>
        <v>(2)</v>
      </c>
      <c r="G5107" s="144" t="str">
        <f>$G$21</f>
        <v>(3)</v>
      </c>
      <c r="H5107" s="145" t="str">
        <f>$H$21</f>
        <v>(4)</v>
      </c>
      <c r="I5107" s="261" t="str">
        <f>$I$21</f>
        <v>(5)</v>
      </c>
      <c r="J5107" s="262" t="str">
        <f>$J$21</f>
        <v>(6)</v>
      </c>
      <c r="K5107" s="263" t="str">
        <f>$K$21</f>
        <v>(7)</v>
      </c>
      <c r="L5107" s="264" t="str">
        <f>$L$21</f>
        <v>(8)</v>
      </c>
      <c r="M5107" s="7">
        <f>(IF($E5230&lt;&gt;0,$M$2,IF($L5230&lt;&gt;0,$M$2,"")))</f>
        <v>1</v>
      </c>
    </row>
    <row r="5108" spans="1:14">
      <c r="A5108" s="23"/>
      <c r="B5108" s="1439"/>
      <c r="C5108" s="1540" t="e">
        <f>VLOOKUP(D5108,OP_LIST2,2,FALSE)</f>
        <v>#N/A</v>
      </c>
      <c r="D5108" s="1445"/>
      <c r="E5108" s="389"/>
      <c r="F5108" s="1429"/>
      <c r="G5108" s="1430"/>
      <c r="H5108" s="1431"/>
      <c r="I5108" s="1429"/>
      <c r="J5108" s="1430"/>
      <c r="K5108" s="1431"/>
      <c r="L5108" s="1428"/>
      <c r="M5108" s="7">
        <f>(IF($E5230&lt;&gt;0,$M$2,IF($L5230&lt;&gt;0,$M$2,"")))</f>
        <v>1</v>
      </c>
    </row>
    <row r="5109" spans="1:14">
      <c r="A5109" s="23"/>
      <c r="B5109" s="1713" t="s">
        <v>2056</v>
      </c>
      <c r="C5109" s="1446">
        <f>VLOOKUP(D5110,EBK_DEIN2,2,FALSE)</f>
        <v>7739</v>
      </c>
      <c r="D5109" s="1445" t="s">
        <v>778</v>
      </c>
      <c r="E5109" s="389"/>
      <c r="F5109" s="1432"/>
      <c r="G5109" s="1433"/>
      <c r="H5109" s="1434"/>
      <c r="I5109" s="1432"/>
      <c r="J5109" s="1433"/>
      <c r="K5109" s="1434"/>
      <c r="L5109" s="1428"/>
      <c r="M5109" s="7">
        <f>(IF($E5230&lt;&gt;0,$M$2,IF($L5230&lt;&gt;0,$M$2,"")))</f>
        <v>1</v>
      </c>
    </row>
    <row r="5110" spans="1:14" ht="31.5">
      <c r="A5110" s="23"/>
      <c r="B5110" s="1438"/>
      <c r="C5110" s="1531">
        <f>+C5109</f>
        <v>7739</v>
      </c>
      <c r="D5110" s="1440" t="s">
        <v>496</v>
      </c>
      <c r="E5110" s="389"/>
      <c r="F5110" s="1432"/>
      <c r="G5110" s="1433"/>
      <c r="H5110" s="1434"/>
      <c r="I5110" s="1432"/>
      <c r="J5110" s="1433"/>
      <c r="K5110" s="1434"/>
      <c r="L5110" s="1428"/>
      <c r="M5110" s="7">
        <f>(IF($E5230&lt;&gt;0,$M$2,IF($L5230&lt;&gt;0,$M$2,"")))</f>
        <v>1</v>
      </c>
    </row>
    <row r="5111" spans="1:14">
      <c r="A5111" s="23"/>
      <c r="B5111" s="1443"/>
      <c r="C5111" s="1441"/>
      <c r="D5111" s="1444" t="s">
        <v>701</v>
      </c>
      <c r="E5111" s="389"/>
      <c r="F5111" s="1435"/>
      <c r="G5111" s="1436"/>
      <c r="H5111" s="1437"/>
      <c r="I5111" s="1435"/>
      <c r="J5111" s="1436"/>
      <c r="K5111" s="1437"/>
      <c r="L5111" s="1428"/>
      <c r="M5111" s="7">
        <f>(IF($E5230&lt;&gt;0,$M$2,IF($L5230&lt;&gt;0,$M$2,"")))</f>
        <v>1</v>
      </c>
    </row>
    <row r="5112" spans="1:14">
      <c r="A5112" s="23"/>
      <c r="B5112" s="272">
        <v>100</v>
      </c>
      <c r="C5112" s="1930" t="s">
        <v>730</v>
      </c>
      <c r="D5112" s="1931"/>
      <c r="E5112" s="273">
        <f t="shared" ref="E5112:L5112" si="1192">SUM(E5113:E5114)</f>
        <v>212000</v>
      </c>
      <c r="F5112" s="274">
        <f t="shared" si="1192"/>
        <v>197000</v>
      </c>
      <c r="G5112" s="275">
        <f t="shared" si="1192"/>
        <v>0</v>
      </c>
      <c r="H5112" s="276">
        <f>SUM(H5113:H5114)</f>
        <v>15000</v>
      </c>
      <c r="I5112" s="274">
        <f t="shared" si="1192"/>
        <v>90531</v>
      </c>
      <c r="J5112" s="275">
        <f t="shared" si="1192"/>
        <v>0</v>
      </c>
      <c r="K5112" s="276">
        <f t="shared" si="1192"/>
        <v>7907</v>
      </c>
      <c r="L5112" s="273">
        <f t="shared" si="1192"/>
        <v>98438</v>
      </c>
      <c r="M5112" s="12">
        <f>(IF($E5112&lt;&gt;0,$M$2,IF($L5112&lt;&gt;0,$M$2,"")))</f>
        <v>1</v>
      </c>
      <c r="N5112" s="13"/>
    </row>
    <row r="5113" spans="1:14">
      <c r="A5113" s="23"/>
      <c r="B5113" s="278"/>
      <c r="C5113" s="279">
        <v>101</v>
      </c>
      <c r="D5113" s="280" t="s">
        <v>731</v>
      </c>
      <c r="E5113" s="281">
        <f>F5113+G5113+H5113</f>
        <v>212000</v>
      </c>
      <c r="F5113" s="152">
        <v>197000</v>
      </c>
      <c r="G5113" s="153">
        <v>0</v>
      </c>
      <c r="H5113" s="1406">
        <v>15000</v>
      </c>
      <c r="I5113" s="152">
        <v>90531</v>
      </c>
      <c r="J5113" s="153">
        <v>0</v>
      </c>
      <c r="K5113" s="1406">
        <v>7907</v>
      </c>
      <c r="L5113" s="281">
        <f>I5113+J5113+K5113</f>
        <v>98438</v>
      </c>
      <c r="M5113" s="12">
        <f t="shared" ref="M5113:M5176" si="1193">(IF($E5113&lt;&gt;0,$M$2,IF($L5113&lt;&gt;0,$M$2,"")))</f>
        <v>1</v>
      </c>
      <c r="N5113" s="13"/>
    </row>
    <row r="5114" spans="1:14" hidden="1">
      <c r="A5114" s="10"/>
      <c r="B5114" s="278"/>
      <c r="C5114" s="285">
        <v>102</v>
      </c>
      <c r="D5114" s="286" t="s">
        <v>732</v>
      </c>
      <c r="E5114" s="287">
        <f>F5114+G5114+H5114</f>
        <v>0</v>
      </c>
      <c r="F5114" s="173"/>
      <c r="G5114" s="174"/>
      <c r="H5114" s="1409"/>
      <c r="I5114" s="173"/>
      <c r="J5114" s="174"/>
      <c r="K5114" s="1409"/>
      <c r="L5114" s="287">
        <f>I5114+J5114+K5114</f>
        <v>0</v>
      </c>
      <c r="M5114" s="12" t="str">
        <f t="shared" si="1193"/>
        <v/>
      </c>
      <c r="N5114" s="13"/>
    </row>
    <row r="5115" spans="1:14">
      <c r="A5115" s="10"/>
      <c r="B5115" s="272">
        <v>200</v>
      </c>
      <c r="C5115" s="1932" t="s">
        <v>733</v>
      </c>
      <c r="D5115" s="1933"/>
      <c r="E5115" s="273">
        <f t="shared" ref="E5115:L5115" si="1194">SUM(E5116:E5120)</f>
        <v>57300</v>
      </c>
      <c r="F5115" s="274">
        <f t="shared" si="1194"/>
        <v>37600</v>
      </c>
      <c r="G5115" s="275">
        <f t="shared" si="1194"/>
        <v>0</v>
      </c>
      <c r="H5115" s="276">
        <f>SUM(H5116:H5120)</f>
        <v>19700</v>
      </c>
      <c r="I5115" s="274">
        <f t="shared" si="1194"/>
        <v>2041</v>
      </c>
      <c r="J5115" s="275">
        <f t="shared" si="1194"/>
        <v>0</v>
      </c>
      <c r="K5115" s="276">
        <f t="shared" si="1194"/>
        <v>5973</v>
      </c>
      <c r="L5115" s="273">
        <f t="shared" si="1194"/>
        <v>8014</v>
      </c>
      <c r="M5115" s="12">
        <f t="shared" si="1193"/>
        <v>1</v>
      </c>
      <c r="N5115" s="13"/>
    </row>
    <row r="5116" spans="1:14" hidden="1">
      <c r="A5116" s="10"/>
      <c r="B5116" s="291"/>
      <c r="C5116" s="279">
        <v>201</v>
      </c>
      <c r="D5116" s="280" t="s">
        <v>734</v>
      </c>
      <c r="E5116" s="281">
        <f>F5116+G5116+H5116</f>
        <v>0</v>
      </c>
      <c r="F5116" s="152"/>
      <c r="G5116" s="153"/>
      <c r="H5116" s="1406"/>
      <c r="I5116" s="152"/>
      <c r="J5116" s="153"/>
      <c r="K5116" s="1406"/>
      <c r="L5116" s="281">
        <f>I5116+J5116+K5116</f>
        <v>0</v>
      </c>
      <c r="M5116" s="12" t="str">
        <f t="shared" si="1193"/>
        <v/>
      </c>
      <c r="N5116" s="13"/>
    </row>
    <row r="5117" spans="1:14">
      <c r="A5117" s="10"/>
      <c r="B5117" s="292"/>
      <c r="C5117" s="293">
        <v>202</v>
      </c>
      <c r="D5117" s="294" t="s">
        <v>735</v>
      </c>
      <c r="E5117" s="295">
        <f>F5117+G5117+H5117</f>
        <v>51220</v>
      </c>
      <c r="F5117" s="158">
        <v>32000</v>
      </c>
      <c r="G5117" s="159">
        <v>0</v>
      </c>
      <c r="H5117" s="1408">
        <v>19220</v>
      </c>
      <c r="I5117" s="158">
        <v>0</v>
      </c>
      <c r="J5117" s="159">
        <v>0</v>
      </c>
      <c r="K5117" s="1408">
        <v>5613</v>
      </c>
      <c r="L5117" s="295">
        <f>I5117+J5117+K5117</f>
        <v>5613</v>
      </c>
      <c r="M5117" s="12">
        <f t="shared" si="1193"/>
        <v>1</v>
      </c>
      <c r="N5117" s="13"/>
    </row>
    <row r="5118" spans="1:14" ht="31.5">
      <c r="A5118" s="10"/>
      <c r="B5118" s="299"/>
      <c r="C5118" s="293">
        <v>205</v>
      </c>
      <c r="D5118" s="294" t="s">
        <v>586</v>
      </c>
      <c r="E5118" s="295">
        <f>F5118+G5118+H5118</f>
        <v>4880</v>
      </c>
      <c r="F5118" s="158">
        <v>4400</v>
      </c>
      <c r="G5118" s="159">
        <v>0</v>
      </c>
      <c r="H5118" s="1408">
        <v>480</v>
      </c>
      <c r="I5118" s="158">
        <v>1341</v>
      </c>
      <c r="J5118" s="159">
        <v>0</v>
      </c>
      <c r="K5118" s="1408">
        <v>204</v>
      </c>
      <c r="L5118" s="295">
        <f>I5118+J5118+K5118</f>
        <v>1545</v>
      </c>
      <c r="M5118" s="12">
        <f t="shared" si="1193"/>
        <v>1</v>
      </c>
      <c r="N5118" s="13"/>
    </row>
    <row r="5119" spans="1:14" hidden="1">
      <c r="A5119" s="10"/>
      <c r="B5119" s="299"/>
      <c r="C5119" s="293">
        <v>208</v>
      </c>
      <c r="D5119" s="300" t="s">
        <v>587</v>
      </c>
      <c r="E5119" s="295">
        <f>F5119+G5119+H5119</f>
        <v>0</v>
      </c>
      <c r="F5119" s="158"/>
      <c r="G5119" s="159"/>
      <c r="H5119" s="1408"/>
      <c r="I5119" s="158"/>
      <c r="J5119" s="159"/>
      <c r="K5119" s="1408"/>
      <c r="L5119" s="295">
        <f>I5119+J5119+K5119</f>
        <v>0</v>
      </c>
      <c r="M5119" s="12" t="str">
        <f t="shared" si="1193"/>
        <v/>
      </c>
      <c r="N5119" s="13"/>
    </row>
    <row r="5120" spans="1:14">
      <c r="A5120" s="10"/>
      <c r="B5120" s="291"/>
      <c r="C5120" s="285">
        <v>209</v>
      </c>
      <c r="D5120" s="301" t="s">
        <v>588</v>
      </c>
      <c r="E5120" s="287">
        <f>F5120+G5120+H5120</f>
        <v>1200</v>
      </c>
      <c r="F5120" s="173">
        <v>1200</v>
      </c>
      <c r="G5120" s="174">
        <v>0</v>
      </c>
      <c r="H5120" s="1409">
        <v>0</v>
      </c>
      <c r="I5120" s="173">
        <v>700</v>
      </c>
      <c r="J5120" s="174">
        <v>0</v>
      </c>
      <c r="K5120" s="1409">
        <v>156</v>
      </c>
      <c r="L5120" s="287">
        <f>I5120+J5120+K5120</f>
        <v>856</v>
      </c>
      <c r="M5120" s="12">
        <f t="shared" si="1193"/>
        <v>1</v>
      </c>
      <c r="N5120" s="13"/>
    </row>
    <row r="5121" spans="1:14">
      <c r="A5121" s="10"/>
      <c r="B5121" s="272">
        <v>500</v>
      </c>
      <c r="C5121" s="1934" t="s">
        <v>188</v>
      </c>
      <c r="D5121" s="1935"/>
      <c r="E5121" s="273">
        <f t="shared" ref="E5121:L5121" si="1195">SUM(E5122:E5128)</f>
        <v>48000</v>
      </c>
      <c r="F5121" s="274">
        <f t="shared" si="1195"/>
        <v>45200</v>
      </c>
      <c r="G5121" s="275">
        <f t="shared" si="1195"/>
        <v>0</v>
      </c>
      <c r="H5121" s="276">
        <f>SUM(H5122:H5128)</f>
        <v>2800</v>
      </c>
      <c r="I5121" s="274">
        <f t="shared" si="1195"/>
        <v>17388</v>
      </c>
      <c r="J5121" s="275">
        <f t="shared" si="1195"/>
        <v>0</v>
      </c>
      <c r="K5121" s="276">
        <f t="shared" si="1195"/>
        <v>1529</v>
      </c>
      <c r="L5121" s="273">
        <f t="shared" si="1195"/>
        <v>18917</v>
      </c>
      <c r="M5121" s="12">
        <f t="shared" si="1193"/>
        <v>1</v>
      </c>
      <c r="N5121" s="13"/>
    </row>
    <row r="5122" spans="1:14" ht="18" customHeight="1">
      <c r="A5122" s="10"/>
      <c r="B5122" s="291"/>
      <c r="C5122" s="302">
        <v>551</v>
      </c>
      <c r="D5122" s="303" t="s">
        <v>189</v>
      </c>
      <c r="E5122" s="281">
        <f t="shared" ref="E5122:E5129" si="1196">F5122+G5122+H5122</f>
        <v>30080</v>
      </c>
      <c r="F5122" s="152">
        <v>28400</v>
      </c>
      <c r="G5122" s="153">
        <v>0</v>
      </c>
      <c r="H5122" s="1406">
        <v>1680</v>
      </c>
      <c r="I5122" s="152">
        <v>11096</v>
      </c>
      <c r="J5122" s="153">
        <v>0</v>
      </c>
      <c r="K5122" s="1406">
        <v>911</v>
      </c>
      <c r="L5122" s="281">
        <f t="shared" ref="L5122:L5129" si="1197">I5122+J5122+K5122</f>
        <v>12007</v>
      </c>
      <c r="M5122" s="12">
        <f t="shared" si="1193"/>
        <v>1</v>
      </c>
      <c r="N5122" s="13"/>
    </row>
    <row r="5123" spans="1:14" hidden="1">
      <c r="A5123" s="10"/>
      <c r="B5123" s="291"/>
      <c r="C5123" s="304">
        <v>552</v>
      </c>
      <c r="D5123" s="305" t="s">
        <v>894</v>
      </c>
      <c r="E5123" s="295">
        <f t="shared" si="1196"/>
        <v>0</v>
      </c>
      <c r="F5123" s="158"/>
      <c r="G5123" s="159"/>
      <c r="H5123" s="1408"/>
      <c r="I5123" s="158"/>
      <c r="J5123" s="159"/>
      <c r="K5123" s="1408"/>
      <c r="L5123" s="295">
        <f t="shared" si="1197"/>
        <v>0</v>
      </c>
      <c r="M5123" s="12" t="str">
        <f t="shared" si="1193"/>
        <v/>
      </c>
      <c r="N5123" s="13"/>
    </row>
    <row r="5124" spans="1:14" hidden="1">
      <c r="A5124" s="10"/>
      <c r="B5124" s="306"/>
      <c r="C5124" s="304">
        <v>558</v>
      </c>
      <c r="D5124" s="307" t="s">
        <v>856</v>
      </c>
      <c r="E5124" s="295">
        <f>F5124+G5124+H5124</f>
        <v>0</v>
      </c>
      <c r="F5124" s="484">
        <v>0</v>
      </c>
      <c r="G5124" s="485">
        <v>0</v>
      </c>
      <c r="H5124" s="160">
        <v>0</v>
      </c>
      <c r="I5124" s="484">
        <v>0</v>
      </c>
      <c r="J5124" s="485">
        <v>0</v>
      </c>
      <c r="K5124" s="160">
        <v>0</v>
      </c>
      <c r="L5124" s="295">
        <f>I5124+J5124+K5124</f>
        <v>0</v>
      </c>
      <c r="M5124" s="12" t="str">
        <f t="shared" si="1193"/>
        <v/>
      </c>
      <c r="N5124" s="13"/>
    </row>
    <row r="5125" spans="1:14">
      <c r="A5125" s="10"/>
      <c r="B5125" s="306"/>
      <c r="C5125" s="304">
        <v>560</v>
      </c>
      <c r="D5125" s="307" t="s">
        <v>190</v>
      </c>
      <c r="E5125" s="295">
        <f t="shared" si="1196"/>
        <v>12510</v>
      </c>
      <c r="F5125" s="158">
        <v>11800</v>
      </c>
      <c r="G5125" s="159">
        <v>0</v>
      </c>
      <c r="H5125" s="1408">
        <v>710</v>
      </c>
      <c r="I5125" s="158">
        <v>4415</v>
      </c>
      <c r="J5125" s="159">
        <v>0</v>
      </c>
      <c r="K5125" s="1408">
        <v>395</v>
      </c>
      <c r="L5125" s="295">
        <f t="shared" si="1197"/>
        <v>4810</v>
      </c>
      <c r="M5125" s="12">
        <f t="shared" si="1193"/>
        <v>1</v>
      </c>
      <c r="N5125" s="13"/>
    </row>
    <row r="5126" spans="1:14">
      <c r="A5126" s="10"/>
      <c r="B5126" s="306"/>
      <c r="C5126" s="304">
        <v>580</v>
      </c>
      <c r="D5126" s="305" t="s">
        <v>191</v>
      </c>
      <c r="E5126" s="295">
        <f t="shared" si="1196"/>
        <v>5410</v>
      </c>
      <c r="F5126" s="158">
        <v>5000</v>
      </c>
      <c r="G5126" s="159">
        <v>0</v>
      </c>
      <c r="H5126" s="1408">
        <v>410</v>
      </c>
      <c r="I5126" s="158">
        <v>1877</v>
      </c>
      <c r="J5126" s="159">
        <v>0</v>
      </c>
      <c r="K5126" s="1408">
        <v>223</v>
      </c>
      <c r="L5126" s="295">
        <f t="shared" si="1197"/>
        <v>2100</v>
      </c>
      <c r="M5126" s="12">
        <f t="shared" si="1193"/>
        <v>1</v>
      </c>
      <c r="N5126" s="13"/>
    </row>
    <row r="5127" spans="1:14" hidden="1">
      <c r="A5127" s="10"/>
      <c r="B5127" s="291"/>
      <c r="C5127" s="304">
        <v>588</v>
      </c>
      <c r="D5127" s="305" t="s">
        <v>858</v>
      </c>
      <c r="E5127" s="295">
        <f>F5127+G5127+H5127</f>
        <v>0</v>
      </c>
      <c r="F5127" s="484">
        <v>0</v>
      </c>
      <c r="G5127" s="485">
        <v>0</v>
      </c>
      <c r="H5127" s="160">
        <v>0</v>
      </c>
      <c r="I5127" s="484">
        <v>0</v>
      </c>
      <c r="J5127" s="485">
        <v>0</v>
      </c>
      <c r="K5127" s="160">
        <v>0</v>
      </c>
      <c r="L5127" s="295">
        <f>I5127+J5127+K5127</f>
        <v>0</v>
      </c>
      <c r="M5127" s="12" t="str">
        <f t="shared" si="1193"/>
        <v/>
      </c>
      <c r="N5127" s="13"/>
    </row>
    <row r="5128" spans="1:14" ht="31.5" hidden="1">
      <c r="A5128" s="10"/>
      <c r="B5128" s="291"/>
      <c r="C5128" s="308">
        <v>590</v>
      </c>
      <c r="D5128" s="309" t="s">
        <v>192</v>
      </c>
      <c r="E5128" s="287">
        <f t="shared" si="1196"/>
        <v>0</v>
      </c>
      <c r="F5128" s="173"/>
      <c r="G5128" s="174"/>
      <c r="H5128" s="1409"/>
      <c r="I5128" s="173"/>
      <c r="J5128" s="174"/>
      <c r="K5128" s="1409"/>
      <c r="L5128" s="287">
        <f t="shared" si="1197"/>
        <v>0</v>
      </c>
      <c r="M5128" s="12" t="str">
        <f t="shared" si="1193"/>
        <v/>
      </c>
      <c r="N5128" s="13"/>
    </row>
    <row r="5129" spans="1:14" hidden="1">
      <c r="A5129" s="22">
        <v>5</v>
      </c>
      <c r="B5129" s="272">
        <v>800</v>
      </c>
      <c r="C5129" s="1936" t="s">
        <v>193</v>
      </c>
      <c r="D5129" s="1937"/>
      <c r="E5129" s="310">
        <f t="shared" si="1196"/>
        <v>0</v>
      </c>
      <c r="F5129" s="1410"/>
      <c r="G5129" s="1411"/>
      <c r="H5129" s="1412"/>
      <c r="I5129" s="1410"/>
      <c r="J5129" s="1411"/>
      <c r="K5129" s="1412"/>
      <c r="L5129" s="310">
        <f t="shared" si="1197"/>
        <v>0</v>
      </c>
      <c r="M5129" s="12" t="str">
        <f t="shared" si="1193"/>
        <v/>
      </c>
      <c r="N5129" s="13"/>
    </row>
    <row r="5130" spans="1:14">
      <c r="A5130" s="23">
        <v>10</v>
      </c>
      <c r="B5130" s="272">
        <v>1000</v>
      </c>
      <c r="C5130" s="1932" t="s">
        <v>194</v>
      </c>
      <c r="D5130" s="1933"/>
      <c r="E5130" s="310">
        <f t="shared" ref="E5130:L5130" si="1198">SUM(E5131:E5147)</f>
        <v>139393</v>
      </c>
      <c r="F5130" s="274">
        <f t="shared" si="1198"/>
        <v>121893</v>
      </c>
      <c r="G5130" s="275">
        <f t="shared" si="1198"/>
        <v>0</v>
      </c>
      <c r="H5130" s="276">
        <f>SUM(H5131:H5147)</f>
        <v>17500</v>
      </c>
      <c r="I5130" s="274">
        <f t="shared" si="1198"/>
        <v>59843</v>
      </c>
      <c r="J5130" s="275">
        <f t="shared" si="1198"/>
        <v>0</v>
      </c>
      <c r="K5130" s="276">
        <f t="shared" si="1198"/>
        <v>25262</v>
      </c>
      <c r="L5130" s="310">
        <f t="shared" si="1198"/>
        <v>85105</v>
      </c>
      <c r="M5130" s="12">
        <f t="shared" si="1193"/>
        <v>1</v>
      </c>
      <c r="N5130" s="13"/>
    </row>
    <row r="5131" spans="1:14" hidden="1">
      <c r="A5131" s="23">
        <v>15</v>
      </c>
      <c r="B5131" s="292"/>
      <c r="C5131" s="279">
        <v>1011</v>
      </c>
      <c r="D5131" s="311" t="s">
        <v>195</v>
      </c>
      <c r="E5131" s="281">
        <f t="shared" ref="E5131:E5147" si="1199">F5131+G5131+H5131</f>
        <v>0</v>
      </c>
      <c r="F5131" s="152"/>
      <c r="G5131" s="153"/>
      <c r="H5131" s="1406"/>
      <c r="I5131" s="152"/>
      <c r="J5131" s="153"/>
      <c r="K5131" s="1406"/>
      <c r="L5131" s="281">
        <f t="shared" ref="L5131:L5147" si="1200">I5131+J5131+K5131</f>
        <v>0</v>
      </c>
      <c r="M5131" s="12" t="str">
        <f t="shared" si="1193"/>
        <v/>
      </c>
      <c r="N5131" s="13"/>
    </row>
    <row r="5132" spans="1:14" hidden="1">
      <c r="A5132" s="22">
        <v>35</v>
      </c>
      <c r="B5132" s="292"/>
      <c r="C5132" s="293">
        <v>1012</v>
      </c>
      <c r="D5132" s="294" t="s">
        <v>196</v>
      </c>
      <c r="E5132" s="295">
        <f t="shared" si="1199"/>
        <v>0</v>
      </c>
      <c r="F5132" s="158"/>
      <c r="G5132" s="159"/>
      <c r="H5132" s="1408"/>
      <c r="I5132" s="158"/>
      <c r="J5132" s="159"/>
      <c r="K5132" s="1408"/>
      <c r="L5132" s="295">
        <f t="shared" si="1200"/>
        <v>0</v>
      </c>
      <c r="M5132" s="12" t="str">
        <f t="shared" si="1193"/>
        <v/>
      </c>
      <c r="N5132" s="13"/>
    </row>
    <row r="5133" spans="1:14">
      <c r="A5133" s="23">
        <v>40</v>
      </c>
      <c r="B5133" s="292"/>
      <c r="C5133" s="293">
        <v>1013</v>
      </c>
      <c r="D5133" s="294" t="s">
        <v>197</v>
      </c>
      <c r="E5133" s="295">
        <f t="shared" si="1199"/>
        <v>5000</v>
      </c>
      <c r="F5133" s="158">
        <v>5000</v>
      </c>
      <c r="G5133" s="159">
        <v>0</v>
      </c>
      <c r="H5133" s="1408">
        <v>0</v>
      </c>
      <c r="I5133" s="158"/>
      <c r="J5133" s="159"/>
      <c r="K5133" s="1408"/>
      <c r="L5133" s="295">
        <f t="shared" si="1200"/>
        <v>0</v>
      </c>
      <c r="M5133" s="12">
        <f t="shared" si="1193"/>
        <v>1</v>
      </c>
      <c r="N5133" s="13"/>
    </row>
    <row r="5134" spans="1:14" hidden="1">
      <c r="A5134" s="23">
        <v>45</v>
      </c>
      <c r="B5134" s="292"/>
      <c r="C5134" s="293">
        <v>1014</v>
      </c>
      <c r="D5134" s="294" t="s">
        <v>198</v>
      </c>
      <c r="E5134" s="295">
        <f t="shared" si="1199"/>
        <v>0</v>
      </c>
      <c r="F5134" s="158"/>
      <c r="G5134" s="159"/>
      <c r="H5134" s="1408"/>
      <c r="I5134" s="158"/>
      <c r="J5134" s="159"/>
      <c r="K5134" s="1408"/>
      <c r="L5134" s="295">
        <f t="shared" si="1200"/>
        <v>0</v>
      </c>
      <c r="M5134" s="12" t="str">
        <f t="shared" si="1193"/>
        <v/>
      </c>
      <c r="N5134" s="13"/>
    </row>
    <row r="5135" spans="1:14">
      <c r="A5135" s="23">
        <v>50</v>
      </c>
      <c r="B5135" s="292"/>
      <c r="C5135" s="293">
        <v>1015</v>
      </c>
      <c r="D5135" s="294" t="s">
        <v>199</v>
      </c>
      <c r="E5135" s="295">
        <f t="shared" si="1199"/>
        <v>30000</v>
      </c>
      <c r="F5135" s="158">
        <v>25000</v>
      </c>
      <c r="G5135" s="159">
        <v>0</v>
      </c>
      <c r="H5135" s="1408">
        <v>5000</v>
      </c>
      <c r="I5135" s="158">
        <v>0</v>
      </c>
      <c r="J5135" s="159">
        <v>0</v>
      </c>
      <c r="K5135" s="1408">
        <v>18059</v>
      </c>
      <c r="L5135" s="295">
        <f t="shared" si="1200"/>
        <v>18059</v>
      </c>
      <c r="M5135" s="12">
        <f t="shared" si="1193"/>
        <v>1</v>
      </c>
      <c r="N5135" s="13"/>
    </row>
    <row r="5136" spans="1:14">
      <c r="A5136" s="23">
        <v>55</v>
      </c>
      <c r="B5136" s="292"/>
      <c r="C5136" s="312">
        <v>1016</v>
      </c>
      <c r="D5136" s="313" t="s">
        <v>200</v>
      </c>
      <c r="E5136" s="314">
        <f t="shared" si="1199"/>
        <v>21700</v>
      </c>
      <c r="F5136" s="164">
        <v>21700</v>
      </c>
      <c r="G5136" s="165">
        <v>0</v>
      </c>
      <c r="H5136" s="1407">
        <v>0</v>
      </c>
      <c r="I5136" s="164">
        <v>14578</v>
      </c>
      <c r="J5136" s="165">
        <v>0</v>
      </c>
      <c r="K5136" s="1407">
        <v>0</v>
      </c>
      <c r="L5136" s="314">
        <f t="shared" si="1200"/>
        <v>14578</v>
      </c>
      <c r="M5136" s="12">
        <f t="shared" si="1193"/>
        <v>1</v>
      </c>
      <c r="N5136" s="13"/>
    </row>
    <row r="5137" spans="1:14">
      <c r="A5137" s="23">
        <v>60</v>
      </c>
      <c r="B5137" s="278"/>
      <c r="C5137" s="318">
        <v>1020</v>
      </c>
      <c r="D5137" s="319" t="s">
        <v>201</v>
      </c>
      <c r="E5137" s="320">
        <f t="shared" si="1199"/>
        <v>64000</v>
      </c>
      <c r="F5137" s="450">
        <v>55000</v>
      </c>
      <c r="G5137" s="451">
        <v>0</v>
      </c>
      <c r="H5137" s="1416">
        <v>9000</v>
      </c>
      <c r="I5137" s="450">
        <v>41272</v>
      </c>
      <c r="J5137" s="451">
        <v>0</v>
      </c>
      <c r="K5137" s="1416">
        <v>7203</v>
      </c>
      <c r="L5137" s="320">
        <f t="shared" si="1200"/>
        <v>48475</v>
      </c>
      <c r="M5137" s="12">
        <f t="shared" si="1193"/>
        <v>1</v>
      </c>
      <c r="N5137" s="13"/>
    </row>
    <row r="5138" spans="1:14">
      <c r="A5138" s="22">
        <v>65</v>
      </c>
      <c r="B5138" s="292"/>
      <c r="C5138" s="324">
        <v>1030</v>
      </c>
      <c r="D5138" s="325" t="s">
        <v>202</v>
      </c>
      <c r="E5138" s="326">
        <f t="shared" si="1199"/>
        <v>10000</v>
      </c>
      <c r="F5138" s="445">
        <v>8000</v>
      </c>
      <c r="G5138" s="446">
        <v>0</v>
      </c>
      <c r="H5138" s="1413">
        <v>2000</v>
      </c>
      <c r="I5138" s="445">
        <v>2603</v>
      </c>
      <c r="J5138" s="446">
        <v>0</v>
      </c>
      <c r="K5138" s="1413">
        <v>0</v>
      </c>
      <c r="L5138" s="326">
        <f t="shared" si="1200"/>
        <v>2603</v>
      </c>
      <c r="M5138" s="12">
        <f t="shared" si="1193"/>
        <v>1</v>
      </c>
      <c r="N5138" s="13"/>
    </row>
    <row r="5139" spans="1:14">
      <c r="A5139" s="23">
        <v>70</v>
      </c>
      <c r="B5139" s="292"/>
      <c r="C5139" s="318">
        <v>1051</v>
      </c>
      <c r="D5139" s="331" t="s">
        <v>203</v>
      </c>
      <c r="E5139" s="320">
        <f t="shared" si="1199"/>
        <v>6093</v>
      </c>
      <c r="F5139" s="450">
        <v>4593</v>
      </c>
      <c r="G5139" s="451">
        <v>0</v>
      </c>
      <c r="H5139" s="1416">
        <v>1500</v>
      </c>
      <c r="I5139" s="450">
        <v>654</v>
      </c>
      <c r="J5139" s="451">
        <v>0</v>
      </c>
      <c r="K5139" s="1416">
        <v>0</v>
      </c>
      <c r="L5139" s="320">
        <f t="shared" si="1200"/>
        <v>654</v>
      </c>
      <c r="M5139" s="12">
        <f t="shared" si="1193"/>
        <v>1</v>
      </c>
      <c r="N5139" s="13"/>
    </row>
    <row r="5140" spans="1:14">
      <c r="A5140" s="23">
        <v>75</v>
      </c>
      <c r="B5140" s="292"/>
      <c r="C5140" s="293">
        <v>1052</v>
      </c>
      <c r="D5140" s="294" t="s">
        <v>204</v>
      </c>
      <c r="E5140" s="295">
        <f t="shared" si="1199"/>
        <v>1200</v>
      </c>
      <c r="F5140" s="158">
        <v>1200</v>
      </c>
      <c r="G5140" s="159">
        <v>0</v>
      </c>
      <c r="H5140" s="1408">
        <v>0</v>
      </c>
      <c r="I5140" s="158"/>
      <c r="J5140" s="159"/>
      <c r="K5140" s="1408"/>
      <c r="L5140" s="295">
        <f t="shared" si="1200"/>
        <v>0</v>
      </c>
      <c r="M5140" s="12">
        <f t="shared" si="1193"/>
        <v>1</v>
      </c>
      <c r="N5140" s="13"/>
    </row>
    <row r="5141" spans="1:14" hidden="1">
      <c r="A5141" s="23">
        <v>80</v>
      </c>
      <c r="B5141" s="292"/>
      <c r="C5141" s="324">
        <v>1053</v>
      </c>
      <c r="D5141" s="325" t="s">
        <v>859</v>
      </c>
      <c r="E5141" s="326">
        <f t="shared" si="1199"/>
        <v>0</v>
      </c>
      <c r="F5141" s="445"/>
      <c r="G5141" s="446"/>
      <c r="H5141" s="1413"/>
      <c r="I5141" s="445"/>
      <c r="J5141" s="446"/>
      <c r="K5141" s="1413"/>
      <c r="L5141" s="326">
        <f t="shared" si="1200"/>
        <v>0</v>
      </c>
      <c r="M5141" s="12" t="str">
        <f t="shared" si="1193"/>
        <v/>
      </c>
      <c r="N5141" s="13"/>
    </row>
    <row r="5142" spans="1:14">
      <c r="A5142" s="23">
        <v>80</v>
      </c>
      <c r="B5142" s="292"/>
      <c r="C5142" s="318">
        <v>1062</v>
      </c>
      <c r="D5142" s="319" t="s">
        <v>205</v>
      </c>
      <c r="E5142" s="320">
        <f t="shared" si="1199"/>
        <v>1200</v>
      </c>
      <c r="F5142" s="450">
        <v>1200</v>
      </c>
      <c r="G5142" s="451">
        <v>0</v>
      </c>
      <c r="H5142" s="1416">
        <v>0</v>
      </c>
      <c r="I5142" s="450">
        <v>736</v>
      </c>
      <c r="J5142" s="451">
        <v>0</v>
      </c>
      <c r="K5142" s="1416">
        <v>0</v>
      </c>
      <c r="L5142" s="320">
        <f t="shared" si="1200"/>
        <v>736</v>
      </c>
      <c r="M5142" s="12">
        <f t="shared" si="1193"/>
        <v>1</v>
      </c>
      <c r="N5142" s="13"/>
    </row>
    <row r="5143" spans="1:14" hidden="1">
      <c r="A5143" s="23">
        <v>85</v>
      </c>
      <c r="B5143" s="292"/>
      <c r="C5143" s="324">
        <v>1063</v>
      </c>
      <c r="D5143" s="332" t="s">
        <v>787</v>
      </c>
      <c r="E5143" s="326">
        <f t="shared" si="1199"/>
        <v>0</v>
      </c>
      <c r="F5143" s="445"/>
      <c r="G5143" s="446"/>
      <c r="H5143" s="1413"/>
      <c r="I5143" s="445"/>
      <c r="J5143" s="446"/>
      <c r="K5143" s="1413"/>
      <c r="L5143" s="326">
        <f t="shared" si="1200"/>
        <v>0</v>
      </c>
      <c r="M5143" s="12" t="str">
        <f t="shared" si="1193"/>
        <v/>
      </c>
      <c r="N5143" s="13"/>
    </row>
    <row r="5144" spans="1:14" hidden="1">
      <c r="A5144" s="23">
        <v>90</v>
      </c>
      <c r="B5144" s="292"/>
      <c r="C5144" s="333">
        <v>1069</v>
      </c>
      <c r="D5144" s="334" t="s">
        <v>206</v>
      </c>
      <c r="E5144" s="335">
        <f t="shared" si="1199"/>
        <v>0</v>
      </c>
      <c r="F5144" s="589"/>
      <c r="G5144" s="590"/>
      <c r="H5144" s="1415"/>
      <c r="I5144" s="589"/>
      <c r="J5144" s="590"/>
      <c r="K5144" s="1415"/>
      <c r="L5144" s="335">
        <f t="shared" si="1200"/>
        <v>0</v>
      </c>
      <c r="M5144" s="12" t="str">
        <f t="shared" si="1193"/>
        <v/>
      </c>
      <c r="N5144" s="13"/>
    </row>
    <row r="5145" spans="1:14" hidden="1">
      <c r="A5145" s="23">
        <v>90</v>
      </c>
      <c r="B5145" s="278"/>
      <c r="C5145" s="318">
        <v>1091</v>
      </c>
      <c r="D5145" s="331" t="s">
        <v>895</v>
      </c>
      <c r="E5145" s="320">
        <f t="shared" si="1199"/>
        <v>0</v>
      </c>
      <c r="F5145" s="450"/>
      <c r="G5145" s="451"/>
      <c r="H5145" s="1416"/>
      <c r="I5145" s="450"/>
      <c r="J5145" s="451"/>
      <c r="K5145" s="1416"/>
      <c r="L5145" s="320">
        <f t="shared" si="1200"/>
        <v>0</v>
      </c>
      <c r="M5145" s="12" t="str">
        <f t="shared" si="1193"/>
        <v/>
      </c>
      <c r="N5145" s="13"/>
    </row>
    <row r="5146" spans="1:14">
      <c r="A5146" s="22">
        <v>115</v>
      </c>
      <c r="B5146" s="292"/>
      <c r="C5146" s="293">
        <v>1092</v>
      </c>
      <c r="D5146" s="294" t="s">
        <v>299</v>
      </c>
      <c r="E5146" s="295">
        <f t="shared" si="1199"/>
        <v>200</v>
      </c>
      <c r="F5146" s="158">
        <v>200</v>
      </c>
      <c r="G5146" s="159">
        <v>0</v>
      </c>
      <c r="H5146" s="1408">
        <v>0</v>
      </c>
      <c r="I5146" s="158"/>
      <c r="J5146" s="159"/>
      <c r="K5146" s="1408"/>
      <c r="L5146" s="295">
        <f t="shared" si="1200"/>
        <v>0</v>
      </c>
      <c r="M5146" s="12">
        <f t="shared" si="1193"/>
        <v>1</v>
      </c>
      <c r="N5146" s="13"/>
    </row>
    <row r="5147" spans="1:14" hidden="1">
      <c r="A5147" s="22">
        <v>125</v>
      </c>
      <c r="B5147" s="292"/>
      <c r="C5147" s="285">
        <v>1098</v>
      </c>
      <c r="D5147" s="339" t="s">
        <v>207</v>
      </c>
      <c r="E5147" s="287">
        <f t="shared" si="1199"/>
        <v>0</v>
      </c>
      <c r="F5147" s="173"/>
      <c r="G5147" s="174"/>
      <c r="H5147" s="1409"/>
      <c r="I5147" s="173"/>
      <c r="J5147" s="174"/>
      <c r="K5147" s="1409"/>
      <c r="L5147" s="287">
        <f t="shared" si="1200"/>
        <v>0</v>
      </c>
      <c r="M5147" s="12" t="str">
        <f t="shared" si="1193"/>
        <v/>
      </c>
      <c r="N5147" s="13"/>
    </row>
    <row r="5148" spans="1:14">
      <c r="A5148" s="23">
        <v>130</v>
      </c>
      <c r="B5148" s="272">
        <v>1900</v>
      </c>
      <c r="C5148" s="1917" t="s">
        <v>266</v>
      </c>
      <c r="D5148" s="1918"/>
      <c r="E5148" s="310">
        <f t="shared" ref="E5148:L5148" si="1201">SUM(E5149:E5151)</f>
        <v>3500</v>
      </c>
      <c r="F5148" s="274">
        <f t="shared" si="1201"/>
        <v>3500</v>
      </c>
      <c r="G5148" s="275">
        <f t="shared" si="1201"/>
        <v>0</v>
      </c>
      <c r="H5148" s="276">
        <f>SUM(H5149:H5151)</f>
        <v>0</v>
      </c>
      <c r="I5148" s="274">
        <f t="shared" si="1201"/>
        <v>1721</v>
      </c>
      <c r="J5148" s="275">
        <f t="shared" si="1201"/>
        <v>0</v>
      </c>
      <c r="K5148" s="276">
        <f t="shared" si="1201"/>
        <v>0</v>
      </c>
      <c r="L5148" s="310">
        <f t="shared" si="1201"/>
        <v>1721</v>
      </c>
      <c r="M5148" s="12">
        <f t="shared" si="1193"/>
        <v>1</v>
      </c>
      <c r="N5148" s="13"/>
    </row>
    <row r="5149" spans="1:14">
      <c r="A5149" s="23">
        <v>135</v>
      </c>
      <c r="B5149" s="292"/>
      <c r="C5149" s="279">
        <v>1901</v>
      </c>
      <c r="D5149" s="340" t="s">
        <v>896</v>
      </c>
      <c r="E5149" s="281">
        <f>F5149+G5149+H5149</f>
        <v>500</v>
      </c>
      <c r="F5149" s="152">
        <v>500</v>
      </c>
      <c r="G5149" s="153">
        <v>0</v>
      </c>
      <c r="H5149" s="1406">
        <v>0</v>
      </c>
      <c r="I5149" s="152">
        <v>184</v>
      </c>
      <c r="J5149" s="153">
        <v>0</v>
      </c>
      <c r="K5149" s="1406">
        <v>0</v>
      </c>
      <c r="L5149" s="281">
        <f>I5149+J5149+K5149</f>
        <v>184</v>
      </c>
      <c r="M5149" s="12">
        <f t="shared" si="1193"/>
        <v>1</v>
      </c>
      <c r="N5149" s="13"/>
    </row>
    <row r="5150" spans="1:14">
      <c r="A5150" s="23">
        <v>140</v>
      </c>
      <c r="B5150" s="341"/>
      <c r="C5150" s="293">
        <v>1981</v>
      </c>
      <c r="D5150" s="342" t="s">
        <v>897</v>
      </c>
      <c r="E5150" s="295">
        <f>F5150+G5150+H5150</f>
        <v>3000</v>
      </c>
      <c r="F5150" s="158">
        <v>3000</v>
      </c>
      <c r="G5150" s="159">
        <v>0</v>
      </c>
      <c r="H5150" s="1408">
        <v>0</v>
      </c>
      <c r="I5150" s="158">
        <v>1537</v>
      </c>
      <c r="J5150" s="159">
        <v>0</v>
      </c>
      <c r="K5150" s="1408">
        <v>0</v>
      </c>
      <c r="L5150" s="295">
        <f>I5150+J5150+K5150</f>
        <v>1537</v>
      </c>
      <c r="M5150" s="12">
        <f t="shared" si="1193"/>
        <v>1</v>
      </c>
      <c r="N5150" s="13"/>
    </row>
    <row r="5151" spans="1:14" hidden="1">
      <c r="A5151" s="23">
        <v>145</v>
      </c>
      <c r="B5151" s="292"/>
      <c r="C5151" s="285">
        <v>1991</v>
      </c>
      <c r="D5151" s="343" t="s">
        <v>898</v>
      </c>
      <c r="E5151" s="287">
        <f>F5151+G5151+H5151</f>
        <v>0</v>
      </c>
      <c r="F5151" s="173"/>
      <c r="G5151" s="174"/>
      <c r="H5151" s="1409"/>
      <c r="I5151" s="173"/>
      <c r="J5151" s="174"/>
      <c r="K5151" s="1409"/>
      <c r="L5151" s="287">
        <f>I5151+J5151+K5151</f>
        <v>0</v>
      </c>
      <c r="M5151" s="12" t="str">
        <f t="shared" si="1193"/>
        <v/>
      </c>
      <c r="N5151" s="13"/>
    </row>
    <row r="5152" spans="1:14" hidden="1">
      <c r="A5152" s="23">
        <v>150</v>
      </c>
      <c r="B5152" s="272">
        <v>2100</v>
      </c>
      <c r="C5152" s="1917" t="s">
        <v>708</v>
      </c>
      <c r="D5152" s="1918"/>
      <c r="E5152" s="310">
        <f t="shared" ref="E5152:L5152" si="1202">SUM(E5153:E5157)</f>
        <v>0</v>
      </c>
      <c r="F5152" s="274">
        <f t="shared" si="1202"/>
        <v>0</v>
      </c>
      <c r="G5152" s="275">
        <f t="shared" si="1202"/>
        <v>0</v>
      </c>
      <c r="H5152" s="276">
        <f>SUM(H5153:H5157)</f>
        <v>0</v>
      </c>
      <c r="I5152" s="274">
        <f t="shared" si="1202"/>
        <v>0</v>
      </c>
      <c r="J5152" s="275">
        <f t="shared" si="1202"/>
        <v>0</v>
      </c>
      <c r="K5152" s="276">
        <f t="shared" si="1202"/>
        <v>0</v>
      </c>
      <c r="L5152" s="310">
        <f t="shared" si="1202"/>
        <v>0</v>
      </c>
      <c r="M5152" s="12" t="str">
        <f t="shared" si="1193"/>
        <v/>
      </c>
      <c r="N5152" s="13"/>
    </row>
    <row r="5153" spans="1:14" hidden="1">
      <c r="A5153" s="23">
        <v>155</v>
      </c>
      <c r="B5153" s="292"/>
      <c r="C5153" s="279">
        <v>2110</v>
      </c>
      <c r="D5153" s="344" t="s">
        <v>208</v>
      </c>
      <c r="E5153" s="281">
        <f>F5153+G5153+H5153</f>
        <v>0</v>
      </c>
      <c r="F5153" s="152"/>
      <c r="G5153" s="153"/>
      <c r="H5153" s="1406"/>
      <c r="I5153" s="152"/>
      <c r="J5153" s="153"/>
      <c r="K5153" s="1406"/>
      <c r="L5153" s="281">
        <f>I5153+J5153+K5153</f>
        <v>0</v>
      </c>
      <c r="M5153" s="12" t="str">
        <f t="shared" si="1193"/>
        <v/>
      </c>
      <c r="N5153" s="13"/>
    </row>
    <row r="5154" spans="1:14" hidden="1">
      <c r="A5154" s="23">
        <v>160</v>
      </c>
      <c r="B5154" s="341"/>
      <c r="C5154" s="293">
        <v>2120</v>
      </c>
      <c r="D5154" s="300" t="s">
        <v>209</v>
      </c>
      <c r="E5154" s="295">
        <f>F5154+G5154+H5154</f>
        <v>0</v>
      </c>
      <c r="F5154" s="158"/>
      <c r="G5154" s="159"/>
      <c r="H5154" s="1408"/>
      <c r="I5154" s="158"/>
      <c r="J5154" s="159"/>
      <c r="K5154" s="1408"/>
      <c r="L5154" s="295">
        <f>I5154+J5154+K5154</f>
        <v>0</v>
      </c>
      <c r="M5154" s="12" t="str">
        <f t="shared" si="1193"/>
        <v/>
      </c>
      <c r="N5154" s="13"/>
    </row>
    <row r="5155" spans="1:14" hidden="1">
      <c r="A5155" s="23">
        <v>165</v>
      </c>
      <c r="B5155" s="341"/>
      <c r="C5155" s="293">
        <v>2125</v>
      </c>
      <c r="D5155" s="300" t="s">
        <v>210</v>
      </c>
      <c r="E5155" s="295">
        <f>F5155+G5155+H5155</f>
        <v>0</v>
      </c>
      <c r="F5155" s="484">
        <v>0</v>
      </c>
      <c r="G5155" s="485">
        <v>0</v>
      </c>
      <c r="H5155" s="160">
        <v>0</v>
      </c>
      <c r="I5155" s="484">
        <v>0</v>
      </c>
      <c r="J5155" s="485">
        <v>0</v>
      </c>
      <c r="K5155" s="160">
        <v>0</v>
      </c>
      <c r="L5155" s="295">
        <f>I5155+J5155+K5155</f>
        <v>0</v>
      </c>
      <c r="M5155" s="12" t="str">
        <f t="shared" si="1193"/>
        <v/>
      </c>
      <c r="N5155" s="13"/>
    </row>
    <row r="5156" spans="1:14" hidden="1">
      <c r="A5156" s="23">
        <v>175</v>
      </c>
      <c r="B5156" s="291"/>
      <c r="C5156" s="293">
        <v>2140</v>
      </c>
      <c r="D5156" s="300" t="s">
        <v>211</v>
      </c>
      <c r="E5156" s="295">
        <f>F5156+G5156+H5156</f>
        <v>0</v>
      </c>
      <c r="F5156" s="484">
        <v>0</v>
      </c>
      <c r="G5156" s="485">
        <v>0</v>
      </c>
      <c r="H5156" s="160">
        <v>0</v>
      </c>
      <c r="I5156" s="484">
        <v>0</v>
      </c>
      <c r="J5156" s="485">
        <v>0</v>
      </c>
      <c r="K5156" s="160">
        <v>0</v>
      </c>
      <c r="L5156" s="295">
        <f>I5156+J5156+K5156</f>
        <v>0</v>
      </c>
      <c r="M5156" s="12" t="str">
        <f t="shared" si="1193"/>
        <v/>
      </c>
      <c r="N5156" s="13"/>
    </row>
    <row r="5157" spans="1:14" hidden="1">
      <c r="A5157" s="23">
        <v>180</v>
      </c>
      <c r="B5157" s="292"/>
      <c r="C5157" s="285">
        <v>2190</v>
      </c>
      <c r="D5157" s="345" t="s">
        <v>212</v>
      </c>
      <c r="E5157" s="287">
        <f>F5157+G5157+H5157</f>
        <v>0</v>
      </c>
      <c r="F5157" s="173"/>
      <c r="G5157" s="174"/>
      <c r="H5157" s="1409"/>
      <c r="I5157" s="173"/>
      <c r="J5157" s="174"/>
      <c r="K5157" s="1409"/>
      <c r="L5157" s="287">
        <f>I5157+J5157+K5157</f>
        <v>0</v>
      </c>
      <c r="M5157" s="12" t="str">
        <f t="shared" si="1193"/>
        <v/>
      </c>
      <c r="N5157" s="13"/>
    </row>
    <row r="5158" spans="1:14" hidden="1">
      <c r="A5158" s="23">
        <v>185</v>
      </c>
      <c r="B5158" s="272">
        <v>2200</v>
      </c>
      <c r="C5158" s="1917" t="s">
        <v>213</v>
      </c>
      <c r="D5158" s="1918"/>
      <c r="E5158" s="310">
        <f t="shared" ref="E5158:L5158" si="1203">SUM(E5159:E5160)</f>
        <v>0</v>
      </c>
      <c r="F5158" s="274">
        <f t="shared" si="1203"/>
        <v>0</v>
      </c>
      <c r="G5158" s="275">
        <f t="shared" si="1203"/>
        <v>0</v>
      </c>
      <c r="H5158" s="276">
        <f>SUM(H5159:H5160)</f>
        <v>0</v>
      </c>
      <c r="I5158" s="274">
        <f t="shared" si="1203"/>
        <v>0</v>
      </c>
      <c r="J5158" s="275">
        <f t="shared" si="1203"/>
        <v>0</v>
      </c>
      <c r="K5158" s="276">
        <f t="shared" si="1203"/>
        <v>0</v>
      </c>
      <c r="L5158" s="310">
        <f t="shared" si="1203"/>
        <v>0</v>
      </c>
      <c r="M5158" s="12" t="str">
        <f t="shared" si="1193"/>
        <v/>
      </c>
      <c r="N5158" s="13"/>
    </row>
    <row r="5159" spans="1:14" hidden="1">
      <c r="A5159" s="23">
        <v>190</v>
      </c>
      <c r="B5159" s="292"/>
      <c r="C5159" s="279">
        <v>2221</v>
      </c>
      <c r="D5159" s="280" t="s">
        <v>300</v>
      </c>
      <c r="E5159" s="281">
        <f>F5159+G5159+H5159</f>
        <v>0</v>
      </c>
      <c r="F5159" s="152"/>
      <c r="G5159" s="153"/>
      <c r="H5159" s="1406"/>
      <c r="I5159" s="152"/>
      <c r="J5159" s="153"/>
      <c r="K5159" s="1406"/>
      <c r="L5159" s="281">
        <f>I5159+J5159+K5159</f>
        <v>0</v>
      </c>
      <c r="M5159" s="12" t="str">
        <f t="shared" si="1193"/>
        <v/>
      </c>
      <c r="N5159" s="13"/>
    </row>
    <row r="5160" spans="1:14" hidden="1">
      <c r="A5160" s="23">
        <v>200</v>
      </c>
      <c r="B5160" s="292"/>
      <c r="C5160" s="285">
        <v>2224</v>
      </c>
      <c r="D5160" s="286" t="s">
        <v>214</v>
      </c>
      <c r="E5160" s="287">
        <f>F5160+G5160+H5160</f>
        <v>0</v>
      </c>
      <c r="F5160" s="173"/>
      <c r="G5160" s="174"/>
      <c r="H5160" s="1409"/>
      <c r="I5160" s="173"/>
      <c r="J5160" s="174"/>
      <c r="K5160" s="1409"/>
      <c r="L5160" s="287">
        <f>I5160+J5160+K5160</f>
        <v>0</v>
      </c>
      <c r="M5160" s="12" t="str">
        <f t="shared" si="1193"/>
        <v/>
      </c>
      <c r="N5160" s="13"/>
    </row>
    <row r="5161" spans="1:14" hidden="1">
      <c r="A5161" s="23">
        <v>200</v>
      </c>
      <c r="B5161" s="272">
        <v>2500</v>
      </c>
      <c r="C5161" s="1917" t="s">
        <v>215</v>
      </c>
      <c r="D5161" s="1918"/>
      <c r="E5161" s="310">
        <f>F5161+G5161+H5161</f>
        <v>0</v>
      </c>
      <c r="F5161" s="1410"/>
      <c r="G5161" s="1411"/>
      <c r="H5161" s="1412"/>
      <c r="I5161" s="1410"/>
      <c r="J5161" s="1411"/>
      <c r="K5161" s="1412"/>
      <c r="L5161" s="310">
        <f>I5161+J5161+K5161</f>
        <v>0</v>
      </c>
      <c r="M5161" s="12" t="str">
        <f t="shared" si="1193"/>
        <v/>
      </c>
      <c r="N5161" s="13"/>
    </row>
    <row r="5162" spans="1:14" hidden="1">
      <c r="A5162" s="23">
        <v>205</v>
      </c>
      <c r="B5162" s="272">
        <v>2600</v>
      </c>
      <c r="C5162" s="1923" t="s">
        <v>216</v>
      </c>
      <c r="D5162" s="1924"/>
      <c r="E5162" s="310">
        <f>F5162+G5162+H5162</f>
        <v>0</v>
      </c>
      <c r="F5162" s="1410"/>
      <c r="G5162" s="1411"/>
      <c r="H5162" s="1412"/>
      <c r="I5162" s="1410"/>
      <c r="J5162" s="1411"/>
      <c r="K5162" s="1412"/>
      <c r="L5162" s="310">
        <f>I5162+J5162+K5162</f>
        <v>0</v>
      </c>
      <c r="M5162" s="12" t="str">
        <f t="shared" si="1193"/>
        <v/>
      </c>
      <c r="N5162" s="13"/>
    </row>
    <row r="5163" spans="1:14" hidden="1">
      <c r="A5163" s="23">
        <v>210</v>
      </c>
      <c r="B5163" s="272">
        <v>2700</v>
      </c>
      <c r="C5163" s="1923" t="s">
        <v>217</v>
      </c>
      <c r="D5163" s="1924"/>
      <c r="E5163" s="310">
        <f>F5163+G5163+H5163</f>
        <v>0</v>
      </c>
      <c r="F5163" s="1410"/>
      <c r="G5163" s="1411"/>
      <c r="H5163" s="1412"/>
      <c r="I5163" s="1410"/>
      <c r="J5163" s="1411"/>
      <c r="K5163" s="1412"/>
      <c r="L5163" s="310">
        <f>I5163+J5163+K5163</f>
        <v>0</v>
      </c>
      <c r="M5163" s="12" t="str">
        <f t="shared" si="1193"/>
        <v/>
      </c>
      <c r="N5163" s="13"/>
    </row>
    <row r="5164" spans="1:14" ht="36" hidden="1" customHeight="1">
      <c r="A5164" s="23">
        <v>215</v>
      </c>
      <c r="B5164" s="272">
        <v>2800</v>
      </c>
      <c r="C5164" s="1923" t="s">
        <v>1644</v>
      </c>
      <c r="D5164" s="1924"/>
      <c r="E5164" s="310">
        <f t="shared" ref="E5164:L5164" si="1204">SUM(E5165:E5167)</f>
        <v>0</v>
      </c>
      <c r="F5164" s="274">
        <f t="shared" si="1204"/>
        <v>0</v>
      </c>
      <c r="G5164" s="275">
        <f t="shared" si="1204"/>
        <v>0</v>
      </c>
      <c r="H5164" s="276">
        <f>SUM(H5165:H5167)</f>
        <v>0</v>
      </c>
      <c r="I5164" s="274">
        <f t="shared" si="1204"/>
        <v>0</v>
      </c>
      <c r="J5164" s="275">
        <f t="shared" si="1204"/>
        <v>0</v>
      </c>
      <c r="K5164" s="276">
        <f t="shared" si="1204"/>
        <v>0</v>
      </c>
      <c r="L5164" s="310">
        <f t="shared" si="1204"/>
        <v>0</v>
      </c>
      <c r="M5164" s="12" t="str">
        <f t="shared" si="1193"/>
        <v/>
      </c>
      <c r="N5164" s="13"/>
    </row>
    <row r="5165" spans="1:14" hidden="1">
      <c r="A5165" s="22">
        <v>220</v>
      </c>
      <c r="B5165" s="292"/>
      <c r="C5165" s="279">
        <v>2810</v>
      </c>
      <c r="D5165" s="340" t="s">
        <v>2169</v>
      </c>
      <c r="E5165" s="281">
        <f>F5165+G5165+H5165</f>
        <v>0</v>
      </c>
      <c r="F5165" s="152"/>
      <c r="G5165" s="153"/>
      <c r="H5165" s="1406"/>
      <c r="I5165" s="152"/>
      <c r="J5165" s="153"/>
      <c r="K5165" s="1406"/>
      <c r="L5165" s="281">
        <f>I5165+J5165+K5165</f>
        <v>0</v>
      </c>
      <c r="M5165" s="12" t="str">
        <f t="shared" si="1193"/>
        <v/>
      </c>
      <c r="N5165" s="13"/>
    </row>
    <row r="5166" spans="1:14" hidden="1">
      <c r="A5166" s="23">
        <v>225</v>
      </c>
      <c r="B5166" s="341"/>
      <c r="C5166" s="293">
        <v>2820</v>
      </c>
      <c r="D5166" s="342" t="s">
        <v>2170</v>
      </c>
      <c r="E5166" s="295">
        <f>F5166+G5166+H5166</f>
        <v>0</v>
      </c>
      <c r="F5166" s="158"/>
      <c r="G5166" s="159"/>
      <c r="H5166" s="1408"/>
      <c r="I5166" s="158"/>
      <c r="J5166" s="159"/>
      <c r="K5166" s="1408"/>
      <c r="L5166" s="295">
        <f>I5166+J5166+K5166</f>
        <v>0</v>
      </c>
      <c r="M5166" s="12" t="str">
        <f t="shared" si="1193"/>
        <v/>
      </c>
      <c r="N5166" s="13"/>
    </row>
    <row r="5167" spans="1:14" ht="31.5" hidden="1">
      <c r="A5167" s="23">
        <v>230</v>
      </c>
      <c r="B5167" s="292"/>
      <c r="C5167" s="285">
        <v>2890</v>
      </c>
      <c r="D5167" s="343" t="s">
        <v>2171</v>
      </c>
      <c r="E5167" s="287">
        <f>F5167+G5167+H5167</f>
        <v>0</v>
      </c>
      <c r="F5167" s="173"/>
      <c r="G5167" s="174"/>
      <c r="H5167" s="1409"/>
      <c r="I5167" s="173"/>
      <c r="J5167" s="174"/>
      <c r="K5167" s="1409"/>
      <c r="L5167" s="287">
        <f>I5167+J5167+K5167</f>
        <v>0</v>
      </c>
      <c r="M5167" s="12" t="str">
        <f t="shared" si="1193"/>
        <v/>
      </c>
      <c r="N5167" s="13"/>
    </row>
    <row r="5168" spans="1:14" hidden="1">
      <c r="A5168" s="23">
        <v>245</v>
      </c>
      <c r="B5168" s="272">
        <v>2900</v>
      </c>
      <c r="C5168" s="1917" t="s">
        <v>218</v>
      </c>
      <c r="D5168" s="1918"/>
      <c r="E5168" s="310">
        <f>SUM(E5169:E5176)</f>
        <v>0</v>
      </c>
      <c r="F5168" s="274">
        <f>SUM(F5169:F5176)</f>
        <v>0</v>
      </c>
      <c r="G5168" s="274">
        <f t="shared" ref="G5168:L5168" si="1205">SUM(G5169:G5176)</f>
        <v>0</v>
      </c>
      <c r="H5168" s="274">
        <f t="shared" si="1205"/>
        <v>0</v>
      </c>
      <c r="I5168" s="274">
        <f t="shared" si="1205"/>
        <v>0</v>
      </c>
      <c r="J5168" s="274">
        <f t="shared" si="1205"/>
        <v>0</v>
      </c>
      <c r="K5168" s="274">
        <f t="shared" si="1205"/>
        <v>0</v>
      </c>
      <c r="L5168" s="274">
        <f t="shared" si="1205"/>
        <v>0</v>
      </c>
      <c r="M5168" s="12" t="str">
        <f t="shared" si="1193"/>
        <v/>
      </c>
      <c r="N5168" s="13"/>
    </row>
    <row r="5169" spans="1:14" hidden="1">
      <c r="A5169" s="22">
        <v>220</v>
      </c>
      <c r="B5169" s="346"/>
      <c r="C5169" s="279">
        <v>2910</v>
      </c>
      <c r="D5169" s="347" t="s">
        <v>1988</v>
      </c>
      <c r="E5169" s="281">
        <f>F5169+G5169+H5169</f>
        <v>0</v>
      </c>
      <c r="F5169" s="152"/>
      <c r="G5169" s="153"/>
      <c r="H5169" s="1406"/>
      <c r="I5169" s="152"/>
      <c r="J5169" s="153"/>
      <c r="K5169" s="1406"/>
      <c r="L5169" s="281">
        <f>I5169+J5169+K5169</f>
        <v>0</v>
      </c>
      <c r="M5169" s="12" t="str">
        <f t="shared" si="1193"/>
        <v/>
      </c>
      <c r="N5169" s="13"/>
    </row>
    <row r="5170" spans="1:14" hidden="1">
      <c r="A5170" s="23">
        <v>225</v>
      </c>
      <c r="B5170" s="346"/>
      <c r="C5170" s="279">
        <v>2920</v>
      </c>
      <c r="D5170" s="347" t="s">
        <v>219</v>
      </c>
      <c r="E5170" s="281">
        <f t="shared" ref="E5170:E5176" si="1206">F5170+G5170+H5170</f>
        <v>0</v>
      </c>
      <c r="F5170" s="152"/>
      <c r="G5170" s="153"/>
      <c r="H5170" s="1406"/>
      <c r="I5170" s="152"/>
      <c r="J5170" s="153"/>
      <c r="K5170" s="1406"/>
      <c r="L5170" s="281">
        <f t="shared" ref="L5170:L5176" si="1207">I5170+J5170+K5170</f>
        <v>0</v>
      </c>
      <c r="M5170" s="12" t="str">
        <f t="shared" si="1193"/>
        <v/>
      </c>
      <c r="N5170" s="13"/>
    </row>
    <row r="5171" spans="1:14" ht="31.5" hidden="1">
      <c r="A5171" s="23">
        <v>230</v>
      </c>
      <c r="B5171" s="346"/>
      <c r="C5171" s="324">
        <v>2969</v>
      </c>
      <c r="D5171" s="348" t="s">
        <v>220</v>
      </c>
      <c r="E5171" s="326">
        <f t="shared" si="1206"/>
        <v>0</v>
      </c>
      <c r="F5171" s="445"/>
      <c r="G5171" s="446"/>
      <c r="H5171" s="1413"/>
      <c r="I5171" s="445"/>
      <c r="J5171" s="446"/>
      <c r="K5171" s="1413"/>
      <c r="L5171" s="326">
        <f t="shared" si="1207"/>
        <v>0</v>
      </c>
      <c r="M5171" s="12" t="str">
        <f t="shared" si="1193"/>
        <v/>
      </c>
      <c r="N5171" s="13"/>
    </row>
    <row r="5172" spans="1:14" ht="31.5" hidden="1">
      <c r="A5172" s="23">
        <v>235</v>
      </c>
      <c r="B5172" s="346"/>
      <c r="C5172" s="349">
        <v>2970</v>
      </c>
      <c r="D5172" s="350" t="s">
        <v>221</v>
      </c>
      <c r="E5172" s="351">
        <f t="shared" si="1206"/>
        <v>0</v>
      </c>
      <c r="F5172" s="624"/>
      <c r="G5172" s="625"/>
      <c r="H5172" s="1414"/>
      <c r="I5172" s="624"/>
      <c r="J5172" s="625"/>
      <c r="K5172" s="1414"/>
      <c r="L5172" s="351">
        <f t="shared" si="1207"/>
        <v>0</v>
      </c>
      <c r="M5172" s="12" t="str">
        <f t="shared" si="1193"/>
        <v/>
      </c>
      <c r="N5172" s="13"/>
    </row>
    <row r="5173" spans="1:14" hidden="1">
      <c r="A5173" s="23">
        <v>240</v>
      </c>
      <c r="B5173" s="346"/>
      <c r="C5173" s="333">
        <v>2989</v>
      </c>
      <c r="D5173" s="355" t="s">
        <v>222</v>
      </c>
      <c r="E5173" s="335">
        <f t="shared" si="1206"/>
        <v>0</v>
      </c>
      <c r="F5173" s="589"/>
      <c r="G5173" s="590"/>
      <c r="H5173" s="1415"/>
      <c r="I5173" s="589"/>
      <c r="J5173" s="590"/>
      <c r="K5173" s="1415"/>
      <c r="L5173" s="335">
        <f t="shared" si="1207"/>
        <v>0</v>
      </c>
      <c r="M5173" s="12" t="str">
        <f t="shared" si="1193"/>
        <v/>
      </c>
      <c r="N5173" s="13"/>
    </row>
    <row r="5174" spans="1:14" hidden="1">
      <c r="A5174" s="23">
        <v>245</v>
      </c>
      <c r="B5174" s="292"/>
      <c r="C5174" s="318">
        <v>2990</v>
      </c>
      <c r="D5174" s="356" t="s">
        <v>2007</v>
      </c>
      <c r="E5174" s="320">
        <f>F5174+G5174+H5174</f>
        <v>0</v>
      </c>
      <c r="F5174" s="450"/>
      <c r="G5174" s="451"/>
      <c r="H5174" s="1416"/>
      <c r="I5174" s="450"/>
      <c r="J5174" s="451"/>
      <c r="K5174" s="1416"/>
      <c r="L5174" s="320">
        <f>I5174+J5174+K5174</f>
        <v>0</v>
      </c>
      <c r="M5174" s="12" t="str">
        <f t="shared" si="1193"/>
        <v/>
      </c>
      <c r="N5174" s="13"/>
    </row>
    <row r="5175" spans="1:14" hidden="1">
      <c r="A5175" s="22">
        <v>250</v>
      </c>
      <c r="B5175" s="292"/>
      <c r="C5175" s="318">
        <v>2991</v>
      </c>
      <c r="D5175" s="356" t="s">
        <v>223</v>
      </c>
      <c r="E5175" s="320">
        <f t="shared" si="1206"/>
        <v>0</v>
      </c>
      <c r="F5175" s="450"/>
      <c r="G5175" s="451"/>
      <c r="H5175" s="1416"/>
      <c r="I5175" s="450"/>
      <c r="J5175" s="451"/>
      <c r="K5175" s="1416"/>
      <c r="L5175" s="320">
        <f t="shared" si="1207"/>
        <v>0</v>
      </c>
      <c r="M5175" s="12" t="str">
        <f t="shared" si="1193"/>
        <v/>
      </c>
      <c r="N5175" s="13"/>
    </row>
    <row r="5176" spans="1:14" hidden="1">
      <c r="A5176" s="23">
        <v>255</v>
      </c>
      <c r="B5176" s="292"/>
      <c r="C5176" s="285">
        <v>2992</v>
      </c>
      <c r="D5176" s="357" t="s">
        <v>224</v>
      </c>
      <c r="E5176" s="287">
        <f t="shared" si="1206"/>
        <v>0</v>
      </c>
      <c r="F5176" s="173"/>
      <c r="G5176" s="174"/>
      <c r="H5176" s="1409"/>
      <c r="I5176" s="173"/>
      <c r="J5176" s="174"/>
      <c r="K5176" s="1409"/>
      <c r="L5176" s="287">
        <f t="shared" si="1207"/>
        <v>0</v>
      </c>
      <c r="M5176" s="12" t="str">
        <f t="shared" si="1193"/>
        <v/>
      </c>
      <c r="N5176" s="13"/>
    </row>
    <row r="5177" spans="1:14" hidden="1">
      <c r="A5177" s="23">
        <v>265</v>
      </c>
      <c r="B5177" s="272">
        <v>3300</v>
      </c>
      <c r="C5177" s="358" t="s">
        <v>2038</v>
      </c>
      <c r="D5177" s="1835"/>
      <c r="E5177" s="310">
        <f t="shared" ref="E5177:L5177" si="1208">SUM(E5178:E5182)</f>
        <v>0</v>
      </c>
      <c r="F5177" s="274">
        <f t="shared" si="1208"/>
        <v>0</v>
      </c>
      <c r="G5177" s="275">
        <f t="shared" si="1208"/>
        <v>0</v>
      </c>
      <c r="H5177" s="276">
        <f t="shared" si="1208"/>
        <v>0</v>
      </c>
      <c r="I5177" s="274">
        <f t="shared" si="1208"/>
        <v>0</v>
      </c>
      <c r="J5177" s="275">
        <f t="shared" si="1208"/>
        <v>0</v>
      </c>
      <c r="K5177" s="276">
        <f t="shared" si="1208"/>
        <v>0</v>
      </c>
      <c r="L5177" s="310">
        <f t="shared" si="1208"/>
        <v>0</v>
      </c>
      <c r="M5177" s="12" t="str">
        <f t="shared" ref="M5177:M5230" si="1209">(IF($E5177&lt;&gt;0,$M$2,IF($L5177&lt;&gt;0,$M$2,"")))</f>
        <v/>
      </c>
      <c r="N5177" s="13"/>
    </row>
    <row r="5178" spans="1:14" hidden="1">
      <c r="A5178" s="22">
        <v>270</v>
      </c>
      <c r="B5178" s="291"/>
      <c r="C5178" s="279">
        <v>3301</v>
      </c>
      <c r="D5178" s="359" t="s">
        <v>225</v>
      </c>
      <c r="E5178" s="281">
        <f t="shared" ref="E5178:E5185" si="1210">F5178+G5178+H5178</f>
        <v>0</v>
      </c>
      <c r="F5178" s="482">
        <v>0</v>
      </c>
      <c r="G5178" s="483">
        <v>0</v>
      </c>
      <c r="H5178" s="154">
        <v>0</v>
      </c>
      <c r="I5178" s="482">
        <v>0</v>
      </c>
      <c r="J5178" s="483">
        <v>0</v>
      </c>
      <c r="K5178" s="154">
        <v>0</v>
      </c>
      <c r="L5178" s="281">
        <f t="shared" ref="L5178:L5185" si="1211">I5178+J5178+K5178</f>
        <v>0</v>
      </c>
      <c r="M5178" s="12" t="str">
        <f t="shared" si="1209"/>
        <v/>
      </c>
      <c r="N5178" s="13"/>
    </row>
    <row r="5179" spans="1:14" hidden="1">
      <c r="A5179" s="22">
        <v>290</v>
      </c>
      <c r="B5179" s="291"/>
      <c r="C5179" s="293">
        <v>3302</v>
      </c>
      <c r="D5179" s="360" t="s">
        <v>702</v>
      </c>
      <c r="E5179" s="295">
        <f t="shared" si="1210"/>
        <v>0</v>
      </c>
      <c r="F5179" s="484">
        <v>0</v>
      </c>
      <c r="G5179" s="485">
        <v>0</v>
      </c>
      <c r="H5179" s="160">
        <v>0</v>
      </c>
      <c r="I5179" s="484">
        <v>0</v>
      </c>
      <c r="J5179" s="485">
        <v>0</v>
      </c>
      <c r="K5179" s="160">
        <v>0</v>
      </c>
      <c r="L5179" s="295">
        <f t="shared" si="1211"/>
        <v>0</v>
      </c>
      <c r="M5179" s="12" t="str">
        <f t="shared" si="1209"/>
        <v/>
      </c>
      <c r="N5179" s="13"/>
    </row>
    <row r="5180" spans="1:14" hidden="1">
      <c r="A5180" s="39">
        <v>320</v>
      </c>
      <c r="B5180" s="291"/>
      <c r="C5180" s="293">
        <v>3304</v>
      </c>
      <c r="D5180" s="360" t="s">
        <v>226</v>
      </c>
      <c r="E5180" s="295">
        <f t="shared" si="1210"/>
        <v>0</v>
      </c>
      <c r="F5180" s="484">
        <v>0</v>
      </c>
      <c r="G5180" s="485">
        <v>0</v>
      </c>
      <c r="H5180" s="160">
        <v>0</v>
      </c>
      <c r="I5180" s="484">
        <v>0</v>
      </c>
      <c r="J5180" s="485">
        <v>0</v>
      </c>
      <c r="K5180" s="160">
        <v>0</v>
      </c>
      <c r="L5180" s="295">
        <f t="shared" si="1211"/>
        <v>0</v>
      </c>
      <c r="M5180" s="12" t="str">
        <f t="shared" si="1209"/>
        <v/>
      </c>
      <c r="N5180" s="13"/>
    </row>
    <row r="5181" spans="1:14" ht="47.25" hidden="1">
      <c r="A5181" s="22">
        <v>330</v>
      </c>
      <c r="B5181" s="291"/>
      <c r="C5181" s="285">
        <v>3306</v>
      </c>
      <c r="D5181" s="361" t="s">
        <v>2172</v>
      </c>
      <c r="E5181" s="295">
        <f t="shared" si="1210"/>
        <v>0</v>
      </c>
      <c r="F5181" s="484">
        <v>0</v>
      </c>
      <c r="G5181" s="485">
        <v>0</v>
      </c>
      <c r="H5181" s="160">
        <v>0</v>
      </c>
      <c r="I5181" s="484">
        <v>0</v>
      </c>
      <c r="J5181" s="485">
        <v>0</v>
      </c>
      <c r="K5181" s="160">
        <v>0</v>
      </c>
      <c r="L5181" s="295">
        <f t="shared" si="1211"/>
        <v>0</v>
      </c>
      <c r="M5181" s="12" t="str">
        <f t="shared" si="1209"/>
        <v/>
      </c>
      <c r="N5181" s="13"/>
    </row>
    <row r="5182" spans="1:14" hidden="1">
      <c r="A5182" s="23">
        <v>225</v>
      </c>
      <c r="B5182" s="291"/>
      <c r="C5182" s="285">
        <v>3307</v>
      </c>
      <c r="D5182" s="361" t="s">
        <v>2049</v>
      </c>
      <c r="E5182" s="287">
        <f t="shared" si="1210"/>
        <v>0</v>
      </c>
      <c r="F5182" s="486">
        <v>0</v>
      </c>
      <c r="G5182" s="487">
        <v>0</v>
      </c>
      <c r="H5182" s="175">
        <v>0</v>
      </c>
      <c r="I5182" s="486">
        <v>0</v>
      </c>
      <c r="J5182" s="487">
        <v>0</v>
      </c>
      <c r="K5182" s="175">
        <v>0</v>
      </c>
      <c r="L5182" s="287">
        <f t="shared" si="1211"/>
        <v>0</v>
      </c>
      <c r="M5182" s="12" t="str">
        <f t="shared" si="1209"/>
        <v/>
      </c>
      <c r="N5182" s="13"/>
    </row>
    <row r="5183" spans="1:14" hidden="1">
      <c r="A5183" s="23">
        <v>230</v>
      </c>
      <c r="B5183" s="272">
        <v>3900</v>
      </c>
      <c r="C5183" s="1917" t="s">
        <v>227</v>
      </c>
      <c r="D5183" s="1918"/>
      <c r="E5183" s="310">
        <f t="shared" si="1210"/>
        <v>0</v>
      </c>
      <c r="F5183" s="1458">
        <v>0</v>
      </c>
      <c r="G5183" s="1459">
        <v>0</v>
      </c>
      <c r="H5183" s="1460">
        <v>0</v>
      </c>
      <c r="I5183" s="1458">
        <v>0</v>
      </c>
      <c r="J5183" s="1459">
        <v>0</v>
      </c>
      <c r="K5183" s="1460">
        <v>0</v>
      </c>
      <c r="L5183" s="310">
        <f t="shared" si="1211"/>
        <v>0</v>
      </c>
      <c r="M5183" s="12" t="str">
        <f t="shared" si="1209"/>
        <v/>
      </c>
      <c r="N5183" s="13"/>
    </row>
    <row r="5184" spans="1:14" hidden="1">
      <c r="A5184" s="23">
        <v>245</v>
      </c>
      <c r="B5184" s="272">
        <v>4000</v>
      </c>
      <c r="C5184" s="1917" t="s">
        <v>228</v>
      </c>
      <c r="D5184" s="1918"/>
      <c r="E5184" s="310">
        <f t="shared" si="1210"/>
        <v>0</v>
      </c>
      <c r="F5184" s="1410"/>
      <c r="G5184" s="1411"/>
      <c r="H5184" s="1412"/>
      <c r="I5184" s="1410"/>
      <c r="J5184" s="1411"/>
      <c r="K5184" s="1412"/>
      <c r="L5184" s="310">
        <f t="shared" si="1211"/>
        <v>0</v>
      </c>
      <c r="M5184" s="12" t="str">
        <f t="shared" si="1209"/>
        <v/>
      </c>
      <c r="N5184" s="13"/>
    </row>
    <row r="5185" spans="1:14" hidden="1">
      <c r="A5185" s="22">
        <v>350</v>
      </c>
      <c r="B5185" s="272">
        <v>4100</v>
      </c>
      <c r="C5185" s="1917" t="s">
        <v>229</v>
      </c>
      <c r="D5185" s="1918"/>
      <c r="E5185" s="310">
        <f t="shared" si="1210"/>
        <v>0</v>
      </c>
      <c r="F5185" s="1459">
        <v>0</v>
      </c>
      <c r="G5185" s="1459">
        <v>0</v>
      </c>
      <c r="H5185" s="1460">
        <v>0</v>
      </c>
      <c r="I5185" s="1711">
        <v>0</v>
      </c>
      <c r="J5185" s="1459">
        <v>0</v>
      </c>
      <c r="K5185" s="1459">
        <v>0</v>
      </c>
      <c r="L5185" s="310">
        <f t="shared" si="1211"/>
        <v>0</v>
      </c>
      <c r="M5185" s="12" t="str">
        <f t="shared" si="1209"/>
        <v/>
      </c>
      <c r="N5185" s="13"/>
    </row>
    <row r="5186" spans="1:14" hidden="1">
      <c r="A5186" s="23">
        <v>355</v>
      </c>
      <c r="B5186" s="272">
        <v>4200</v>
      </c>
      <c r="C5186" s="1917" t="s">
        <v>230</v>
      </c>
      <c r="D5186" s="1918"/>
      <c r="E5186" s="310">
        <f t="shared" ref="E5186:L5186" si="1212">SUM(E5187:E5192)</f>
        <v>0</v>
      </c>
      <c r="F5186" s="274">
        <f t="shared" si="1212"/>
        <v>0</v>
      </c>
      <c r="G5186" s="275">
        <f t="shared" si="1212"/>
        <v>0</v>
      </c>
      <c r="H5186" s="276">
        <f>SUM(H5187:H5192)</f>
        <v>0</v>
      </c>
      <c r="I5186" s="274">
        <f t="shared" si="1212"/>
        <v>0</v>
      </c>
      <c r="J5186" s="275">
        <f t="shared" si="1212"/>
        <v>0</v>
      </c>
      <c r="K5186" s="276">
        <f t="shared" si="1212"/>
        <v>0</v>
      </c>
      <c r="L5186" s="310">
        <f t="shared" si="1212"/>
        <v>0</v>
      </c>
      <c r="M5186" s="12" t="str">
        <f t="shared" si="1209"/>
        <v/>
      </c>
      <c r="N5186" s="13"/>
    </row>
    <row r="5187" spans="1:14" hidden="1">
      <c r="A5187" s="23">
        <v>355</v>
      </c>
      <c r="B5187" s="362"/>
      <c r="C5187" s="279">
        <v>4201</v>
      </c>
      <c r="D5187" s="280" t="s">
        <v>231</v>
      </c>
      <c r="E5187" s="281">
        <f t="shared" ref="E5187:E5192" si="1213">F5187+G5187+H5187</f>
        <v>0</v>
      </c>
      <c r="F5187" s="152"/>
      <c r="G5187" s="153"/>
      <c r="H5187" s="1406"/>
      <c r="I5187" s="152"/>
      <c r="J5187" s="153"/>
      <c r="K5187" s="1406"/>
      <c r="L5187" s="281">
        <f t="shared" ref="L5187:L5192" si="1214">I5187+J5187+K5187</f>
        <v>0</v>
      </c>
      <c r="M5187" s="12" t="str">
        <f t="shared" si="1209"/>
        <v/>
      </c>
      <c r="N5187" s="13"/>
    </row>
    <row r="5188" spans="1:14" hidden="1">
      <c r="A5188" s="23">
        <v>375</v>
      </c>
      <c r="B5188" s="362"/>
      <c r="C5188" s="293">
        <v>4202</v>
      </c>
      <c r="D5188" s="363" t="s">
        <v>232</v>
      </c>
      <c r="E5188" s="295">
        <f t="shared" si="1213"/>
        <v>0</v>
      </c>
      <c r="F5188" s="158"/>
      <c r="G5188" s="159"/>
      <c r="H5188" s="1408"/>
      <c r="I5188" s="158"/>
      <c r="J5188" s="159"/>
      <c r="K5188" s="1408"/>
      <c r="L5188" s="295">
        <f t="shared" si="1214"/>
        <v>0</v>
      </c>
      <c r="M5188" s="12" t="str">
        <f t="shared" si="1209"/>
        <v/>
      </c>
      <c r="N5188" s="13"/>
    </row>
    <row r="5189" spans="1:14" hidden="1">
      <c r="A5189" s="23">
        <v>380</v>
      </c>
      <c r="B5189" s="362"/>
      <c r="C5189" s="293">
        <v>4214</v>
      </c>
      <c r="D5189" s="363" t="s">
        <v>233</v>
      </c>
      <c r="E5189" s="295">
        <f t="shared" si="1213"/>
        <v>0</v>
      </c>
      <c r="F5189" s="158"/>
      <c r="G5189" s="159"/>
      <c r="H5189" s="1408"/>
      <c r="I5189" s="158"/>
      <c r="J5189" s="159"/>
      <c r="K5189" s="1408"/>
      <c r="L5189" s="295">
        <f t="shared" si="1214"/>
        <v>0</v>
      </c>
      <c r="M5189" s="12" t="str">
        <f t="shared" si="1209"/>
        <v/>
      </c>
      <c r="N5189" s="13"/>
    </row>
    <row r="5190" spans="1:14" hidden="1">
      <c r="A5190" s="23">
        <v>385</v>
      </c>
      <c r="B5190" s="362"/>
      <c r="C5190" s="293">
        <v>4217</v>
      </c>
      <c r="D5190" s="363" t="s">
        <v>234</v>
      </c>
      <c r="E5190" s="295">
        <f t="shared" si="1213"/>
        <v>0</v>
      </c>
      <c r="F5190" s="158"/>
      <c r="G5190" s="159"/>
      <c r="H5190" s="1408"/>
      <c r="I5190" s="158"/>
      <c r="J5190" s="159"/>
      <c r="K5190" s="1408"/>
      <c r="L5190" s="295">
        <f t="shared" si="1214"/>
        <v>0</v>
      </c>
      <c r="M5190" s="12" t="str">
        <f t="shared" si="1209"/>
        <v/>
      </c>
      <c r="N5190" s="13"/>
    </row>
    <row r="5191" spans="1:14" hidden="1">
      <c r="A5191" s="23">
        <v>390</v>
      </c>
      <c r="B5191" s="362"/>
      <c r="C5191" s="293">
        <v>4218</v>
      </c>
      <c r="D5191" s="294" t="s">
        <v>235</v>
      </c>
      <c r="E5191" s="295">
        <f t="shared" si="1213"/>
        <v>0</v>
      </c>
      <c r="F5191" s="158"/>
      <c r="G5191" s="159"/>
      <c r="H5191" s="1408"/>
      <c r="I5191" s="158"/>
      <c r="J5191" s="159"/>
      <c r="K5191" s="1408"/>
      <c r="L5191" s="295">
        <f t="shared" si="1214"/>
        <v>0</v>
      </c>
      <c r="M5191" s="12" t="str">
        <f t="shared" si="1209"/>
        <v/>
      </c>
      <c r="N5191" s="13"/>
    </row>
    <row r="5192" spans="1:14" hidden="1">
      <c r="A5192" s="23">
        <v>390</v>
      </c>
      <c r="B5192" s="362"/>
      <c r="C5192" s="285">
        <v>4219</v>
      </c>
      <c r="D5192" s="343" t="s">
        <v>236</v>
      </c>
      <c r="E5192" s="287">
        <f t="shared" si="1213"/>
        <v>0</v>
      </c>
      <c r="F5192" s="173"/>
      <c r="G5192" s="174"/>
      <c r="H5192" s="1409"/>
      <c r="I5192" s="173"/>
      <c r="J5192" s="174"/>
      <c r="K5192" s="1409"/>
      <c r="L5192" s="287">
        <f t="shared" si="1214"/>
        <v>0</v>
      </c>
      <c r="M5192" s="12" t="str">
        <f t="shared" si="1209"/>
        <v/>
      </c>
      <c r="N5192" s="13"/>
    </row>
    <row r="5193" spans="1:14" hidden="1">
      <c r="A5193" s="23">
        <v>395</v>
      </c>
      <c r="B5193" s="272">
        <v>4300</v>
      </c>
      <c r="C5193" s="1917" t="s">
        <v>1645</v>
      </c>
      <c r="D5193" s="1918"/>
      <c r="E5193" s="310">
        <f t="shared" ref="E5193:L5193" si="1215">SUM(E5194:E5196)</f>
        <v>0</v>
      </c>
      <c r="F5193" s="274">
        <f t="shared" si="1215"/>
        <v>0</v>
      </c>
      <c r="G5193" s="275">
        <f t="shared" si="1215"/>
        <v>0</v>
      </c>
      <c r="H5193" s="276">
        <f>SUM(H5194:H5196)</f>
        <v>0</v>
      </c>
      <c r="I5193" s="274">
        <f t="shared" si="1215"/>
        <v>0</v>
      </c>
      <c r="J5193" s="275">
        <f t="shared" si="1215"/>
        <v>0</v>
      </c>
      <c r="K5193" s="276">
        <f t="shared" si="1215"/>
        <v>0</v>
      </c>
      <c r="L5193" s="310">
        <f t="shared" si="1215"/>
        <v>0</v>
      </c>
      <c r="M5193" s="12" t="str">
        <f t="shared" si="1209"/>
        <v/>
      </c>
      <c r="N5193" s="13"/>
    </row>
    <row r="5194" spans="1:14" hidden="1">
      <c r="A5194" s="18">
        <v>397</v>
      </c>
      <c r="B5194" s="362"/>
      <c r="C5194" s="279">
        <v>4301</v>
      </c>
      <c r="D5194" s="311" t="s">
        <v>237</v>
      </c>
      <c r="E5194" s="281">
        <f t="shared" ref="E5194:E5199" si="1216">F5194+G5194+H5194</f>
        <v>0</v>
      </c>
      <c r="F5194" s="152"/>
      <c r="G5194" s="153"/>
      <c r="H5194" s="1406"/>
      <c r="I5194" s="152"/>
      <c r="J5194" s="153"/>
      <c r="K5194" s="1406"/>
      <c r="L5194" s="281">
        <f t="shared" ref="L5194:L5199" si="1217">I5194+J5194+K5194</f>
        <v>0</v>
      </c>
      <c r="M5194" s="12" t="str">
        <f t="shared" si="1209"/>
        <v/>
      </c>
      <c r="N5194" s="13"/>
    </row>
    <row r="5195" spans="1:14" hidden="1">
      <c r="A5195" s="14">
        <v>398</v>
      </c>
      <c r="B5195" s="362"/>
      <c r="C5195" s="293">
        <v>4302</v>
      </c>
      <c r="D5195" s="363" t="s">
        <v>238</v>
      </c>
      <c r="E5195" s="295">
        <f t="shared" si="1216"/>
        <v>0</v>
      </c>
      <c r="F5195" s="158"/>
      <c r="G5195" s="159"/>
      <c r="H5195" s="1408"/>
      <c r="I5195" s="158"/>
      <c r="J5195" s="159"/>
      <c r="K5195" s="1408"/>
      <c r="L5195" s="295">
        <f t="shared" si="1217"/>
        <v>0</v>
      </c>
      <c r="M5195" s="12" t="str">
        <f t="shared" si="1209"/>
        <v/>
      </c>
      <c r="N5195" s="13"/>
    </row>
    <row r="5196" spans="1:14" hidden="1">
      <c r="A5196" s="14">
        <v>399</v>
      </c>
      <c r="B5196" s="362"/>
      <c r="C5196" s="285">
        <v>4309</v>
      </c>
      <c r="D5196" s="301" t="s">
        <v>239</v>
      </c>
      <c r="E5196" s="287">
        <f t="shared" si="1216"/>
        <v>0</v>
      </c>
      <c r="F5196" s="173"/>
      <c r="G5196" s="174"/>
      <c r="H5196" s="1409"/>
      <c r="I5196" s="173"/>
      <c r="J5196" s="174"/>
      <c r="K5196" s="1409"/>
      <c r="L5196" s="287">
        <f t="shared" si="1217"/>
        <v>0</v>
      </c>
      <c r="M5196" s="12" t="str">
        <f t="shared" si="1209"/>
        <v/>
      </c>
      <c r="N5196" s="13"/>
    </row>
    <row r="5197" spans="1:14" hidden="1">
      <c r="A5197" s="14">
        <v>400</v>
      </c>
      <c r="B5197" s="272">
        <v>4400</v>
      </c>
      <c r="C5197" s="1917" t="s">
        <v>1642</v>
      </c>
      <c r="D5197" s="1918"/>
      <c r="E5197" s="310">
        <f t="shared" si="1216"/>
        <v>0</v>
      </c>
      <c r="F5197" s="1410"/>
      <c r="G5197" s="1411"/>
      <c r="H5197" s="1412"/>
      <c r="I5197" s="1410"/>
      <c r="J5197" s="1411"/>
      <c r="K5197" s="1412"/>
      <c r="L5197" s="310">
        <f t="shared" si="1217"/>
        <v>0</v>
      </c>
      <c r="M5197" s="12" t="str">
        <f t="shared" si="1209"/>
        <v/>
      </c>
      <c r="N5197" s="13"/>
    </row>
    <row r="5198" spans="1:14" hidden="1">
      <c r="A5198" s="14">
        <v>401</v>
      </c>
      <c r="B5198" s="272">
        <v>4500</v>
      </c>
      <c r="C5198" s="1917" t="s">
        <v>1643</v>
      </c>
      <c r="D5198" s="1918"/>
      <c r="E5198" s="310">
        <f t="shared" si="1216"/>
        <v>0</v>
      </c>
      <c r="F5198" s="1410"/>
      <c r="G5198" s="1411"/>
      <c r="H5198" s="1412"/>
      <c r="I5198" s="1410"/>
      <c r="J5198" s="1411"/>
      <c r="K5198" s="1412"/>
      <c r="L5198" s="310">
        <f t="shared" si="1217"/>
        <v>0</v>
      </c>
      <c r="M5198" s="12" t="str">
        <f t="shared" si="1209"/>
        <v/>
      </c>
      <c r="N5198" s="13"/>
    </row>
    <row r="5199" spans="1:14">
      <c r="A5199" s="40">
        <v>404</v>
      </c>
      <c r="B5199" s="272">
        <v>4600</v>
      </c>
      <c r="C5199" s="1923" t="s">
        <v>240</v>
      </c>
      <c r="D5199" s="1924"/>
      <c r="E5199" s="310">
        <f t="shared" si="1216"/>
        <v>260</v>
      </c>
      <c r="F5199" s="1410">
        <v>260</v>
      </c>
      <c r="G5199" s="1411">
        <v>0</v>
      </c>
      <c r="H5199" s="1412">
        <v>0</v>
      </c>
      <c r="I5199" s="1410">
        <v>120</v>
      </c>
      <c r="J5199" s="1411">
        <v>0</v>
      </c>
      <c r="K5199" s="1412">
        <v>0</v>
      </c>
      <c r="L5199" s="310">
        <f t="shared" si="1217"/>
        <v>120</v>
      </c>
      <c r="M5199" s="12">
        <f t="shared" si="1209"/>
        <v>1</v>
      </c>
      <c r="N5199" s="13"/>
    </row>
    <row r="5200" spans="1:14" hidden="1">
      <c r="A5200" s="40">
        <v>404</v>
      </c>
      <c r="B5200" s="272">
        <v>4900</v>
      </c>
      <c r="C5200" s="1917" t="s">
        <v>267</v>
      </c>
      <c r="D5200" s="1918"/>
      <c r="E5200" s="310">
        <f t="shared" ref="E5200:L5200" si="1218">+E5201+E5202</f>
        <v>0</v>
      </c>
      <c r="F5200" s="274">
        <f t="shared" si="1218"/>
        <v>0</v>
      </c>
      <c r="G5200" s="275">
        <f t="shared" si="1218"/>
        <v>0</v>
      </c>
      <c r="H5200" s="276">
        <f>+H5201+H5202</f>
        <v>0</v>
      </c>
      <c r="I5200" s="274">
        <f t="shared" si="1218"/>
        <v>0</v>
      </c>
      <c r="J5200" s="275">
        <f t="shared" si="1218"/>
        <v>0</v>
      </c>
      <c r="K5200" s="276">
        <f t="shared" si="1218"/>
        <v>0</v>
      </c>
      <c r="L5200" s="310">
        <f t="shared" si="1218"/>
        <v>0</v>
      </c>
      <c r="M5200" s="12" t="str">
        <f t="shared" si="1209"/>
        <v/>
      </c>
      <c r="N5200" s="13"/>
    </row>
    <row r="5201" spans="1:14" hidden="1">
      <c r="A5201" s="22">
        <v>440</v>
      </c>
      <c r="B5201" s="362"/>
      <c r="C5201" s="279">
        <v>4901</v>
      </c>
      <c r="D5201" s="364" t="s">
        <v>268</v>
      </c>
      <c r="E5201" s="281">
        <f>F5201+G5201+H5201</f>
        <v>0</v>
      </c>
      <c r="F5201" s="152"/>
      <c r="G5201" s="153"/>
      <c r="H5201" s="1406"/>
      <c r="I5201" s="152"/>
      <c r="J5201" s="153"/>
      <c r="K5201" s="1406"/>
      <c r="L5201" s="281">
        <f>I5201+J5201+K5201</f>
        <v>0</v>
      </c>
      <c r="M5201" s="12" t="str">
        <f t="shared" si="1209"/>
        <v/>
      </c>
      <c r="N5201" s="13"/>
    </row>
    <row r="5202" spans="1:14" hidden="1">
      <c r="A5202" s="22">
        <v>450</v>
      </c>
      <c r="B5202" s="362"/>
      <c r="C5202" s="285">
        <v>4902</v>
      </c>
      <c r="D5202" s="301" t="s">
        <v>269</v>
      </c>
      <c r="E5202" s="287">
        <f>F5202+G5202+H5202</f>
        <v>0</v>
      </c>
      <c r="F5202" s="173"/>
      <c r="G5202" s="174"/>
      <c r="H5202" s="1409"/>
      <c r="I5202" s="173"/>
      <c r="J5202" s="174"/>
      <c r="K5202" s="1409"/>
      <c r="L5202" s="287">
        <f>I5202+J5202+K5202</f>
        <v>0</v>
      </c>
      <c r="M5202" s="12" t="str">
        <f t="shared" si="1209"/>
        <v/>
      </c>
      <c r="N5202" s="13"/>
    </row>
    <row r="5203" spans="1:14" hidden="1">
      <c r="A5203" s="22">
        <v>495</v>
      </c>
      <c r="B5203" s="365">
        <v>5100</v>
      </c>
      <c r="C5203" s="1925" t="s">
        <v>241</v>
      </c>
      <c r="D5203" s="1926"/>
      <c r="E5203" s="310">
        <f>F5203+G5203+H5203</f>
        <v>0</v>
      </c>
      <c r="F5203" s="1410"/>
      <c r="G5203" s="1411"/>
      <c r="H5203" s="1412"/>
      <c r="I5203" s="1410"/>
      <c r="J5203" s="1411"/>
      <c r="K5203" s="1412"/>
      <c r="L5203" s="310">
        <f>I5203+J5203+K5203</f>
        <v>0</v>
      </c>
      <c r="M5203" s="12" t="str">
        <f t="shared" si="1209"/>
        <v/>
      </c>
      <c r="N5203" s="13"/>
    </row>
    <row r="5204" spans="1:14">
      <c r="A5204" s="23">
        <v>500</v>
      </c>
      <c r="B5204" s="365">
        <v>5200</v>
      </c>
      <c r="C5204" s="1925" t="s">
        <v>242</v>
      </c>
      <c r="D5204" s="1926"/>
      <c r="E5204" s="310">
        <f t="shared" ref="E5204:L5204" si="1219">SUM(E5205:E5211)</f>
        <v>18000</v>
      </c>
      <c r="F5204" s="274">
        <f t="shared" si="1219"/>
        <v>18000</v>
      </c>
      <c r="G5204" s="275">
        <f t="shared" si="1219"/>
        <v>0</v>
      </c>
      <c r="H5204" s="276">
        <f>SUM(H5205:H5211)</f>
        <v>0</v>
      </c>
      <c r="I5204" s="274">
        <f t="shared" si="1219"/>
        <v>4272</v>
      </c>
      <c r="J5204" s="275">
        <f t="shared" si="1219"/>
        <v>0</v>
      </c>
      <c r="K5204" s="276">
        <f t="shared" si="1219"/>
        <v>0</v>
      </c>
      <c r="L5204" s="310">
        <f t="shared" si="1219"/>
        <v>4272</v>
      </c>
      <c r="M5204" s="12">
        <f t="shared" si="1209"/>
        <v>1</v>
      </c>
      <c r="N5204" s="13"/>
    </row>
    <row r="5205" spans="1:14">
      <c r="A5205" s="23">
        <v>505</v>
      </c>
      <c r="B5205" s="366"/>
      <c r="C5205" s="367">
        <v>5201</v>
      </c>
      <c r="D5205" s="368" t="s">
        <v>243</v>
      </c>
      <c r="E5205" s="281">
        <f t="shared" ref="E5205:E5211" si="1220">F5205+G5205+H5205</f>
        <v>7000</v>
      </c>
      <c r="F5205" s="152">
        <v>7000</v>
      </c>
      <c r="G5205" s="153">
        <v>0</v>
      </c>
      <c r="H5205" s="1406">
        <v>0</v>
      </c>
      <c r="I5205" s="152"/>
      <c r="J5205" s="153"/>
      <c r="K5205" s="1406"/>
      <c r="L5205" s="281">
        <f t="shared" ref="L5205:L5211" si="1221">I5205+J5205+K5205</f>
        <v>0</v>
      </c>
      <c r="M5205" s="12">
        <f t="shared" si="1209"/>
        <v>1</v>
      </c>
      <c r="N5205" s="13"/>
    </row>
    <row r="5206" spans="1:14" hidden="1">
      <c r="A5206" s="23">
        <v>510</v>
      </c>
      <c r="B5206" s="366"/>
      <c r="C5206" s="369">
        <v>5202</v>
      </c>
      <c r="D5206" s="370" t="s">
        <v>244</v>
      </c>
      <c r="E5206" s="295">
        <f t="shared" si="1220"/>
        <v>0</v>
      </c>
      <c r="F5206" s="158"/>
      <c r="G5206" s="159"/>
      <c r="H5206" s="1408"/>
      <c r="I5206" s="158"/>
      <c r="J5206" s="159"/>
      <c r="K5206" s="1408"/>
      <c r="L5206" s="295">
        <f t="shared" si="1221"/>
        <v>0</v>
      </c>
      <c r="M5206" s="12" t="str">
        <f t="shared" si="1209"/>
        <v/>
      </c>
      <c r="N5206" s="13"/>
    </row>
    <row r="5207" spans="1:14">
      <c r="A5207" s="23">
        <v>515</v>
      </c>
      <c r="B5207" s="366"/>
      <c r="C5207" s="369">
        <v>5203</v>
      </c>
      <c r="D5207" s="370" t="s">
        <v>609</v>
      </c>
      <c r="E5207" s="295">
        <f t="shared" si="1220"/>
        <v>11000</v>
      </c>
      <c r="F5207" s="158">
        <v>11000</v>
      </c>
      <c r="G5207" s="159">
        <v>0</v>
      </c>
      <c r="H5207" s="1408">
        <v>0</v>
      </c>
      <c r="I5207" s="158">
        <v>4272</v>
      </c>
      <c r="J5207" s="159">
        <v>0</v>
      </c>
      <c r="K5207" s="1408">
        <v>0</v>
      </c>
      <c r="L5207" s="295">
        <f t="shared" si="1221"/>
        <v>4272</v>
      </c>
      <c r="M5207" s="12">
        <f t="shared" si="1209"/>
        <v>1</v>
      </c>
      <c r="N5207" s="13"/>
    </row>
    <row r="5208" spans="1:14" hidden="1">
      <c r="A5208" s="23">
        <v>520</v>
      </c>
      <c r="B5208" s="366"/>
      <c r="C5208" s="369">
        <v>5204</v>
      </c>
      <c r="D5208" s="370" t="s">
        <v>610</v>
      </c>
      <c r="E5208" s="295">
        <f t="shared" si="1220"/>
        <v>0</v>
      </c>
      <c r="F5208" s="158"/>
      <c r="G5208" s="159"/>
      <c r="H5208" s="1408"/>
      <c r="I5208" s="158"/>
      <c r="J5208" s="159"/>
      <c r="K5208" s="1408"/>
      <c r="L5208" s="295">
        <f t="shared" si="1221"/>
        <v>0</v>
      </c>
      <c r="M5208" s="12" t="str">
        <f t="shared" si="1209"/>
        <v/>
      </c>
      <c r="N5208" s="13"/>
    </row>
    <row r="5209" spans="1:14" hidden="1">
      <c r="A5209" s="23">
        <v>525</v>
      </c>
      <c r="B5209" s="366"/>
      <c r="C5209" s="369">
        <v>5205</v>
      </c>
      <c r="D5209" s="370" t="s">
        <v>611</v>
      </c>
      <c r="E5209" s="295">
        <f t="shared" si="1220"/>
        <v>0</v>
      </c>
      <c r="F5209" s="158"/>
      <c r="G5209" s="159"/>
      <c r="H5209" s="1408"/>
      <c r="I5209" s="158"/>
      <c r="J5209" s="159"/>
      <c r="K5209" s="1408"/>
      <c r="L5209" s="295">
        <f t="shared" si="1221"/>
        <v>0</v>
      </c>
      <c r="M5209" s="12" t="str">
        <f t="shared" si="1209"/>
        <v/>
      </c>
      <c r="N5209" s="13"/>
    </row>
    <row r="5210" spans="1:14" hidden="1">
      <c r="A5210" s="22">
        <v>635</v>
      </c>
      <c r="B5210" s="366"/>
      <c r="C5210" s="369">
        <v>5206</v>
      </c>
      <c r="D5210" s="370" t="s">
        <v>612</v>
      </c>
      <c r="E5210" s="295">
        <f t="shared" si="1220"/>
        <v>0</v>
      </c>
      <c r="F5210" s="158"/>
      <c r="G5210" s="159"/>
      <c r="H5210" s="1408"/>
      <c r="I5210" s="158"/>
      <c r="J5210" s="159"/>
      <c r="K5210" s="1408"/>
      <c r="L5210" s="295">
        <f t="shared" si="1221"/>
        <v>0</v>
      </c>
      <c r="M5210" s="12" t="str">
        <f t="shared" si="1209"/>
        <v/>
      </c>
      <c r="N5210" s="13"/>
    </row>
    <row r="5211" spans="1:14" hidden="1">
      <c r="A5211" s="23">
        <v>640</v>
      </c>
      <c r="B5211" s="366"/>
      <c r="C5211" s="371">
        <v>5219</v>
      </c>
      <c r="D5211" s="372" t="s">
        <v>613</v>
      </c>
      <c r="E5211" s="287">
        <f t="shared" si="1220"/>
        <v>0</v>
      </c>
      <c r="F5211" s="173"/>
      <c r="G5211" s="174"/>
      <c r="H5211" s="1409"/>
      <c r="I5211" s="173"/>
      <c r="J5211" s="174"/>
      <c r="K5211" s="1409"/>
      <c r="L5211" s="287">
        <f t="shared" si="1221"/>
        <v>0</v>
      </c>
      <c r="M5211" s="12" t="str">
        <f t="shared" si="1209"/>
        <v/>
      </c>
      <c r="N5211" s="13"/>
    </row>
    <row r="5212" spans="1:14">
      <c r="A5212" s="23">
        <v>645</v>
      </c>
      <c r="B5212" s="365">
        <v>5300</v>
      </c>
      <c r="C5212" s="1925" t="s">
        <v>614</v>
      </c>
      <c r="D5212" s="1926"/>
      <c r="E5212" s="310">
        <f t="shared" ref="E5212:L5212" si="1222">SUM(E5213:E5214)</f>
        <v>41300</v>
      </c>
      <c r="F5212" s="274">
        <f t="shared" si="1222"/>
        <v>41300</v>
      </c>
      <c r="G5212" s="275">
        <f t="shared" si="1222"/>
        <v>0</v>
      </c>
      <c r="H5212" s="276">
        <f>SUM(H5213:H5214)</f>
        <v>0</v>
      </c>
      <c r="I5212" s="274">
        <f t="shared" si="1222"/>
        <v>0</v>
      </c>
      <c r="J5212" s="275">
        <f t="shared" si="1222"/>
        <v>0</v>
      </c>
      <c r="K5212" s="276">
        <f t="shared" si="1222"/>
        <v>0</v>
      </c>
      <c r="L5212" s="310">
        <f t="shared" si="1222"/>
        <v>0</v>
      </c>
      <c r="M5212" s="12">
        <f t="shared" si="1209"/>
        <v>1</v>
      </c>
      <c r="N5212" s="13"/>
    </row>
    <row r="5213" spans="1:14">
      <c r="A5213" s="23">
        <v>650</v>
      </c>
      <c r="B5213" s="366"/>
      <c r="C5213" s="367">
        <v>5301</v>
      </c>
      <c r="D5213" s="368" t="s">
        <v>301</v>
      </c>
      <c r="E5213" s="281">
        <f>F5213+G5213+H5213</f>
        <v>41300</v>
      </c>
      <c r="F5213" s="152">
        <v>41300</v>
      </c>
      <c r="G5213" s="153">
        <v>0</v>
      </c>
      <c r="H5213" s="1406">
        <v>0</v>
      </c>
      <c r="I5213" s="152"/>
      <c r="J5213" s="153"/>
      <c r="K5213" s="1406"/>
      <c r="L5213" s="281">
        <f>I5213+J5213+K5213</f>
        <v>0</v>
      </c>
      <c r="M5213" s="12">
        <f t="shared" si="1209"/>
        <v>1</v>
      </c>
      <c r="N5213" s="13"/>
    </row>
    <row r="5214" spans="1:14" hidden="1">
      <c r="A5214" s="22">
        <v>655</v>
      </c>
      <c r="B5214" s="366"/>
      <c r="C5214" s="371">
        <v>5309</v>
      </c>
      <c r="D5214" s="372" t="s">
        <v>615</v>
      </c>
      <c r="E5214" s="287">
        <f>F5214+G5214+H5214</f>
        <v>0</v>
      </c>
      <c r="F5214" s="173"/>
      <c r="G5214" s="174"/>
      <c r="H5214" s="1409"/>
      <c r="I5214" s="173"/>
      <c r="J5214" s="174"/>
      <c r="K5214" s="1409"/>
      <c r="L5214" s="287">
        <f>I5214+J5214+K5214</f>
        <v>0</v>
      </c>
      <c r="M5214" s="12" t="str">
        <f t="shared" si="1209"/>
        <v/>
      </c>
      <c r="N5214" s="13"/>
    </row>
    <row r="5215" spans="1:14" hidden="1">
      <c r="A5215" s="22">
        <v>665</v>
      </c>
      <c r="B5215" s="365">
        <v>5400</v>
      </c>
      <c r="C5215" s="1925" t="s">
        <v>672</v>
      </c>
      <c r="D5215" s="1926"/>
      <c r="E5215" s="310">
        <f>F5215+G5215+H5215</f>
        <v>0</v>
      </c>
      <c r="F5215" s="1410"/>
      <c r="G5215" s="1411"/>
      <c r="H5215" s="1412"/>
      <c r="I5215" s="1410"/>
      <c r="J5215" s="1411"/>
      <c r="K5215" s="1412"/>
      <c r="L5215" s="310">
        <f>I5215+J5215+K5215</f>
        <v>0</v>
      </c>
      <c r="M5215" s="12" t="str">
        <f t="shared" si="1209"/>
        <v/>
      </c>
      <c r="N5215" s="13"/>
    </row>
    <row r="5216" spans="1:14" hidden="1">
      <c r="A5216" s="22">
        <v>675</v>
      </c>
      <c r="B5216" s="272">
        <v>5500</v>
      </c>
      <c r="C5216" s="1917" t="s">
        <v>673</v>
      </c>
      <c r="D5216" s="1918"/>
      <c r="E5216" s="310">
        <f t="shared" ref="E5216:L5216" si="1223">SUM(E5217:E5220)</f>
        <v>0</v>
      </c>
      <c r="F5216" s="274">
        <f t="shared" si="1223"/>
        <v>0</v>
      </c>
      <c r="G5216" s="275">
        <f t="shared" si="1223"/>
        <v>0</v>
      </c>
      <c r="H5216" s="276">
        <f>SUM(H5217:H5220)</f>
        <v>0</v>
      </c>
      <c r="I5216" s="274">
        <f t="shared" si="1223"/>
        <v>0</v>
      </c>
      <c r="J5216" s="275">
        <f t="shared" si="1223"/>
        <v>0</v>
      </c>
      <c r="K5216" s="276">
        <f t="shared" si="1223"/>
        <v>0</v>
      </c>
      <c r="L5216" s="310">
        <f t="shared" si="1223"/>
        <v>0</v>
      </c>
      <c r="M5216" s="12" t="str">
        <f t="shared" si="1209"/>
        <v/>
      </c>
      <c r="N5216" s="13"/>
    </row>
    <row r="5217" spans="1:14" hidden="1">
      <c r="A5217" s="22">
        <v>685</v>
      </c>
      <c r="B5217" s="362"/>
      <c r="C5217" s="279">
        <v>5501</v>
      </c>
      <c r="D5217" s="311" t="s">
        <v>674</v>
      </c>
      <c r="E5217" s="281">
        <f>F5217+G5217+H5217</f>
        <v>0</v>
      </c>
      <c r="F5217" s="152"/>
      <c r="G5217" s="153"/>
      <c r="H5217" s="1406"/>
      <c r="I5217" s="152"/>
      <c r="J5217" s="153"/>
      <c r="K5217" s="1406"/>
      <c r="L5217" s="281">
        <f>I5217+J5217+K5217</f>
        <v>0</v>
      </c>
      <c r="M5217" s="12" t="str">
        <f t="shared" si="1209"/>
        <v/>
      </c>
      <c r="N5217" s="13"/>
    </row>
    <row r="5218" spans="1:14" hidden="1">
      <c r="A5218" s="23">
        <v>690</v>
      </c>
      <c r="B5218" s="362"/>
      <c r="C5218" s="293">
        <v>5502</v>
      </c>
      <c r="D5218" s="294" t="s">
        <v>675</v>
      </c>
      <c r="E5218" s="295">
        <f>F5218+G5218+H5218</f>
        <v>0</v>
      </c>
      <c r="F5218" s="158"/>
      <c r="G5218" s="159"/>
      <c r="H5218" s="1408"/>
      <c r="I5218" s="158"/>
      <c r="J5218" s="159"/>
      <c r="K5218" s="1408"/>
      <c r="L5218" s="295">
        <f>I5218+J5218+K5218</f>
        <v>0</v>
      </c>
      <c r="M5218" s="12" t="str">
        <f t="shared" si="1209"/>
        <v/>
      </c>
      <c r="N5218" s="13"/>
    </row>
    <row r="5219" spans="1:14" hidden="1">
      <c r="A5219" s="23">
        <v>695</v>
      </c>
      <c r="B5219" s="362"/>
      <c r="C5219" s="293">
        <v>5503</v>
      </c>
      <c r="D5219" s="363" t="s">
        <v>676</v>
      </c>
      <c r="E5219" s="295">
        <f>F5219+G5219+H5219</f>
        <v>0</v>
      </c>
      <c r="F5219" s="158"/>
      <c r="G5219" s="159"/>
      <c r="H5219" s="1408"/>
      <c r="I5219" s="158"/>
      <c r="J5219" s="159"/>
      <c r="K5219" s="1408"/>
      <c r="L5219" s="295">
        <f>I5219+J5219+K5219</f>
        <v>0</v>
      </c>
      <c r="M5219" s="12" t="str">
        <f t="shared" si="1209"/>
        <v/>
      </c>
      <c r="N5219" s="13"/>
    </row>
    <row r="5220" spans="1:14" hidden="1">
      <c r="A5220" s="22">
        <v>700</v>
      </c>
      <c r="B5220" s="362"/>
      <c r="C5220" s="285">
        <v>5504</v>
      </c>
      <c r="D5220" s="339" t="s">
        <v>677</v>
      </c>
      <c r="E5220" s="287">
        <f>F5220+G5220+H5220</f>
        <v>0</v>
      </c>
      <c r="F5220" s="173"/>
      <c r="G5220" s="174"/>
      <c r="H5220" s="1409"/>
      <c r="I5220" s="173"/>
      <c r="J5220" s="174"/>
      <c r="K5220" s="1409"/>
      <c r="L5220" s="287">
        <f>I5220+J5220+K5220</f>
        <v>0</v>
      </c>
      <c r="M5220" s="12" t="str">
        <f t="shared" si="1209"/>
        <v/>
      </c>
      <c r="N5220" s="13"/>
    </row>
    <row r="5221" spans="1:14" hidden="1">
      <c r="A5221" s="22">
        <v>710</v>
      </c>
      <c r="B5221" s="365">
        <v>5700</v>
      </c>
      <c r="C5221" s="1919" t="s">
        <v>899</v>
      </c>
      <c r="D5221" s="1920"/>
      <c r="E5221" s="310">
        <f>SUM(E5222:E5224)</f>
        <v>0</v>
      </c>
      <c r="F5221" s="1458">
        <v>0</v>
      </c>
      <c r="G5221" s="1458">
        <v>0</v>
      </c>
      <c r="H5221" s="1458">
        <v>0</v>
      </c>
      <c r="I5221" s="1458">
        <v>0</v>
      </c>
      <c r="J5221" s="1458">
        <v>0</v>
      </c>
      <c r="K5221" s="1458">
        <v>0</v>
      </c>
      <c r="L5221" s="310">
        <f>SUM(L5222:L5224)</f>
        <v>0</v>
      </c>
      <c r="M5221" s="12" t="str">
        <f t="shared" si="1209"/>
        <v/>
      </c>
      <c r="N5221" s="13"/>
    </row>
    <row r="5222" spans="1:14" hidden="1">
      <c r="A5222" s="23">
        <v>715</v>
      </c>
      <c r="B5222" s="366"/>
      <c r="C5222" s="367">
        <v>5701</v>
      </c>
      <c r="D5222" s="368" t="s">
        <v>678</v>
      </c>
      <c r="E5222" s="281">
        <f>F5222+G5222+H5222</f>
        <v>0</v>
      </c>
      <c r="F5222" s="1459">
        <v>0</v>
      </c>
      <c r="G5222" s="1459">
        <v>0</v>
      </c>
      <c r="H5222" s="1460">
        <v>0</v>
      </c>
      <c r="I5222" s="1711">
        <v>0</v>
      </c>
      <c r="J5222" s="1459">
        <v>0</v>
      </c>
      <c r="K5222" s="1459">
        <v>0</v>
      </c>
      <c r="L5222" s="281">
        <f>I5222+J5222+K5222</f>
        <v>0</v>
      </c>
      <c r="M5222" s="12" t="str">
        <f t="shared" si="1209"/>
        <v/>
      </c>
      <c r="N5222" s="13"/>
    </row>
    <row r="5223" spans="1:14" hidden="1">
      <c r="A5223" s="23">
        <v>720</v>
      </c>
      <c r="B5223" s="366"/>
      <c r="C5223" s="373">
        <v>5702</v>
      </c>
      <c r="D5223" s="374" t="s">
        <v>679</v>
      </c>
      <c r="E5223" s="314">
        <f>F5223+G5223+H5223</f>
        <v>0</v>
      </c>
      <c r="F5223" s="1459">
        <v>0</v>
      </c>
      <c r="G5223" s="1459">
        <v>0</v>
      </c>
      <c r="H5223" s="1460">
        <v>0</v>
      </c>
      <c r="I5223" s="1711">
        <v>0</v>
      </c>
      <c r="J5223" s="1459">
        <v>0</v>
      </c>
      <c r="K5223" s="1459">
        <v>0</v>
      </c>
      <c r="L5223" s="314">
        <f>I5223+J5223+K5223</f>
        <v>0</v>
      </c>
      <c r="M5223" s="12" t="str">
        <f t="shared" si="1209"/>
        <v/>
      </c>
      <c r="N5223" s="13"/>
    </row>
    <row r="5224" spans="1:14" hidden="1">
      <c r="A5224" s="23">
        <v>725</v>
      </c>
      <c r="B5224" s="292"/>
      <c r="C5224" s="375">
        <v>4071</v>
      </c>
      <c r="D5224" s="376" t="s">
        <v>680</v>
      </c>
      <c r="E5224" s="377">
        <f>F5224+G5224+H5224</f>
        <v>0</v>
      </c>
      <c r="F5224" s="1459">
        <v>0</v>
      </c>
      <c r="G5224" s="1459">
        <v>0</v>
      </c>
      <c r="H5224" s="1460">
        <v>0</v>
      </c>
      <c r="I5224" s="1711">
        <v>0</v>
      </c>
      <c r="J5224" s="1459">
        <v>0</v>
      </c>
      <c r="K5224" s="1459">
        <v>0</v>
      </c>
      <c r="L5224" s="377">
        <f>I5224+J5224+K5224</f>
        <v>0</v>
      </c>
      <c r="M5224" s="12" t="str">
        <f t="shared" si="1209"/>
        <v/>
      </c>
      <c r="N5224" s="13"/>
    </row>
    <row r="5225" spans="1:14" hidden="1">
      <c r="A5225" s="23">
        <v>730</v>
      </c>
      <c r="B5225" s="571"/>
      <c r="C5225" s="1921" t="s">
        <v>681</v>
      </c>
      <c r="D5225" s="1922"/>
      <c r="E5225" s="1426"/>
      <c r="F5225" s="1426"/>
      <c r="G5225" s="1426"/>
      <c r="H5225" s="1426"/>
      <c r="I5225" s="1426"/>
      <c r="J5225" s="1426"/>
      <c r="K5225" s="1426"/>
      <c r="L5225" s="1427"/>
      <c r="M5225" s="12" t="str">
        <f t="shared" si="1209"/>
        <v/>
      </c>
      <c r="N5225" s="13"/>
    </row>
    <row r="5226" spans="1:14">
      <c r="A5226" s="23">
        <v>735</v>
      </c>
      <c r="B5226" s="381">
        <v>98</v>
      </c>
      <c r="C5226" s="1921" t="s">
        <v>681</v>
      </c>
      <c r="D5226" s="1922"/>
      <c r="E5226" s="382">
        <f>F5226+G5226+H5226</f>
        <v>36523</v>
      </c>
      <c r="F5226" s="1417">
        <v>36523</v>
      </c>
      <c r="G5226" s="1418">
        <v>0</v>
      </c>
      <c r="H5226" s="1419">
        <v>0</v>
      </c>
      <c r="I5226" s="1448">
        <v>0</v>
      </c>
      <c r="J5226" s="1449">
        <v>0</v>
      </c>
      <c r="K5226" s="1450">
        <v>0</v>
      </c>
      <c r="L5226" s="382">
        <f>I5226+J5226+K5226</f>
        <v>0</v>
      </c>
      <c r="M5226" s="12">
        <f t="shared" si="1209"/>
        <v>1</v>
      </c>
      <c r="N5226" s="13"/>
    </row>
    <row r="5227" spans="1:14" hidden="1">
      <c r="A5227" s="23">
        <v>740</v>
      </c>
      <c r="B5227" s="1421"/>
      <c r="C5227" s="1422"/>
      <c r="D5227" s="1423"/>
      <c r="E5227" s="269"/>
      <c r="F5227" s="269"/>
      <c r="G5227" s="269"/>
      <c r="H5227" s="269"/>
      <c r="I5227" s="269"/>
      <c r="J5227" s="269"/>
      <c r="K5227" s="269"/>
      <c r="L5227" s="270"/>
      <c r="M5227" s="12" t="str">
        <f t="shared" si="1209"/>
        <v/>
      </c>
      <c r="N5227" s="73" t="str">
        <f>LEFT(C5109,1)</f>
        <v>7</v>
      </c>
    </row>
    <row r="5228" spans="1:14" hidden="1">
      <c r="A5228" s="23">
        <v>745</v>
      </c>
      <c r="B5228" s="1424"/>
      <c r="C5228" s="111"/>
      <c r="D5228" s="1425"/>
      <c r="E5228" s="218"/>
      <c r="F5228" s="218"/>
      <c r="G5228" s="218"/>
      <c r="H5228" s="218"/>
      <c r="I5228" s="218"/>
      <c r="J5228" s="218"/>
      <c r="K5228" s="218"/>
      <c r="L5228" s="389"/>
      <c r="M5228" s="7" t="str">
        <f t="shared" si="1209"/>
        <v/>
      </c>
    </row>
    <row r="5229" spans="1:14" hidden="1">
      <c r="A5229" s="22">
        <v>750</v>
      </c>
      <c r="B5229" s="1424"/>
      <c r="C5229" s="111"/>
      <c r="D5229" s="1425"/>
      <c r="E5229" s="218"/>
      <c r="F5229" s="218"/>
      <c r="G5229" s="218"/>
      <c r="H5229" s="218"/>
      <c r="I5229" s="218"/>
      <c r="J5229" s="218"/>
      <c r="K5229" s="218"/>
      <c r="L5229" s="389"/>
      <c r="M5229" s="7" t="str">
        <f t="shared" si="1209"/>
        <v/>
      </c>
    </row>
    <row r="5230" spans="1:14" ht="19.5" thickBot="1">
      <c r="A5230" s="23">
        <v>755</v>
      </c>
      <c r="B5230" s="1451"/>
      <c r="C5230" s="393" t="s">
        <v>727</v>
      </c>
      <c r="D5230" s="1420">
        <f>+B5230</f>
        <v>0</v>
      </c>
      <c r="E5230" s="395">
        <f t="shared" ref="E5230:L5230" si="1224">SUM(E5112,E5115,E5121,E5129,E5130,E5148,E5152,E5158,E5161,E5162,E5163,E5164,E5168,E5177,E5183,E5184,E5185,E5186,E5193,E5197,E5198,E5199,E5200,E5203,E5204,E5212,E5215,E5216,E5221)+E5226</f>
        <v>556276</v>
      </c>
      <c r="F5230" s="396">
        <f t="shared" si="1224"/>
        <v>501276</v>
      </c>
      <c r="G5230" s="397">
        <f t="shared" si="1224"/>
        <v>0</v>
      </c>
      <c r="H5230" s="398">
        <f t="shared" si="1224"/>
        <v>55000</v>
      </c>
      <c r="I5230" s="396">
        <f t="shared" si="1224"/>
        <v>175916</v>
      </c>
      <c r="J5230" s="397">
        <f t="shared" si="1224"/>
        <v>0</v>
      </c>
      <c r="K5230" s="398">
        <f t="shared" si="1224"/>
        <v>40671</v>
      </c>
      <c r="L5230" s="395">
        <f t="shared" si="1224"/>
        <v>216587</v>
      </c>
      <c r="M5230" s="1820">
        <f t="shared" si="1209"/>
        <v>1</v>
      </c>
      <c r="N5230" s="65"/>
    </row>
    <row r="5231" spans="1:14" ht="19.5" thickTop="1">
      <c r="A5231" s="23">
        <v>760</v>
      </c>
      <c r="B5231" s="79" t="s">
        <v>120</v>
      </c>
      <c r="C5231" s="1"/>
      <c r="L5231" s="6"/>
      <c r="M5231" s="1820">
        <f>(IF($E5230&lt;&gt;0,$M$2,IF($L5230&lt;&gt;0,$M$2,"")))</f>
        <v>1</v>
      </c>
      <c r="N5231" s="65"/>
    </row>
    <row r="5232" spans="1:14" ht="18.75">
      <c r="A5232" s="22">
        <v>765</v>
      </c>
      <c r="B5232" s="1355"/>
      <c r="C5232" s="1355"/>
      <c r="D5232" s="1356"/>
      <c r="E5232" s="1355"/>
      <c r="F5232" s="1355"/>
      <c r="G5232" s="1355"/>
      <c r="H5232" s="1355"/>
      <c r="I5232" s="1355"/>
      <c r="J5232" s="1355"/>
      <c r="K5232" s="1355"/>
      <c r="L5232" s="1357"/>
      <c r="M5232" s="1820">
        <f>(IF($E5230&lt;&gt;0,$M$2,IF($L5230&lt;&gt;0,$M$2,"")))</f>
        <v>1</v>
      </c>
      <c r="N5232" s="65"/>
    </row>
    <row r="5233" spans="1:14" ht="18.75" hidden="1">
      <c r="A5233" s="22">
        <v>775</v>
      </c>
      <c r="B5233" s="65"/>
      <c r="C5233" s="65"/>
      <c r="D5233" s="65"/>
      <c r="E5233" s="65"/>
      <c r="F5233" s="65"/>
      <c r="G5233" s="65"/>
      <c r="H5233" s="65"/>
      <c r="I5233" s="65"/>
      <c r="J5233" s="65"/>
      <c r="K5233" s="65"/>
      <c r="L5233" s="77"/>
      <c r="M5233" s="74">
        <f>(IF(E5230&lt;&gt;0,$G$2,IF(L5230&lt;&gt;0,$G$2,"")))</f>
        <v>0</v>
      </c>
      <c r="N5233" s="65"/>
    </row>
    <row r="5234" spans="1:14">
      <c r="A5234" s="23">
        <v>780</v>
      </c>
      <c r="B5234" s="6"/>
      <c r="C5234" s="6"/>
      <c r="D5234" s="517"/>
      <c r="E5234" s="38"/>
      <c r="F5234" s="38"/>
      <c r="G5234" s="38"/>
      <c r="H5234" s="38"/>
      <c r="I5234" s="38"/>
      <c r="J5234" s="38"/>
      <c r="K5234" s="38"/>
      <c r="L5234" s="38"/>
      <c r="M5234" s="7">
        <f>(IF($E5370&lt;&gt;0,$M$2,IF($L5370&lt;&gt;0,$M$2,"")))</f>
        <v>1</v>
      </c>
    </row>
    <row r="5235" spans="1:14">
      <c r="A5235" s="23">
        <v>785</v>
      </c>
      <c r="B5235" s="6"/>
      <c r="C5235" s="1353"/>
      <c r="D5235" s="1354"/>
      <c r="E5235" s="38"/>
      <c r="F5235" s="38"/>
      <c r="G5235" s="38"/>
      <c r="H5235" s="38"/>
      <c r="I5235" s="38"/>
      <c r="J5235" s="38"/>
      <c r="K5235" s="38"/>
      <c r="L5235" s="38"/>
      <c r="M5235" s="7">
        <f>(IF($E5370&lt;&gt;0,$M$2,IF($L5370&lt;&gt;0,$M$2,"")))</f>
        <v>1</v>
      </c>
    </row>
    <row r="5236" spans="1:14">
      <c r="A5236" s="23">
        <v>790</v>
      </c>
      <c r="B5236" s="1938" t="str">
        <f>$B$7</f>
        <v>ОТЧЕТНИ ДАННИ ПО ЕБК ЗА ИЗПЪЛНЕНИЕТО НА БЮДЖЕТА</v>
      </c>
      <c r="C5236" s="1939"/>
      <c r="D5236" s="1939"/>
      <c r="E5236" s="242"/>
      <c r="F5236" s="242"/>
      <c r="G5236" s="237"/>
      <c r="H5236" s="237"/>
      <c r="I5236" s="237"/>
      <c r="J5236" s="237"/>
      <c r="K5236" s="237"/>
      <c r="L5236" s="237"/>
      <c r="M5236" s="7">
        <f>(IF($E5370&lt;&gt;0,$M$2,IF($L5370&lt;&gt;0,$M$2,"")))</f>
        <v>1</v>
      </c>
    </row>
    <row r="5237" spans="1:14">
      <c r="A5237" s="23">
        <v>795</v>
      </c>
      <c r="B5237" s="228"/>
      <c r="C5237" s="391"/>
      <c r="D5237" s="400"/>
      <c r="E5237" s="406" t="s">
        <v>458</v>
      </c>
      <c r="F5237" s="406" t="s">
        <v>820</v>
      </c>
      <c r="G5237" s="237"/>
      <c r="H5237" s="1350" t="s">
        <v>1235</v>
      </c>
      <c r="I5237" s="1351"/>
      <c r="J5237" s="1352"/>
      <c r="K5237" s="237"/>
      <c r="L5237" s="237"/>
      <c r="M5237" s="7">
        <f>(IF($E5370&lt;&gt;0,$M$2,IF($L5370&lt;&gt;0,$M$2,"")))</f>
        <v>1</v>
      </c>
    </row>
    <row r="5238" spans="1:14" ht="18.75">
      <c r="A5238" s="22">
        <v>805</v>
      </c>
      <c r="B5238" s="1940" t="str">
        <f>$B$9</f>
        <v>Община Правец</v>
      </c>
      <c r="C5238" s="1941"/>
      <c r="D5238" s="1942"/>
      <c r="E5238" s="115">
        <f>$E$9</f>
        <v>45658</v>
      </c>
      <c r="F5238" s="226">
        <f>$F$9</f>
        <v>45900</v>
      </c>
      <c r="G5238" s="237"/>
      <c r="H5238" s="237"/>
      <c r="I5238" s="237"/>
      <c r="J5238" s="237"/>
      <c r="K5238" s="237"/>
      <c r="L5238" s="237"/>
      <c r="M5238" s="7">
        <f>(IF($E5370&lt;&gt;0,$M$2,IF($L5370&lt;&gt;0,$M$2,"")))</f>
        <v>1</v>
      </c>
    </row>
    <row r="5239" spans="1:14">
      <c r="A5239" s="23">
        <v>810</v>
      </c>
      <c r="B5239" s="227" t="str">
        <f>$B$10</f>
        <v>(наименование на разпоредителя с бюджет)</v>
      </c>
      <c r="C5239" s="228"/>
      <c r="D5239" s="229"/>
      <c r="E5239" s="237"/>
      <c r="F5239" s="237"/>
      <c r="G5239" s="237"/>
      <c r="H5239" s="237"/>
      <c r="I5239" s="237"/>
      <c r="J5239" s="237"/>
      <c r="K5239" s="237"/>
      <c r="L5239" s="237"/>
      <c r="M5239" s="7">
        <f>(IF($E5370&lt;&gt;0,$M$2,IF($L5370&lt;&gt;0,$M$2,"")))</f>
        <v>1</v>
      </c>
    </row>
    <row r="5240" spans="1:14">
      <c r="A5240" s="23">
        <v>815</v>
      </c>
      <c r="B5240" s="227"/>
      <c r="C5240" s="228"/>
      <c r="D5240" s="229"/>
      <c r="E5240" s="237"/>
      <c r="F5240" s="237"/>
      <c r="G5240" s="237"/>
      <c r="H5240" s="237"/>
      <c r="I5240" s="237"/>
      <c r="J5240" s="237"/>
      <c r="K5240" s="237"/>
      <c r="L5240" s="237"/>
      <c r="M5240" s="7">
        <f>(IF($E5370&lt;&gt;0,$M$2,IF($L5370&lt;&gt;0,$M$2,"")))</f>
        <v>1</v>
      </c>
    </row>
    <row r="5241" spans="1:14" ht="19.5">
      <c r="A5241" s="28">
        <v>525</v>
      </c>
      <c r="B5241" s="1943" t="str">
        <f>$B$12</f>
        <v>Правец</v>
      </c>
      <c r="C5241" s="1944"/>
      <c r="D5241" s="1945"/>
      <c r="E5241" s="410" t="s">
        <v>875</v>
      </c>
      <c r="F5241" s="1348" t="str">
        <f>$F$12</f>
        <v>7317</v>
      </c>
      <c r="G5241" s="237"/>
      <c r="H5241" s="237"/>
      <c r="I5241" s="237"/>
      <c r="J5241" s="237"/>
      <c r="K5241" s="237"/>
      <c r="L5241" s="237"/>
      <c r="M5241" s="7">
        <f>(IF($E5370&lt;&gt;0,$M$2,IF($L5370&lt;&gt;0,$M$2,"")))</f>
        <v>1</v>
      </c>
    </row>
    <row r="5242" spans="1:14">
      <c r="A5242" s="22">
        <v>820</v>
      </c>
      <c r="B5242" s="233" t="str">
        <f>$B$13</f>
        <v>(наименование на първостепенния разпоредител с бюджет)</v>
      </c>
      <c r="C5242" s="228"/>
      <c r="D5242" s="229"/>
      <c r="E5242" s="1349"/>
      <c r="F5242" s="242"/>
      <c r="G5242" s="237"/>
      <c r="H5242" s="237"/>
      <c r="I5242" s="237"/>
      <c r="J5242" s="237"/>
      <c r="K5242" s="237"/>
      <c r="L5242" s="237"/>
      <c r="M5242" s="7">
        <f>(IF($E5370&lt;&gt;0,$M$2,IF($L5370&lt;&gt;0,$M$2,"")))</f>
        <v>1</v>
      </c>
    </row>
    <row r="5243" spans="1:14" ht="19.5">
      <c r="A5243" s="23">
        <v>821</v>
      </c>
      <c r="B5243" s="236"/>
      <c r="C5243" s="237"/>
      <c r="D5243" s="124" t="s">
        <v>876</v>
      </c>
      <c r="E5243" s="238">
        <f>$E$15</f>
        <v>0</v>
      </c>
      <c r="F5243" s="414" t="str">
        <f>$F$15</f>
        <v>БЮДЖЕТ</v>
      </c>
      <c r="G5243" s="218"/>
      <c r="H5243" s="218"/>
      <c r="I5243" s="218"/>
      <c r="J5243" s="218"/>
      <c r="K5243" s="218"/>
      <c r="L5243" s="218"/>
      <c r="M5243" s="7">
        <f>(IF($E5370&lt;&gt;0,$M$2,IF($L5370&lt;&gt;0,$M$2,"")))</f>
        <v>1</v>
      </c>
    </row>
    <row r="5244" spans="1:14" ht="16.5" thickBot="1">
      <c r="A5244" s="23">
        <v>822</v>
      </c>
      <c r="B5244" s="228"/>
      <c r="C5244" s="391"/>
      <c r="D5244" s="400"/>
      <c r="E5244" s="237"/>
      <c r="F5244" s="409"/>
      <c r="G5244" s="409"/>
      <c r="H5244" s="409"/>
      <c r="I5244" s="409"/>
      <c r="J5244" s="409"/>
      <c r="K5244" s="409"/>
      <c r="L5244" s="1365" t="s">
        <v>459</v>
      </c>
      <c r="M5244" s="7">
        <f>(IF($E5370&lt;&gt;0,$M$2,IF($L5370&lt;&gt;0,$M$2,"")))</f>
        <v>1</v>
      </c>
    </row>
    <row r="5245" spans="1:14" ht="24.95" customHeight="1">
      <c r="A5245" s="23">
        <v>823</v>
      </c>
      <c r="B5245" s="247"/>
      <c r="C5245" s="248"/>
      <c r="D5245" s="249" t="s">
        <v>699</v>
      </c>
      <c r="E5245" s="1946" t="str">
        <f>CONCATENATE("Уточнен план ",$C$3)</f>
        <v>Уточнен план 2025</v>
      </c>
      <c r="F5245" s="1947"/>
      <c r="G5245" s="1947"/>
      <c r="H5245" s="1948"/>
      <c r="I5245" s="1927" t="str">
        <f>CONCATENATE("Отчет ",$C$3)</f>
        <v>Отчет 2025</v>
      </c>
      <c r="J5245" s="1928"/>
      <c r="K5245" s="1928"/>
      <c r="L5245" s="1929"/>
      <c r="M5245" s="7">
        <f>(IF($E5370&lt;&gt;0,$M$2,IF($L5370&lt;&gt;0,$M$2,"")))</f>
        <v>1</v>
      </c>
    </row>
    <row r="5246" spans="1:14" ht="54.95" customHeight="1" thickBot="1">
      <c r="A5246" s="23">
        <v>825</v>
      </c>
      <c r="B5246" s="250" t="s">
        <v>62</v>
      </c>
      <c r="C5246" s="251" t="s">
        <v>460</v>
      </c>
      <c r="D5246" s="252" t="s">
        <v>700</v>
      </c>
      <c r="E5246" s="1391" t="str">
        <f>$E$20</f>
        <v>Уточнен план                Общо</v>
      </c>
      <c r="F5246" s="1395" t="str">
        <f>$F$20</f>
        <v>държавни дейности</v>
      </c>
      <c r="G5246" s="1396" t="str">
        <f>$G$20</f>
        <v>местни дейности</v>
      </c>
      <c r="H5246" s="1397" t="str">
        <f>$H$20</f>
        <v>дофинансиране</v>
      </c>
      <c r="I5246" s="253" t="str">
        <f>$I$20</f>
        <v>държавни дейности -ОТЧЕТ</v>
      </c>
      <c r="J5246" s="254" t="str">
        <f>$J$20</f>
        <v>местни дейности - ОТЧЕТ</v>
      </c>
      <c r="K5246" s="255" t="str">
        <f>$K$20</f>
        <v>дофинансиране - ОТЧЕТ</v>
      </c>
      <c r="L5246" s="1675" t="str">
        <f>$L$20</f>
        <v>ОТЧЕТ                                    ОБЩО</v>
      </c>
      <c r="M5246" s="7">
        <f>(IF($E5370&lt;&gt;0,$M$2,IF($L5370&lt;&gt;0,$M$2,"")))</f>
        <v>1</v>
      </c>
    </row>
    <row r="5247" spans="1:14" ht="18.75">
      <c r="A5247" s="23"/>
      <c r="B5247" s="258"/>
      <c r="C5247" s="259"/>
      <c r="D5247" s="260" t="s">
        <v>729</v>
      </c>
      <c r="E5247" s="1442" t="str">
        <f>$E$21</f>
        <v>(1)</v>
      </c>
      <c r="F5247" s="143" t="str">
        <f>$F$21</f>
        <v>(2)</v>
      </c>
      <c r="G5247" s="144" t="str">
        <f>$G$21</f>
        <v>(3)</v>
      </c>
      <c r="H5247" s="145" t="str">
        <f>$H$21</f>
        <v>(4)</v>
      </c>
      <c r="I5247" s="261" t="str">
        <f>$I$21</f>
        <v>(5)</v>
      </c>
      <c r="J5247" s="262" t="str">
        <f>$J$21</f>
        <v>(6)</v>
      </c>
      <c r="K5247" s="263" t="str">
        <f>$K$21</f>
        <v>(7)</v>
      </c>
      <c r="L5247" s="264" t="str">
        <f>$L$21</f>
        <v>(8)</v>
      </c>
      <c r="M5247" s="7">
        <f>(IF($E5370&lt;&gt;0,$M$2,IF($L5370&lt;&gt;0,$M$2,"")))</f>
        <v>1</v>
      </c>
    </row>
    <row r="5248" spans="1:14">
      <c r="A5248" s="23"/>
      <c r="B5248" s="1439"/>
      <c r="C5248" s="1540" t="e">
        <f>VLOOKUP(D5248,OP_LIST2,2,FALSE)</f>
        <v>#N/A</v>
      </c>
      <c r="D5248" s="1445"/>
      <c r="E5248" s="389"/>
      <c r="F5248" s="1429"/>
      <c r="G5248" s="1430"/>
      <c r="H5248" s="1431"/>
      <c r="I5248" s="1429"/>
      <c r="J5248" s="1430"/>
      <c r="K5248" s="1431"/>
      <c r="L5248" s="1428"/>
      <c r="M5248" s="7">
        <f>(IF($E5370&lt;&gt;0,$M$2,IF($L5370&lt;&gt;0,$M$2,"")))</f>
        <v>1</v>
      </c>
    </row>
    <row r="5249" spans="1:14">
      <c r="A5249" s="23"/>
      <c r="B5249" s="1713" t="s">
        <v>2056</v>
      </c>
      <c r="C5249" s="1446">
        <f>VLOOKUP(D5250,EBK_DEIN2,2,FALSE)</f>
        <v>7745</v>
      </c>
      <c r="D5249" s="1445" t="s">
        <v>778</v>
      </c>
      <c r="E5249" s="389"/>
      <c r="F5249" s="1432"/>
      <c r="G5249" s="1433"/>
      <c r="H5249" s="1434"/>
      <c r="I5249" s="1432"/>
      <c r="J5249" s="1433"/>
      <c r="K5249" s="1434"/>
      <c r="L5249" s="1428"/>
      <c r="M5249" s="7">
        <f>(IF($E5370&lt;&gt;0,$M$2,IF($L5370&lt;&gt;0,$M$2,"")))</f>
        <v>1</v>
      </c>
    </row>
    <row r="5250" spans="1:14">
      <c r="A5250" s="23"/>
      <c r="B5250" s="1438"/>
      <c r="C5250" s="1531">
        <f>+C5249</f>
        <v>7745</v>
      </c>
      <c r="D5250" s="1440" t="s">
        <v>502</v>
      </c>
      <c r="E5250" s="389"/>
      <c r="F5250" s="1432"/>
      <c r="G5250" s="1433"/>
      <c r="H5250" s="1434"/>
      <c r="I5250" s="1432"/>
      <c r="J5250" s="1433"/>
      <c r="K5250" s="1434"/>
      <c r="L5250" s="1428"/>
      <c r="M5250" s="7">
        <f>(IF($E5370&lt;&gt;0,$M$2,IF($L5370&lt;&gt;0,$M$2,"")))</f>
        <v>1</v>
      </c>
    </row>
    <row r="5251" spans="1:14">
      <c r="A5251" s="23"/>
      <c r="B5251" s="1443"/>
      <c r="C5251" s="1441"/>
      <c r="D5251" s="1444" t="s">
        <v>701</v>
      </c>
      <c r="E5251" s="389"/>
      <c r="F5251" s="1435"/>
      <c r="G5251" s="1436"/>
      <c r="H5251" s="1437"/>
      <c r="I5251" s="1435"/>
      <c r="J5251" s="1436"/>
      <c r="K5251" s="1437"/>
      <c r="L5251" s="1428"/>
      <c r="M5251" s="7">
        <f>(IF($E5370&lt;&gt;0,$M$2,IF($L5370&lt;&gt;0,$M$2,"")))</f>
        <v>1</v>
      </c>
    </row>
    <row r="5252" spans="1:14">
      <c r="A5252" s="23"/>
      <c r="B5252" s="272">
        <v>100</v>
      </c>
      <c r="C5252" s="1930" t="s">
        <v>730</v>
      </c>
      <c r="D5252" s="1931"/>
      <c r="E5252" s="273">
        <f t="shared" ref="E5252:L5252" si="1225">SUM(E5253:E5254)</f>
        <v>24500</v>
      </c>
      <c r="F5252" s="274">
        <f t="shared" si="1225"/>
        <v>0</v>
      </c>
      <c r="G5252" s="275">
        <f t="shared" si="1225"/>
        <v>24500</v>
      </c>
      <c r="H5252" s="276">
        <f>SUM(H5253:H5254)</f>
        <v>0</v>
      </c>
      <c r="I5252" s="274">
        <f t="shared" si="1225"/>
        <v>0</v>
      </c>
      <c r="J5252" s="275">
        <f t="shared" si="1225"/>
        <v>10450</v>
      </c>
      <c r="K5252" s="276">
        <f t="shared" si="1225"/>
        <v>0</v>
      </c>
      <c r="L5252" s="273">
        <f t="shared" si="1225"/>
        <v>10450</v>
      </c>
      <c r="M5252" s="12">
        <f>(IF($E5252&lt;&gt;0,$M$2,IF($L5252&lt;&gt;0,$M$2,"")))</f>
        <v>1</v>
      </c>
      <c r="N5252" s="13"/>
    </row>
    <row r="5253" spans="1:14">
      <c r="A5253" s="23"/>
      <c r="B5253" s="278"/>
      <c r="C5253" s="279">
        <v>101</v>
      </c>
      <c r="D5253" s="280" t="s">
        <v>731</v>
      </c>
      <c r="E5253" s="281">
        <f>F5253+G5253+H5253</f>
        <v>24500</v>
      </c>
      <c r="F5253" s="152">
        <v>0</v>
      </c>
      <c r="G5253" s="153">
        <v>24500</v>
      </c>
      <c r="H5253" s="1406">
        <v>0</v>
      </c>
      <c r="I5253" s="152">
        <v>0</v>
      </c>
      <c r="J5253" s="153">
        <v>10450</v>
      </c>
      <c r="K5253" s="1406">
        <v>0</v>
      </c>
      <c r="L5253" s="281">
        <f>I5253+J5253+K5253</f>
        <v>10450</v>
      </c>
      <c r="M5253" s="12">
        <f t="shared" ref="M5253:M5316" si="1226">(IF($E5253&lt;&gt;0,$M$2,IF($L5253&lt;&gt;0,$M$2,"")))</f>
        <v>1</v>
      </c>
      <c r="N5253" s="13"/>
    </row>
    <row r="5254" spans="1:14" hidden="1">
      <c r="A5254" s="10"/>
      <c r="B5254" s="278"/>
      <c r="C5254" s="285">
        <v>102</v>
      </c>
      <c r="D5254" s="286" t="s">
        <v>732</v>
      </c>
      <c r="E5254" s="287">
        <f>F5254+G5254+H5254</f>
        <v>0</v>
      </c>
      <c r="F5254" s="173"/>
      <c r="G5254" s="174"/>
      <c r="H5254" s="1409"/>
      <c r="I5254" s="173"/>
      <c r="J5254" s="174"/>
      <c r="K5254" s="1409"/>
      <c r="L5254" s="287">
        <f>I5254+J5254+K5254</f>
        <v>0</v>
      </c>
      <c r="M5254" s="12" t="str">
        <f t="shared" si="1226"/>
        <v/>
      </c>
      <c r="N5254" s="13"/>
    </row>
    <row r="5255" spans="1:14">
      <c r="A5255" s="10"/>
      <c r="B5255" s="272">
        <v>200</v>
      </c>
      <c r="C5255" s="1932" t="s">
        <v>733</v>
      </c>
      <c r="D5255" s="1933"/>
      <c r="E5255" s="273">
        <f t="shared" ref="E5255:L5255" si="1227">SUM(E5256:E5260)</f>
        <v>1235</v>
      </c>
      <c r="F5255" s="274">
        <f t="shared" si="1227"/>
        <v>0</v>
      </c>
      <c r="G5255" s="275">
        <f t="shared" si="1227"/>
        <v>1235</v>
      </c>
      <c r="H5255" s="276">
        <f>SUM(H5256:H5260)</f>
        <v>0</v>
      </c>
      <c r="I5255" s="274">
        <f t="shared" si="1227"/>
        <v>0</v>
      </c>
      <c r="J5255" s="275">
        <f t="shared" si="1227"/>
        <v>326</v>
      </c>
      <c r="K5255" s="276">
        <f t="shared" si="1227"/>
        <v>0</v>
      </c>
      <c r="L5255" s="273">
        <f t="shared" si="1227"/>
        <v>326</v>
      </c>
      <c r="M5255" s="12">
        <f t="shared" si="1226"/>
        <v>1</v>
      </c>
      <c r="N5255" s="13"/>
    </row>
    <row r="5256" spans="1:14" hidden="1">
      <c r="A5256" s="10"/>
      <c r="B5256" s="291"/>
      <c r="C5256" s="279">
        <v>201</v>
      </c>
      <c r="D5256" s="280" t="s">
        <v>734</v>
      </c>
      <c r="E5256" s="281">
        <f>F5256+G5256+H5256</f>
        <v>0</v>
      </c>
      <c r="F5256" s="152"/>
      <c r="G5256" s="153"/>
      <c r="H5256" s="1406"/>
      <c r="I5256" s="152"/>
      <c r="J5256" s="153"/>
      <c r="K5256" s="1406"/>
      <c r="L5256" s="281">
        <f>I5256+J5256+K5256</f>
        <v>0</v>
      </c>
      <c r="M5256" s="12" t="str">
        <f t="shared" si="1226"/>
        <v/>
      </c>
      <c r="N5256" s="13"/>
    </row>
    <row r="5257" spans="1:14" hidden="1">
      <c r="A5257" s="10"/>
      <c r="B5257" s="292"/>
      <c r="C5257" s="293">
        <v>202</v>
      </c>
      <c r="D5257" s="294" t="s">
        <v>735</v>
      </c>
      <c r="E5257" s="295">
        <f>F5257+G5257+H5257</f>
        <v>0</v>
      </c>
      <c r="F5257" s="158"/>
      <c r="G5257" s="159"/>
      <c r="H5257" s="1408"/>
      <c r="I5257" s="158"/>
      <c r="J5257" s="159"/>
      <c r="K5257" s="1408"/>
      <c r="L5257" s="295">
        <f>I5257+J5257+K5257</f>
        <v>0</v>
      </c>
      <c r="M5257" s="12" t="str">
        <f t="shared" si="1226"/>
        <v/>
      </c>
      <c r="N5257" s="13"/>
    </row>
    <row r="5258" spans="1:14" ht="31.5">
      <c r="A5258" s="10"/>
      <c r="B5258" s="299"/>
      <c r="C5258" s="293">
        <v>205</v>
      </c>
      <c r="D5258" s="294" t="s">
        <v>586</v>
      </c>
      <c r="E5258" s="295">
        <f>F5258+G5258+H5258</f>
        <v>735</v>
      </c>
      <c r="F5258" s="158">
        <v>0</v>
      </c>
      <c r="G5258" s="159">
        <v>735</v>
      </c>
      <c r="H5258" s="1408">
        <v>0</v>
      </c>
      <c r="I5258" s="158">
        <v>0</v>
      </c>
      <c r="J5258" s="159">
        <v>326</v>
      </c>
      <c r="K5258" s="1408">
        <v>0</v>
      </c>
      <c r="L5258" s="295">
        <f>I5258+J5258+K5258</f>
        <v>326</v>
      </c>
      <c r="M5258" s="12">
        <f t="shared" si="1226"/>
        <v>1</v>
      </c>
      <c r="N5258" s="13"/>
    </row>
    <row r="5259" spans="1:14" hidden="1">
      <c r="A5259" s="10"/>
      <c r="B5259" s="299"/>
      <c r="C5259" s="293">
        <v>208</v>
      </c>
      <c r="D5259" s="300" t="s">
        <v>587</v>
      </c>
      <c r="E5259" s="295">
        <f>F5259+G5259+H5259</f>
        <v>0</v>
      </c>
      <c r="F5259" s="158"/>
      <c r="G5259" s="159"/>
      <c r="H5259" s="1408"/>
      <c r="I5259" s="158"/>
      <c r="J5259" s="159"/>
      <c r="K5259" s="1408"/>
      <c r="L5259" s="295">
        <f>I5259+J5259+K5259</f>
        <v>0</v>
      </c>
      <c r="M5259" s="12" t="str">
        <f t="shared" si="1226"/>
        <v/>
      </c>
      <c r="N5259" s="13"/>
    </row>
    <row r="5260" spans="1:14">
      <c r="A5260" s="10"/>
      <c r="B5260" s="291"/>
      <c r="C5260" s="285">
        <v>209</v>
      </c>
      <c r="D5260" s="301" t="s">
        <v>588</v>
      </c>
      <c r="E5260" s="287">
        <f>F5260+G5260+H5260</f>
        <v>500</v>
      </c>
      <c r="F5260" s="173">
        <v>0</v>
      </c>
      <c r="G5260" s="174">
        <v>500</v>
      </c>
      <c r="H5260" s="1409">
        <v>0</v>
      </c>
      <c r="I5260" s="173"/>
      <c r="J5260" s="174"/>
      <c r="K5260" s="1409"/>
      <c r="L5260" s="287">
        <f>I5260+J5260+K5260</f>
        <v>0</v>
      </c>
      <c r="M5260" s="12">
        <f t="shared" si="1226"/>
        <v>1</v>
      </c>
      <c r="N5260" s="13"/>
    </row>
    <row r="5261" spans="1:14">
      <c r="A5261" s="10"/>
      <c r="B5261" s="272">
        <v>500</v>
      </c>
      <c r="C5261" s="1934" t="s">
        <v>188</v>
      </c>
      <c r="D5261" s="1935"/>
      <c r="E5261" s="273">
        <f t="shared" ref="E5261:L5261" si="1228">SUM(E5262:E5268)</f>
        <v>5031</v>
      </c>
      <c r="F5261" s="274">
        <f t="shared" si="1228"/>
        <v>0</v>
      </c>
      <c r="G5261" s="275">
        <f t="shared" si="1228"/>
        <v>5031</v>
      </c>
      <c r="H5261" s="276">
        <f>SUM(H5262:H5268)</f>
        <v>0</v>
      </c>
      <c r="I5261" s="274">
        <f t="shared" si="1228"/>
        <v>0</v>
      </c>
      <c r="J5261" s="275">
        <f t="shared" si="1228"/>
        <v>2009</v>
      </c>
      <c r="K5261" s="276">
        <f t="shared" si="1228"/>
        <v>0</v>
      </c>
      <c r="L5261" s="273">
        <f t="shared" si="1228"/>
        <v>2009</v>
      </c>
      <c r="M5261" s="12">
        <f t="shared" si="1226"/>
        <v>1</v>
      </c>
      <c r="N5261" s="13"/>
    </row>
    <row r="5262" spans="1:14" ht="18" customHeight="1">
      <c r="A5262" s="10"/>
      <c r="B5262" s="291"/>
      <c r="C5262" s="302">
        <v>551</v>
      </c>
      <c r="D5262" s="303" t="s">
        <v>189</v>
      </c>
      <c r="E5262" s="281">
        <f t="shared" ref="E5262:E5269" si="1229">F5262+G5262+H5262</f>
        <v>3185</v>
      </c>
      <c r="F5262" s="152">
        <v>0</v>
      </c>
      <c r="G5262" s="153">
        <v>3185</v>
      </c>
      <c r="H5262" s="1406">
        <v>0</v>
      </c>
      <c r="I5262" s="152">
        <v>0</v>
      </c>
      <c r="J5262" s="153">
        <v>1214</v>
      </c>
      <c r="K5262" s="1406">
        <v>0</v>
      </c>
      <c r="L5262" s="281">
        <f t="shared" ref="L5262:L5269" si="1230">I5262+J5262+K5262</f>
        <v>1214</v>
      </c>
      <c r="M5262" s="12">
        <f t="shared" si="1226"/>
        <v>1</v>
      </c>
      <c r="N5262" s="13"/>
    </row>
    <row r="5263" spans="1:14" hidden="1">
      <c r="A5263" s="10"/>
      <c r="B5263" s="291"/>
      <c r="C5263" s="304">
        <v>552</v>
      </c>
      <c r="D5263" s="305" t="s">
        <v>894</v>
      </c>
      <c r="E5263" s="295">
        <f t="shared" si="1229"/>
        <v>0</v>
      </c>
      <c r="F5263" s="158"/>
      <c r="G5263" s="159"/>
      <c r="H5263" s="1408"/>
      <c r="I5263" s="158"/>
      <c r="J5263" s="159"/>
      <c r="K5263" s="1408"/>
      <c r="L5263" s="295">
        <f t="shared" si="1230"/>
        <v>0</v>
      </c>
      <c r="M5263" s="12" t="str">
        <f t="shared" si="1226"/>
        <v/>
      </c>
      <c r="N5263" s="13"/>
    </row>
    <row r="5264" spans="1:14" hidden="1">
      <c r="A5264" s="10"/>
      <c r="B5264" s="306"/>
      <c r="C5264" s="304">
        <v>558</v>
      </c>
      <c r="D5264" s="307" t="s">
        <v>856</v>
      </c>
      <c r="E5264" s="295">
        <f>F5264+G5264+H5264</f>
        <v>0</v>
      </c>
      <c r="F5264" s="484">
        <v>0</v>
      </c>
      <c r="G5264" s="485">
        <v>0</v>
      </c>
      <c r="H5264" s="160">
        <v>0</v>
      </c>
      <c r="I5264" s="484">
        <v>0</v>
      </c>
      <c r="J5264" s="485">
        <v>0</v>
      </c>
      <c r="K5264" s="160">
        <v>0</v>
      </c>
      <c r="L5264" s="295">
        <f>I5264+J5264+K5264</f>
        <v>0</v>
      </c>
      <c r="M5264" s="12" t="str">
        <f t="shared" si="1226"/>
        <v/>
      </c>
      <c r="N5264" s="13"/>
    </row>
    <row r="5265" spans="1:14">
      <c r="A5265" s="10"/>
      <c r="B5265" s="306"/>
      <c r="C5265" s="304">
        <v>560</v>
      </c>
      <c r="D5265" s="307" t="s">
        <v>190</v>
      </c>
      <c r="E5265" s="295">
        <f t="shared" si="1229"/>
        <v>1176</v>
      </c>
      <c r="F5265" s="158">
        <v>0</v>
      </c>
      <c r="G5265" s="159">
        <v>1176</v>
      </c>
      <c r="H5265" s="1408">
        <v>0</v>
      </c>
      <c r="I5265" s="158">
        <v>0</v>
      </c>
      <c r="J5265" s="159">
        <v>502</v>
      </c>
      <c r="K5265" s="1408">
        <v>0</v>
      </c>
      <c r="L5265" s="295">
        <f t="shared" si="1230"/>
        <v>502</v>
      </c>
      <c r="M5265" s="12">
        <f t="shared" si="1226"/>
        <v>1</v>
      </c>
      <c r="N5265" s="13"/>
    </row>
    <row r="5266" spans="1:14">
      <c r="A5266" s="10"/>
      <c r="B5266" s="306"/>
      <c r="C5266" s="304">
        <v>580</v>
      </c>
      <c r="D5266" s="305" t="s">
        <v>191</v>
      </c>
      <c r="E5266" s="295">
        <f t="shared" si="1229"/>
        <v>670</v>
      </c>
      <c r="F5266" s="158">
        <v>0</v>
      </c>
      <c r="G5266" s="159">
        <v>670</v>
      </c>
      <c r="H5266" s="1408">
        <v>0</v>
      </c>
      <c r="I5266" s="158">
        <v>0</v>
      </c>
      <c r="J5266" s="159">
        <v>293</v>
      </c>
      <c r="K5266" s="1408">
        <v>0</v>
      </c>
      <c r="L5266" s="295">
        <f t="shared" si="1230"/>
        <v>293</v>
      </c>
      <c r="M5266" s="12">
        <f t="shared" si="1226"/>
        <v>1</v>
      </c>
      <c r="N5266" s="13"/>
    </row>
    <row r="5267" spans="1:14" hidden="1">
      <c r="A5267" s="10"/>
      <c r="B5267" s="291"/>
      <c r="C5267" s="304">
        <v>588</v>
      </c>
      <c r="D5267" s="305" t="s">
        <v>858</v>
      </c>
      <c r="E5267" s="295">
        <f>F5267+G5267+H5267</f>
        <v>0</v>
      </c>
      <c r="F5267" s="484">
        <v>0</v>
      </c>
      <c r="G5267" s="485">
        <v>0</v>
      </c>
      <c r="H5267" s="160">
        <v>0</v>
      </c>
      <c r="I5267" s="484">
        <v>0</v>
      </c>
      <c r="J5267" s="485">
        <v>0</v>
      </c>
      <c r="K5267" s="160">
        <v>0</v>
      </c>
      <c r="L5267" s="295">
        <f>I5267+J5267+K5267</f>
        <v>0</v>
      </c>
      <c r="M5267" s="12" t="str">
        <f t="shared" si="1226"/>
        <v/>
      </c>
      <c r="N5267" s="13"/>
    </row>
    <row r="5268" spans="1:14" ht="31.5" hidden="1">
      <c r="A5268" s="10"/>
      <c r="B5268" s="291"/>
      <c r="C5268" s="308">
        <v>590</v>
      </c>
      <c r="D5268" s="309" t="s">
        <v>192</v>
      </c>
      <c r="E5268" s="287">
        <f t="shared" si="1229"/>
        <v>0</v>
      </c>
      <c r="F5268" s="173"/>
      <c r="G5268" s="174"/>
      <c r="H5268" s="1409"/>
      <c r="I5268" s="173"/>
      <c r="J5268" s="174"/>
      <c r="K5268" s="1409"/>
      <c r="L5268" s="287">
        <f t="shared" si="1230"/>
        <v>0</v>
      </c>
      <c r="M5268" s="12" t="str">
        <f t="shared" si="1226"/>
        <v/>
      </c>
      <c r="N5268" s="13"/>
    </row>
    <row r="5269" spans="1:14" hidden="1">
      <c r="A5269" s="22">
        <v>5</v>
      </c>
      <c r="B5269" s="272">
        <v>800</v>
      </c>
      <c r="C5269" s="1936" t="s">
        <v>193</v>
      </c>
      <c r="D5269" s="1937"/>
      <c r="E5269" s="310">
        <f t="shared" si="1229"/>
        <v>0</v>
      </c>
      <c r="F5269" s="1410"/>
      <c r="G5269" s="1411"/>
      <c r="H5269" s="1412"/>
      <c r="I5269" s="1410"/>
      <c r="J5269" s="1411"/>
      <c r="K5269" s="1412"/>
      <c r="L5269" s="310">
        <f t="shared" si="1230"/>
        <v>0</v>
      </c>
      <c r="M5269" s="12" t="str">
        <f t="shared" si="1226"/>
        <v/>
      </c>
      <c r="N5269" s="13"/>
    </row>
    <row r="5270" spans="1:14">
      <c r="A5270" s="23">
        <v>10</v>
      </c>
      <c r="B5270" s="272">
        <v>1000</v>
      </c>
      <c r="C5270" s="1932" t="s">
        <v>194</v>
      </c>
      <c r="D5270" s="1933"/>
      <c r="E5270" s="310">
        <f t="shared" ref="E5270:L5270" si="1231">SUM(E5271:E5287)</f>
        <v>12100</v>
      </c>
      <c r="F5270" s="274">
        <f t="shared" si="1231"/>
        <v>0</v>
      </c>
      <c r="G5270" s="275">
        <f t="shared" si="1231"/>
        <v>12100</v>
      </c>
      <c r="H5270" s="276">
        <f>SUM(H5271:H5287)</f>
        <v>0</v>
      </c>
      <c r="I5270" s="274">
        <f t="shared" si="1231"/>
        <v>0</v>
      </c>
      <c r="J5270" s="275">
        <f t="shared" si="1231"/>
        <v>3196</v>
      </c>
      <c r="K5270" s="276">
        <f t="shared" si="1231"/>
        <v>0</v>
      </c>
      <c r="L5270" s="310">
        <f t="shared" si="1231"/>
        <v>3196</v>
      </c>
      <c r="M5270" s="12">
        <f t="shared" si="1226"/>
        <v>1</v>
      </c>
      <c r="N5270" s="13"/>
    </row>
    <row r="5271" spans="1:14" hidden="1">
      <c r="A5271" s="23">
        <v>15</v>
      </c>
      <c r="B5271" s="292"/>
      <c r="C5271" s="279">
        <v>1011</v>
      </c>
      <c r="D5271" s="311" t="s">
        <v>195</v>
      </c>
      <c r="E5271" s="281">
        <f t="shared" ref="E5271:E5287" si="1232">F5271+G5271+H5271</f>
        <v>0</v>
      </c>
      <c r="F5271" s="152"/>
      <c r="G5271" s="153"/>
      <c r="H5271" s="1406"/>
      <c r="I5271" s="152"/>
      <c r="J5271" s="153"/>
      <c r="K5271" s="1406"/>
      <c r="L5271" s="281">
        <f t="shared" ref="L5271:L5287" si="1233">I5271+J5271+K5271</f>
        <v>0</v>
      </c>
      <c r="M5271" s="12" t="str">
        <f t="shared" si="1226"/>
        <v/>
      </c>
      <c r="N5271" s="13"/>
    </row>
    <row r="5272" spans="1:14" hidden="1">
      <c r="A5272" s="22">
        <v>35</v>
      </c>
      <c r="B5272" s="292"/>
      <c r="C5272" s="293">
        <v>1012</v>
      </c>
      <c r="D5272" s="294" t="s">
        <v>196</v>
      </c>
      <c r="E5272" s="295">
        <f t="shared" si="1232"/>
        <v>0</v>
      </c>
      <c r="F5272" s="158"/>
      <c r="G5272" s="159"/>
      <c r="H5272" s="1408"/>
      <c r="I5272" s="158"/>
      <c r="J5272" s="159"/>
      <c r="K5272" s="1408"/>
      <c r="L5272" s="295">
        <f t="shared" si="1233"/>
        <v>0</v>
      </c>
      <c r="M5272" s="12" t="str">
        <f t="shared" si="1226"/>
        <v/>
      </c>
      <c r="N5272" s="13"/>
    </row>
    <row r="5273" spans="1:14" hidden="1">
      <c r="A5273" s="23">
        <v>40</v>
      </c>
      <c r="B5273" s="292"/>
      <c r="C5273" s="293">
        <v>1013</v>
      </c>
      <c r="D5273" s="294" t="s">
        <v>197</v>
      </c>
      <c r="E5273" s="295">
        <f t="shared" si="1232"/>
        <v>0</v>
      </c>
      <c r="F5273" s="158"/>
      <c r="G5273" s="159"/>
      <c r="H5273" s="1408"/>
      <c r="I5273" s="158"/>
      <c r="J5273" s="159"/>
      <c r="K5273" s="1408"/>
      <c r="L5273" s="295">
        <f t="shared" si="1233"/>
        <v>0</v>
      </c>
      <c r="M5273" s="12" t="str">
        <f t="shared" si="1226"/>
        <v/>
      </c>
      <c r="N5273" s="13"/>
    </row>
    <row r="5274" spans="1:14" hidden="1">
      <c r="A5274" s="23">
        <v>45</v>
      </c>
      <c r="B5274" s="292"/>
      <c r="C5274" s="293">
        <v>1014</v>
      </c>
      <c r="D5274" s="294" t="s">
        <v>198</v>
      </c>
      <c r="E5274" s="295">
        <f t="shared" si="1232"/>
        <v>0</v>
      </c>
      <c r="F5274" s="158"/>
      <c r="G5274" s="159"/>
      <c r="H5274" s="1408"/>
      <c r="I5274" s="158"/>
      <c r="J5274" s="159"/>
      <c r="K5274" s="1408"/>
      <c r="L5274" s="295">
        <f t="shared" si="1233"/>
        <v>0</v>
      </c>
      <c r="M5274" s="12" t="str">
        <f t="shared" si="1226"/>
        <v/>
      </c>
      <c r="N5274" s="13"/>
    </row>
    <row r="5275" spans="1:14">
      <c r="A5275" s="23">
        <v>50</v>
      </c>
      <c r="B5275" s="292"/>
      <c r="C5275" s="293">
        <v>1015</v>
      </c>
      <c r="D5275" s="294" t="s">
        <v>199</v>
      </c>
      <c r="E5275" s="295">
        <f t="shared" si="1232"/>
        <v>7000</v>
      </c>
      <c r="F5275" s="158">
        <v>0</v>
      </c>
      <c r="G5275" s="159">
        <v>7000</v>
      </c>
      <c r="H5275" s="1408">
        <v>0</v>
      </c>
      <c r="I5275" s="158">
        <v>0</v>
      </c>
      <c r="J5275" s="159">
        <v>3096</v>
      </c>
      <c r="K5275" s="1408">
        <v>0</v>
      </c>
      <c r="L5275" s="295">
        <f t="shared" si="1233"/>
        <v>3096</v>
      </c>
      <c r="M5275" s="12">
        <f t="shared" si="1226"/>
        <v>1</v>
      </c>
      <c r="N5275" s="13"/>
    </row>
    <row r="5276" spans="1:14">
      <c r="A5276" s="23">
        <v>55</v>
      </c>
      <c r="B5276" s="292"/>
      <c r="C5276" s="312">
        <v>1016</v>
      </c>
      <c r="D5276" s="313" t="s">
        <v>200</v>
      </c>
      <c r="E5276" s="314">
        <f t="shared" si="1232"/>
        <v>3000</v>
      </c>
      <c r="F5276" s="164">
        <v>0</v>
      </c>
      <c r="G5276" s="165">
        <v>3000</v>
      </c>
      <c r="H5276" s="1407">
        <v>0</v>
      </c>
      <c r="I5276" s="164"/>
      <c r="J5276" s="165"/>
      <c r="K5276" s="1407"/>
      <c r="L5276" s="314">
        <f t="shared" si="1233"/>
        <v>0</v>
      </c>
      <c r="M5276" s="12">
        <f t="shared" si="1226"/>
        <v>1</v>
      </c>
      <c r="N5276" s="13"/>
    </row>
    <row r="5277" spans="1:14">
      <c r="A5277" s="23">
        <v>60</v>
      </c>
      <c r="B5277" s="278"/>
      <c r="C5277" s="318">
        <v>1020</v>
      </c>
      <c r="D5277" s="319" t="s">
        <v>201</v>
      </c>
      <c r="E5277" s="320">
        <f t="shared" si="1232"/>
        <v>1500</v>
      </c>
      <c r="F5277" s="450">
        <v>0</v>
      </c>
      <c r="G5277" s="451">
        <v>1500</v>
      </c>
      <c r="H5277" s="1416">
        <v>0</v>
      </c>
      <c r="I5277" s="450">
        <v>0</v>
      </c>
      <c r="J5277" s="451">
        <v>100</v>
      </c>
      <c r="K5277" s="1416">
        <v>0</v>
      </c>
      <c r="L5277" s="320">
        <f t="shared" si="1233"/>
        <v>100</v>
      </c>
      <c r="M5277" s="12">
        <f t="shared" si="1226"/>
        <v>1</v>
      </c>
      <c r="N5277" s="13"/>
    </row>
    <row r="5278" spans="1:14" hidden="1">
      <c r="A5278" s="22">
        <v>65</v>
      </c>
      <c r="B5278" s="292"/>
      <c r="C5278" s="324">
        <v>1030</v>
      </c>
      <c r="D5278" s="325" t="s">
        <v>202</v>
      </c>
      <c r="E5278" s="326">
        <f t="shared" si="1232"/>
        <v>0</v>
      </c>
      <c r="F5278" s="445"/>
      <c r="G5278" s="446"/>
      <c r="H5278" s="1413"/>
      <c r="I5278" s="445"/>
      <c r="J5278" s="446"/>
      <c r="K5278" s="1413"/>
      <c r="L5278" s="326">
        <f t="shared" si="1233"/>
        <v>0</v>
      </c>
      <c r="M5278" s="12" t="str">
        <f t="shared" si="1226"/>
        <v/>
      </c>
      <c r="N5278" s="13"/>
    </row>
    <row r="5279" spans="1:14" hidden="1">
      <c r="A5279" s="23">
        <v>70</v>
      </c>
      <c r="B5279" s="292"/>
      <c r="C5279" s="318">
        <v>1051</v>
      </c>
      <c r="D5279" s="331" t="s">
        <v>203</v>
      </c>
      <c r="E5279" s="320">
        <f t="shared" si="1232"/>
        <v>0</v>
      </c>
      <c r="F5279" s="450"/>
      <c r="G5279" s="451"/>
      <c r="H5279" s="1416"/>
      <c r="I5279" s="450"/>
      <c r="J5279" s="451"/>
      <c r="K5279" s="1416"/>
      <c r="L5279" s="320">
        <f t="shared" si="1233"/>
        <v>0</v>
      </c>
      <c r="M5279" s="12" t="str">
        <f t="shared" si="1226"/>
        <v/>
      </c>
      <c r="N5279" s="13"/>
    </row>
    <row r="5280" spans="1:14" hidden="1">
      <c r="A5280" s="23">
        <v>75</v>
      </c>
      <c r="B5280" s="292"/>
      <c r="C5280" s="293">
        <v>1052</v>
      </c>
      <c r="D5280" s="294" t="s">
        <v>204</v>
      </c>
      <c r="E5280" s="295">
        <f t="shared" si="1232"/>
        <v>0</v>
      </c>
      <c r="F5280" s="158"/>
      <c r="G5280" s="159"/>
      <c r="H5280" s="1408"/>
      <c r="I5280" s="158"/>
      <c r="J5280" s="159"/>
      <c r="K5280" s="1408"/>
      <c r="L5280" s="295">
        <f t="shared" si="1233"/>
        <v>0</v>
      </c>
      <c r="M5280" s="12" t="str">
        <f t="shared" si="1226"/>
        <v/>
      </c>
      <c r="N5280" s="13"/>
    </row>
    <row r="5281" spans="1:14" hidden="1">
      <c r="A5281" s="23">
        <v>80</v>
      </c>
      <c r="B5281" s="292"/>
      <c r="C5281" s="324">
        <v>1053</v>
      </c>
      <c r="D5281" s="325" t="s">
        <v>859</v>
      </c>
      <c r="E5281" s="326">
        <f t="shared" si="1232"/>
        <v>0</v>
      </c>
      <c r="F5281" s="445"/>
      <c r="G5281" s="446"/>
      <c r="H5281" s="1413"/>
      <c r="I5281" s="445"/>
      <c r="J5281" s="446"/>
      <c r="K5281" s="1413"/>
      <c r="L5281" s="326">
        <f t="shared" si="1233"/>
        <v>0</v>
      </c>
      <c r="M5281" s="12" t="str">
        <f t="shared" si="1226"/>
        <v/>
      </c>
      <c r="N5281" s="13"/>
    </row>
    <row r="5282" spans="1:14">
      <c r="A5282" s="23">
        <v>80</v>
      </c>
      <c r="B5282" s="292"/>
      <c r="C5282" s="318">
        <v>1062</v>
      </c>
      <c r="D5282" s="319" t="s">
        <v>205</v>
      </c>
      <c r="E5282" s="320">
        <f t="shared" si="1232"/>
        <v>600</v>
      </c>
      <c r="F5282" s="450">
        <v>0</v>
      </c>
      <c r="G5282" s="451">
        <v>600</v>
      </c>
      <c r="H5282" s="1416">
        <v>0</v>
      </c>
      <c r="I5282" s="450"/>
      <c r="J5282" s="451"/>
      <c r="K5282" s="1416"/>
      <c r="L5282" s="320">
        <f t="shared" si="1233"/>
        <v>0</v>
      </c>
      <c r="M5282" s="12">
        <f t="shared" si="1226"/>
        <v>1</v>
      </c>
      <c r="N5282" s="13"/>
    </row>
    <row r="5283" spans="1:14" hidden="1">
      <c r="A5283" s="23">
        <v>85</v>
      </c>
      <c r="B5283" s="292"/>
      <c r="C5283" s="324">
        <v>1063</v>
      </c>
      <c r="D5283" s="332" t="s">
        <v>787</v>
      </c>
      <c r="E5283" s="326">
        <f t="shared" si="1232"/>
        <v>0</v>
      </c>
      <c r="F5283" s="445"/>
      <c r="G5283" s="446"/>
      <c r="H5283" s="1413"/>
      <c r="I5283" s="445"/>
      <c r="J5283" s="446"/>
      <c r="K5283" s="1413"/>
      <c r="L5283" s="326">
        <f t="shared" si="1233"/>
        <v>0</v>
      </c>
      <c r="M5283" s="12" t="str">
        <f t="shared" si="1226"/>
        <v/>
      </c>
      <c r="N5283" s="13"/>
    </row>
    <row r="5284" spans="1:14" hidden="1">
      <c r="A5284" s="23">
        <v>90</v>
      </c>
      <c r="B5284" s="292"/>
      <c r="C5284" s="333">
        <v>1069</v>
      </c>
      <c r="D5284" s="334" t="s">
        <v>206</v>
      </c>
      <c r="E5284" s="335">
        <f t="shared" si="1232"/>
        <v>0</v>
      </c>
      <c r="F5284" s="589"/>
      <c r="G5284" s="590"/>
      <c r="H5284" s="1415"/>
      <c r="I5284" s="589"/>
      <c r="J5284" s="590"/>
      <c r="K5284" s="1415"/>
      <c r="L5284" s="335">
        <f t="shared" si="1233"/>
        <v>0</v>
      </c>
      <c r="M5284" s="12" t="str">
        <f t="shared" si="1226"/>
        <v/>
      </c>
      <c r="N5284" s="13"/>
    </row>
    <row r="5285" spans="1:14" hidden="1">
      <c r="A5285" s="23">
        <v>90</v>
      </c>
      <c r="B5285" s="278"/>
      <c r="C5285" s="318">
        <v>1091</v>
      </c>
      <c r="D5285" s="331" t="s">
        <v>895</v>
      </c>
      <c r="E5285" s="320">
        <f t="shared" si="1232"/>
        <v>0</v>
      </c>
      <c r="F5285" s="450"/>
      <c r="G5285" s="451"/>
      <c r="H5285" s="1416"/>
      <c r="I5285" s="450"/>
      <c r="J5285" s="451"/>
      <c r="K5285" s="1416"/>
      <c r="L5285" s="320">
        <f t="shared" si="1233"/>
        <v>0</v>
      </c>
      <c r="M5285" s="12" t="str">
        <f t="shared" si="1226"/>
        <v/>
      </c>
      <c r="N5285" s="13"/>
    </row>
    <row r="5286" spans="1:14" hidden="1">
      <c r="A5286" s="22">
        <v>115</v>
      </c>
      <c r="B5286" s="292"/>
      <c r="C5286" s="293">
        <v>1092</v>
      </c>
      <c r="D5286" s="294" t="s">
        <v>299</v>
      </c>
      <c r="E5286" s="295">
        <f t="shared" si="1232"/>
        <v>0</v>
      </c>
      <c r="F5286" s="158"/>
      <c r="G5286" s="159"/>
      <c r="H5286" s="1408"/>
      <c r="I5286" s="158"/>
      <c r="J5286" s="159"/>
      <c r="K5286" s="1408"/>
      <c r="L5286" s="295">
        <f t="shared" si="1233"/>
        <v>0</v>
      </c>
      <c r="M5286" s="12" t="str">
        <f t="shared" si="1226"/>
        <v/>
      </c>
      <c r="N5286" s="13"/>
    </row>
    <row r="5287" spans="1:14" hidden="1">
      <c r="A5287" s="22">
        <v>125</v>
      </c>
      <c r="B5287" s="292"/>
      <c r="C5287" s="285">
        <v>1098</v>
      </c>
      <c r="D5287" s="339" t="s">
        <v>207</v>
      </c>
      <c r="E5287" s="287">
        <f t="shared" si="1232"/>
        <v>0</v>
      </c>
      <c r="F5287" s="173"/>
      <c r="G5287" s="174"/>
      <c r="H5287" s="1409"/>
      <c r="I5287" s="173"/>
      <c r="J5287" s="174"/>
      <c r="K5287" s="1409"/>
      <c r="L5287" s="287">
        <f t="shared" si="1233"/>
        <v>0</v>
      </c>
      <c r="M5287" s="12" t="str">
        <f t="shared" si="1226"/>
        <v/>
      </c>
      <c r="N5287" s="13"/>
    </row>
    <row r="5288" spans="1:14" hidden="1">
      <c r="A5288" s="23">
        <v>130</v>
      </c>
      <c r="B5288" s="272">
        <v>1900</v>
      </c>
      <c r="C5288" s="1917" t="s">
        <v>266</v>
      </c>
      <c r="D5288" s="1918"/>
      <c r="E5288" s="310">
        <f t="shared" ref="E5288:L5288" si="1234">SUM(E5289:E5291)</f>
        <v>0</v>
      </c>
      <c r="F5288" s="274">
        <f t="shared" si="1234"/>
        <v>0</v>
      </c>
      <c r="G5288" s="275">
        <f t="shared" si="1234"/>
        <v>0</v>
      </c>
      <c r="H5288" s="276">
        <f>SUM(H5289:H5291)</f>
        <v>0</v>
      </c>
      <c r="I5288" s="274">
        <f t="shared" si="1234"/>
        <v>0</v>
      </c>
      <c r="J5288" s="275">
        <f t="shared" si="1234"/>
        <v>0</v>
      </c>
      <c r="K5288" s="276">
        <f t="shared" si="1234"/>
        <v>0</v>
      </c>
      <c r="L5288" s="310">
        <f t="shared" si="1234"/>
        <v>0</v>
      </c>
      <c r="M5288" s="12" t="str">
        <f t="shared" si="1226"/>
        <v/>
      </c>
      <c r="N5288" s="13"/>
    </row>
    <row r="5289" spans="1:14" hidden="1">
      <c r="A5289" s="23">
        <v>135</v>
      </c>
      <c r="B5289" s="292"/>
      <c r="C5289" s="279">
        <v>1901</v>
      </c>
      <c r="D5289" s="340" t="s">
        <v>896</v>
      </c>
      <c r="E5289" s="281">
        <f>F5289+G5289+H5289</f>
        <v>0</v>
      </c>
      <c r="F5289" s="152"/>
      <c r="G5289" s="153"/>
      <c r="H5289" s="1406"/>
      <c r="I5289" s="152"/>
      <c r="J5289" s="153"/>
      <c r="K5289" s="1406"/>
      <c r="L5289" s="281">
        <f>I5289+J5289+K5289</f>
        <v>0</v>
      </c>
      <c r="M5289" s="12" t="str">
        <f t="shared" si="1226"/>
        <v/>
      </c>
      <c r="N5289" s="13"/>
    </row>
    <row r="5290" spans="1:14" hidden="1">
      <c r="A5290" s="23">
        <v>140</v>
      </c>
      <c r="B5290" s="341"/>
      <c r="C5290" s="293">
        <v>1981</v>
      </c>
      <c r="D5290" s="342" t="s">
        <v>897</v>
      </c>
      <c r="E5290" s="295">
        <f>F5290+G5290+H5290</f>
        <v>0</v>
      </c>
      <c r="F5290" s="158"/>
      <c r="G5290" s="159"/>
      <c r="H5290" s="1408"/>
      <c r="I5290" s="158"/>
      <c r="J5290" s="159"/>
      <c r="K5290" s="1408"/>
      <c r="L5290" s="295">
        <f>I5290+J5290+K5290</f>
        <v>0</v>
      </c>
      <c r="M5290" s="12" t="str">
        <f t="shared" si="1226"/>
        <v/>
      </c>
      <c r="N5290" s="13"/>
    </row>
    <row r="5291" spans="1:14" hidden="1">
      <c r="A5291" s="23">
        <v>145</v>
      </c>
      <c r="B5291" s="292"/>
      <c r="C5291" s="285">
        <v>1991</v>
      </c>
      <c r="D5291" s="343" t="s">
        <v>898</v>
      </c>
      <c r="E5291" s="287">
        <f>F5291+G5291+H5291</f>
        <v>0</v>
      </c>
      <c r="F5291" s="173"/>
      <c r="G5291" s="174"/>
      <c r="H5291" s="1409"/>
      <c r="I5291" s="173"/>
      <c r="J5291" s="174"/>
      <c r="K5291" s="1409"/>
      <c r="L5291" s="287">
        <f>I5291+J5291+K5291</f>
        <v>0</v>
      </c>
      <c r="M5291" s="12" t="str">
        <f t="shared" si="1226"/>
        <v/>
      </c>
      <c r="N5291" s="13"/>
    </row>
    <row r="5292" spans="1:14" hidden="1">
      <c r="A5292" s="23">
        <v>150</v>
      </c>
      <c r="B5292" s="272">
        <v>2100</v>
      </c>
      <c r="C5292" s="1917" t="s">
        <v>708</v>
      </c>
      <c r="D5292" s="1918"/>
      <c r="E5292" s="310">
        <f t="shared" ref="E5292:L5292" si="1235">SUM(E5293:E5297)</f>
        <v>0</v>
      </c>
      <c r="F5292" s="274">
        <f t="shared" si="1235"/>
        <v>0</v>
      </c>
      <c r="G5292" s="275">
        <f t="shared" si="1235"/>
        <v>0</v>
      </c>
      <c r="H5292" s="276">
        <f>SUM(H5293:H5297)</f>
        <v>0</v>
      </c>
      <c r="I5292" s="274">
        <f t="shared" si="1235"/>
        <v>0</v>
      </c>
      <c r="J5292" s="275">
        <f t="shared" si="1235"/>
        <v>0</v>
      </c>
      <c r="K5292" s="276">
        <f t="shared" si="1235"/>
        <v>0</v>
      </c>
      <c r="L5292" s="310">
        <f t="shared" si="1235"/>
        <v>0</v>
      </c>
      <c r="M5292" s="12" t="str">
        <f t="shared" si="1226"/>
        <v/>
      </c>
      <c r="N5292" s="13"/>
    </row>
    <row r="5293" spans="1:14" hidden="1">
      <c r="A5293" s="23">
        <v>155</v>
      </c>
      <c r="B5293" s="292"/>
      <c r="C5293" s="279">
        <v>2110</v>
      </c>
      <c r="D5293" s="344" t="s">
        <v>208</v>
      </c>
      <c r="E5293" s="281">
        <f>F5293+G5293+H5293</f>
        <v>0</v>
      </c>
      <c r="F5293" s="152"/>
      <c r="G5293" s="153"/>
      <c r="H5293" s="1406"/>
      <c r="I5293" s="152"/>
      <c r="J5293" s="153"/>
      <c r="K5293" s="1406"/>
      <c r="L5293" s="281">
        <f>I5293+J5293+K5293</f>
        <v>0</v>
      </c>
      <c r="M5293" s="12" t="str">
        <f t="shared" si="1226"/>
        <v/>
      </c>
      <c r="N5293" s="13"/>
    </row>
    <row r="5294" spans="1:14" hidden="1">
      <c r="A5294" s="23">
        <v>160</v>
      </c>
      <c r="B5294" s="341"/>
      <c r="C5294" s="293">
        <v>2120</v>
      </c>
      <c r="D5294" s="300" t="s">
        <v>209</v>
      </c>
      <c r="E5294" s="295">
        <f>F5294+G5294+H5294</f>
        <v>0</v>
      </c>
      <c r="F5294" s="158"/>
      <c r="G5294" s="159"/>
      <c r="H5294" s="1408"/>
      <c r="I5294" s="158"/>
      <c r="J5294" s="159"/>
      <c r="K5294" s="1408"/>
      <c r="L5294" s="295">
        <f>I5294+J5294+K5294</f>
        <v>0</v>
      </c>
      <c r="M5294" s="12" t="str">
        <f t="shared" si="1226"/>
        <v/>
      </c>
      <c r="N5294" s="13"/>
    </row>
    <row r="5295" spans="1:14" hidden="1">
      <c r="A5295" s="23">
        <v>165</v>
      </c>
      <c r="B5295" s="341"/>
      <c r="C5295" s="293">
        <v>2125</v>
      </c>
      <c r="D5295" s="300" t="s">
        <v>210</v>
      </c>
      <c r="E5295" s="295">
        <f>F5295+G5295+H5295</f>
        <v>0</v>
      </c>
      <c r="F5295" s="484">
        <v>0</v>
      </c>
      <c r="G5295" s="485">
        <v>0</v>
      </c>
      <c r="H5295" s="160">
        <v>0</v>
      </c>
      <c r="I5295" s="484">
        <v>0</v>
      </c>
      <c r="J5295" s="485">
        <v>0</v>
      </c>
      <c r="K5295" s="160">
        <v>0</v>
      </c>
      <c r="L5295" s="295">
        <f>I5295+J5295+K5295</f>
        <v>0</v>
      </c>
      <c r="M5295" s="12" t="str">
        <f t="shared" si="1226"/>
        <v/>
      </c>
      <c r="N5295" s="13"/>
    </row>
    <row r="5296" spans="1:14" hidden="1">
      <c r="A5296" s="23">
        <v>175</v>
      </c>
      <c r="B5296" s="291"/>
      <c r="C5296" s="293">
        <v>2140</v>
      </c>
      <c r="D5296" s="300" t="s">
        <v>211</v>
      </c>
      <c r="E5296" s="295">
        <f>F5296+G5296+H5296</f>
        <v>0</v>
      </c>
      <c r="F5296" s="484">
        <v>0</v>
      </c>
      <c r="G5296" s="485">
        <v>0</v>
      </c>
      <c r="H5296" s="160">
        <v>0</v>
      </c>
      <c r="I5296" s="484">
        <v>0</v>
      </c>
      <c r="J5296" s="485">
        <v>0</v>
      </c>
      <c r="K5296" s="160">
        <v>0</v>
      </c>
      <c r="L5296" s="295">
        <f>I5296+J5296+K5296</f>
        <v>0</v>
      </c>
      <c r="M5296" s="12" t="str">
        <f t="shared" si="1226"/>
        <v/>
      </c>
      <c r="N5296" s="13"/>
    </row>
    <row r="5297" spans="1:14" hidden="1">
      <c r="A5297" s="23">
        <v>180</v>
      </c>
      <c r="B5297" s="292"/>
      <c r="C5297" s="285">
        <v>2190</v>
      </c>
      <c r="D5297" s="345" t="s">
        <v>212</v>
      </c>
      <c r="E5297" s="287">
        <f>F5297+G5297+H5297</f>
        <v>0</v>
      </c>
      <c r="F5297" s="173"/>
      <c r="G5297" s="174"/>
      <c r="H5297" s="1409"/>
      <c r="I5297" s="173"/>
      <c r="J5297" s="174"/>
      <c r="K5297" s="1409"/>
      <c r="L5297" s="287">
        <f>I5297+J5297+K5297</f>
        <v>0</v>
      </c>
      <c r="M5297" s="12" t="str">
        <f t="shared" si="1226"/>
        <v/>
      </c>
      <c r="N5297" s="13"/>
    </row>
    <row r="5298" spans="1:14" hidden="1">
      <c r="A5298" s="23">
        <v>185</v>
      </c>
      <c r="B5298" s="272">
        <v>2200</v>
      </c>
      <c r="C5298" s="1917" t="s">
        <v>213</v>
      </c>
      <c r="D5298" s="1918"/>
      <c r="E5298" s="310">
        <f t="shared" ref="E5298:L5298" si="1236">SUM(E5299:E5300)</f>
        <v>0</v>
      </c>
      <c r="F5298" s="274">
        <f t="shared" si="1236"/>
        <v>0</v>
      </c>
      <c r="G5298" s="275">
        <f t="shared" si="1236"/>
        <v>0</v>
      </c>
      <c r="H5298" s="276">
        <f>SUM(H5299:H5300)</f>
        <v>0</v>
      </c>
      <c r="I5298" s="274">
        <f t="shared" si="1236"/>
        <v>0</v>
      </c>
      <c r="J5298" s="275">
        <f t="shared" si="1236"/>
        <v>0</v>
      </c>
      <c r="K5298" s="276">
        <f t="shared" si="1236"/>
        <v>0</v>
      </c>
      <c r="L5298" s="310">
        <f t="shared" si="1236"/>
        <v>0</v>
      </c>
      <c r="M5298" s="12" t="str">
        <f t="shared" si="1226"/>
        <v/>
      </c>
      <c r="N5298" s="13"/>
    </row>
    <row r="5299" spans="1:14" hidden="1">
      <c r="A5299" s="23">
        <v>190</v>
      </c>
      <c r="B5299" s="292"/>
      <c r="C5299" s="279">
        <v>2221</v>
      </c>
      <c r="D5299" s="280" t="s">
        <v>300</v>
      </c>
      <c r="E5299" s="281">
        <f>F5299+G5299+H5299</f>
        <v>0</v>
      </c>
      <c r="F5299" s="152"/>
      <c r="G5299" s="153"/>
      <c r="H5299" s="1406"/>
      <c r="I5299" s="152"/>
      <c r="J5299" s="153"/>
      <c r="K5299" s="1406"/>
      <c r="L5299" s="281">
        <f>I5299+J5299+K5299</f>
        <v>0</v>
      </c>
      <c r="M5299" s="12" t="str">
        <f t="shared" si="1226"/>
        <v/>
      </c>
      <c r="N5299" s="13"/>
    </row>
    <row r="5300" spans="1:14" hidden="1">
      <c r="A5300" s="23">
        <v>200</v>
      </c>
      <c r="B5300" s="292"/>
      <c r="C5300" s="285">
        <v>2224</v>
      </c>
      <c r="D5300" s="286" t="s">
        <v>214</v>
      </c>
      <c r="E5300" s="287">
        <f>F5300+G5300+H5300</f>
        <v>0</v>
      </c>
      <c r="F5300" s="173"/>
      <c r="G5300" s="174"/>
      <c r="H5300" s="1409"/>
      <c r="I5300" s="173"/>
      <c r="J5300" s="174"/>
      <c r="K5300" s="1409"/>
      <c r="L5300" s="287">
        <f>I5300+J5300+K5300</f>
        <v>0</v>
      </c>
      <c r="M5300" s="12" t="str">
        <f t="shared" si="1226"/>
        <v/>
      </c>
      <c r="N5300" s="13"/>
    </row>
    <row r="5301" spans="1:14" hidden="1">
      <c r="A5301" s="23">
        <v>200</v>
      </c>
      <c r="B5301" s="272">
        <v>2500</v>
      </c>
      <c r="C5301" s="1917" t="s">
        <v>215</v>
      </c>
      <c r="D5301" s="1918"/>
      <c r="E5301" s="310">
        <f>F5301+G5301+H5301</f>
        <v>0</v>
      </c>
      <c r="F5301" s="1410"/>
      <c r="G5301" s="1411"/>
      <c r="H5301" s="1412"/>
      <c r="I5301" s="1410"/>
      <c r="J5301" s="1411"/>
      <c r="K5301" s="1412"/>
      <c r="L5301" s="310">
        <f>I5301+J5301+K5301</f>
        <v>0</v>
      </c>
      <c r="M5301" s="12" t="str">
        <f t="shared" si="1226"/>
        <v/>
      </c>
      <c r="N5301" s="13"/>
    </row>
    <row r="5302" spans="1:14" hidden="1">
      <c r="A5302" s="23">
        <v>205</v>
      </c>
      <c r="B5302" s="272">
        <v>2600</v>
      </c>
      <c r="C5302" s="1923" t="s">
        <v>216</v>
      </c>
      <c r="D5302" s="1924"/>
      <c r="E5302" s="310">
        <f>F5302+G5302+H5302</f>
        <v>0</v>
      </c>
      <c r="F5302" s="1410"/>
      <c r="G5302" s="1411"/>
      <c r="H5302" s="1412"/>
      <c r="I5302" s="1410"/>
      <c r="J5302" s="1411"/>
      <c r="K5302" s="1412"/>
      <c r="L5302" s="310">
        <f>I5302+J5302+K5302</f>
        <v>0</v>
      </c>
      <c r="M5302" s="12" t="str">
        <f t="shared" si="1226"/>
        <v/>
      </c>
      <c r="N5302" s="13"/>
    </row>
    <row r="5303" spans="1:14" hidden="1">
      <c r="A5303" s="23">
        <v>210</v>
      </c>
      <c r="B5303" s="272">
        <v>2700</v>
      </c>
      <c r="C5303" s="1923" t="s">
        <v>217</v>
      </c>
      <c r="D5303" s="1924"/>
      <c r="E5303" s="310">
        <f>F5303+G5303+H5303</f>
        <v>0</v>
      </c>
      <c r="F5303" s="1410"/>
      <c r="G5303" s="1411"/>
      <c r="H5303" s="1412"/>
      <c r="I5303" s="1410"/>
      <c r="J5303" s="1411"/>
      <c r="K5303" s="1412"/>
      <c r="L5303" s="310">
        <f>I5303+J5303+K5303</f>
        <v>0</v>
      </c>
      <c r="M5303" s="12" t="str">
        <f t="shared" si="1226"/>
        <v/>
      </c>
      <c r="N5303" s="13"/>
    </row>
    <row r="5304" spans="1:14" ht="36" hidden="1" customHeight="1">
      <c r="A5304" s="23">
        <v>215</v>
      </c>
      <c r="B5304" s="272">
        <v>2800</v>
      </c>
      <c r="C5304" s="1923" t="s">
        <v>1644</v>
      </c>
      <c r="D5304" s="1924"/>
      <c r="E5304" s="310">
        <f t="shared" ref="E5304:L5304" si="1237">SUM(E5305:E5307)</f>
        <v>0</v>
      </c>
      <c r="F5304" s="274">
        <f t="shared" si="1237"/>
        <v>0</v>
      </c>
      <c r="G5304" s="275">
        <f t="shared" si="1237"/>
        <v>0</v>
      </c>
      <c r="H5304" s="276">
        <f>SUM(H5305:H5307)</f>
        <v>0</v>
      </c>
      <c r="I5304" s="274">
        <f t="shared" si="1237"/>
        <v>0</v>
      </c>
      <c r="J5304" s="275">
        <f t="shared" si="1237"/>
        <v>0</v>
      </c>
      <c r="K5304" s="276">
        <f t="shared" si="1237"/>
        <v>0</v>
      </c>
      <c r="L5304" s="310">
        <f t="shared" si="1237"/>
        <v>0</v>
      </c>
      <c r="M5304" s="12" t="str">
        <f t="shared" si="1226"/>
        <v/>
      </c>
      <c r="N5304" s="13"/>
    </row>
    <row r="5305" spans="1:14" hidden="1">
      <c r="A5305" s="22">
        <v>220</v>
      </c>
      <c r="B5305" s="292"/>
      <c r="C5305" s="279">
        <v>2810</v>
      </c>
      <c r="D5305" s="340" t="s">
        <v>2169</v>
      </c>
      <c r="E5305" s="281">
        <f>F5305+G5305+H5305</f>
        <v>0</v>
      </c>
      <c r="F5305" s="152"/>
      <c r="G5305" s="153"/>
      <c r="H5305" s="1406"/>
      <c r="I5305" s="152"/>
      <c r="J5305" s="153"/>
      <c r="K5305" s="1406"/>
      <c r="L5305" s="281">
        <f>I5305+J5305+K5305</f>
        <v>0</v>
      </c>
      <c r="M5305" s="12" t="str">
        <f t="shared" si="1226"/>
        <v/>
      </c>
      <c r="N5305" s="13"/>
    </row>
    <row r="5306" spans="1:14" hidden="1">
      <c r="A5306" s="23">
        <v>225</v>
      </c>
      <c r="B5306" s="341"/>
      <c r="C5306" s="293">
        <v>2820</v>
      </c>
      <c r="D5306" s="342" t="s">
        <v>2170</v>
      </c>
      <c r="E5306" s="295">
        <f>F5306+G5306+H5306</f>
        <v>0</v>
      </c>
      <c r="F5306" s="158"/>
      <c r="G5306" s="159"/>
      <c r="H5306" s="1408"/>
      <c r="I5306" s="158"/>
      <c r="J5306" s="159"/>
      <c r="K5306" s="1408"/>
      <c r="L5306" s="295">
        <f>I5306+J5306+K5306</f>
        <v>0</v>
      </c>
      <c r="M5306" s="12" t="str">
        <f t="shared" si="1226"/>
        <v/>
      </c>
      <c r="N5306" s="13"/>
    </row>
    <row r="5307" spans="1:14" ht="31.5" hidden="1">
      <c r="A5307" s="23">
        <v>230</v>
      </c>
      <c r="B5307" s="292"/>
      <c r="C5307" s="285">
        <v>2890</v>
      </c>
      <c r="D5307" s="343" t="s">
        <v>2171</v>
      </c>
      <c r="E5307" s="287">
        <f>F5307+G5307+H5307</f>
        <v>0</v>
      </c>
      <c r="F5307" s="173"/>
      <c r="G5307" s="174"/>
      <c r="H5307" s="1409"/>
      <c r="I5307" s="173"/>
      <c r="J5307" s="174"/>
      <c r="K5307" s="1409"/>
      <c r="L5307" s="287">
        <f>I5307+J5307+K5307</f>
        <v>0</v>
      </c>
      <c r="M5307" s="12" t="str">
        <f t="shared" si="1226"/>
        <v/>
      </c>
      <c r="N5307" s="13"/>
    </row>
    <row r="5308" spans="1:14" hidden="1">
      <c r="A5308" s="23">
        <v>245</v>
      </c>
      <c r="B5308" s="272">
        <v>2900</v>
      </c>
      <c r="C5308" s="1917" t="s">
        <v>218</v>
      </c>
      <c r="D5308" s="1918"/>
      <c r="E5308" s="310">
        <f>SUM(E5309:E5316)</f>
        <v>0</v>
      </c>
      <c r="F5308" s="274">
        <f>SUM(F5309:F5316)</f>
        <v>0</v>
      </c>
      <c r="G5308" s="274">
        <f t="shared" ref="G5308:L5308" si="1238">SUM(G5309:G5316)</f>
        <v>0</v>
      </c>
      <c r="H5308" s="274">
        <f t="shared" si="1238"/>
        <v>0</v>
      </c>
      <c r="I5308" s="274">
        <f t="shared" si="1238"/>
        <v>0</v>
      </c>
      <c r="J5308" s="274">
        <f t="shared" si="1238"/>
        <v>0</v>
      </c>
      <c r="K5308" s="274">
        <f t="shared" si="1238"/>
        <v>0</v>
      </c>
      <c r="L5308" s="274">
        <f t="shared" si="1238"/>
        <v>0</v>
      </c>
      <c r="M5308" s="12" t="str">
        <f t="shared" si="1226"/>
        <v/>
      </c>
      <c r="N5308" s="13"/>
    </row>
    <row r="5309" spans="1:14" hidden="1">
      <c r="A5309" s="22">
        <v>220</v>
      </c>
      <c r="B5309" s="346"/>
      <c r="C5309" s="279">
        <v>2910</v>
      </c>
      <c r="D5309" s="347" t="s">
        <v>1988</v>
      </c>
      <c r="E5309" s="281">
        <f>F5309+G5309+H5309</f>
        <v>0</v>
      </c>
      <c r="F5309" s="152"/>
      <c r="G5309" s="153"/>
      <c r="H5309" s="1406"/>
      <c r="I5309" s="152"/>
      <c r="J5309" s="153"/>
      <c r="K5309" s="1406"/>
      <c r="L5309" s="281">
        <f>I5309+J5309+K5309</f>
        <v>0</v>
      </c>
      <c r="M5309" s="12" t="str">
        <f t="shared" si="1226"/>
        <v/>
      </c>
      <c r="N5309" s="13"/>
    </row>
    <row r="5310" spans="1:14" hidden="1">
      <c r="A5310" s="23">
        <v>225</v>
      </c>
      <c r="B5310" s="346"/>
      <c r="C5310" s="279">
        <v>2920</v>
      </c>
      <c r="D5310" s="347" t="s">
        <v>219</v>
      </c>
      <c r="E5310" s="281">
        <f t="shared" ref="E5310:E5316" si="1239">F5310+G5310+H5310</f>
        <v>0</v>
      </c>
      <c r="F5310" s="152"/>
      <c r="G5310" s="153"/>
      <c r="H5310" s="1406"/>
      <c r="I5310" s="152"/>
      <c r="J5310" s="153"/>
      <c r="K5310" s="1406"/>
      <c r="L5310" s="281">
        <f t="shared" ref="L5310:L5316" si="1240">I5310+J5310+K5310</f>
        <v>0</v>
      </c>
      <c r="M5310" s="12" t="str">
        <f t="shared" si="1226"/>
        <v/>
      </c>
      <c r="N5310" s="13"/>
    </row>
    <row r="5311" spans="1:14" ht="31.5" hidden="1">
      <c r="A5311" s="23">
        <v>230</v>
      </c>
      <c r="B5311" s="346"/>
      <c r="C5311" s="324">
        <v>2969</v>
      </c>
      <c r="D5311" s="348" t="s">
        <v>220</v>
      </c>
      <c r="E5311" s="326">
        <f t="shared" si="1239"/>
        <v>0</v>
      </c>
      <c r="F5311" s="445"/>
      <c r="G5311" s="446"/>
      <c r="H5311" s="1413"/>
      <c r="I5311" s="445"/>
      <c r="J5311" s="446"/>
      <c r="K5311" s="1413"/>
      <c r="L5311" s="326">
        <f t="shared" si="1240"/>
        <v>0</v>
      </c>
      <c r="M5311" s="12" t="str">
        <f t="shared" si="1226"/>
        <v/>
      </c>
      <c r="N5311" s="13"/>
    </row>
    <row r="5312" spans="1:14" ht="31.5" hidden="1">
      <c r="A5312" s="23">
        <v>235</v>
      </c>
      <c r="B5312" s="346"/>
      <c r="C5312" s="349">
        <v>2970</v>
      </c>
      <c r="D5312" s="350" t="s">
        <v>221</v>
      </c>
      <c r="E5312" s="351">
        <f t="shared" si="1239"/>
        <v>0</v>
      </c>
      <c r="F5312" s="624"/>
      <c r="G5312" s="625"/>
      <c r="H5312" s="1414"/>
      <c r="I5312" s="624"/>
      <c r="J5312" s="625"/>
      <c r="K5312" s="1414"/>
      <c r="L5312" s="351">
        <f t="shared" si="1240"/>
        <v>0</v>
      </c>
      <c r="M5312" s="12" t="str">
        <f t="shared" si="1226"/>
        <v/>
      </c>
      <c r="N5312" s="13"/>
    </row>
    <row r="5313" spans="1:14" hidden="1">
      <c r="A5313" s="23">
        <v>240</v>
      </c>
      <c r="B5313" s="346"/>
      <c r="C5313" s="333">
        <v>2989</v>
      </c>
      <c r="D5313" s="355" t="s">
        <v>222</v>
      </c>
      <c r="E5313" s="335">
        <f t="shared" si="1239"/>
        <v>0</v>
      </c>
      <c r="F5313" s="589"/>
      <c r="G5313" s="590"/>
      <c r="H5313" s="1415"/>
      <c r="I5313" s="589"/>
      <c r="J5313" s="590"/>
      <c r="K5313" s="1415"/>
      <c r="L5313" s="335">
        <f t="shared" si="1240"/>
        <v>0</v>
      </c>
      <c r="M5313" s="12" t="str">
        <f t="shared" si="1226"/>
        <v/>
      </c>
      <c r="N5313" s="13"/>
    </row>
    <row r="5314" spans="1:14" hidden="1">
      <c r="A5314" s="23">
        <v>245</v>
      </c>
      <c r="B5314" s="292"/>
      <c r="C5314" s="318">
        <v>2990</v>
      </c>
      <c r="D5314" s="356" t="s">
        <v>2007</v>
      </c>
      <c r="E5314" s="320">
        <f>F5314+G5314+H5314</f>
        <v>0</v>
      </c>
      <c r="F5314" s="450"/>
      <c r="G5314" s="451"/>
      <c r="H5314" s="1416"/>
      <c r="I5314" s="450"/>
      <c r="J5314" s="451"/>
      <c r="K5314" s="1416"/>
      <c r="L5314" s="320">
        <f>I5314+J5314+K5314</f>
        <v>0</v>
      </c>
      <c r="M5314" s="12" t="str">
        <f t="shared" si="1226"/>
        <v/>
      </c>
      <c r="N5314" s="13"/>
    </row>
    <row r="5315" spans="1:14" hidden="1">
      <c r="A5315" s="22">
        <v>250</v>
      </c>
      <c r="B5315" s="292"/>
      <c r="C5315" s="318">
        <v>2991</v>
      </c>
      <c r="D5315" s="356" t="s">
        <v>223</v>
      </c>
      <c r="E5315" s="320">
        <f t="shared" si="1239"/>
        <v>0</v>
      </c>
      <c r="F5315" s="450"/>
      <c r="G5315" s="451"/>
      <c r="H5315" s="1416"/>
      <c r="I5315" s="450"/>
      <c r="J5315" s="451"/>
      <c r="K5315" s="1416"/>
      <c r="L5315" s="320">
        <f t="shared" si="1240"/>
        <v>0</v>
      </c>
      <c r="M5315" s="12" t="str">
        <f t="shared" si="1226"/>
        <v/>
      </c>
      <c r="N5315" s="13"/>
    </row>
    <row r="5316" spans="1:14" hidden="1">
      <c r="A5316" s="23">
        <v>255</v>
      </c>
      <c r="B5316" s="292"/>
      <c r="C5316" s="285">
        <v>2992</v>
      </c>
      <c r="D5316" s="357" t="s">
        <v>224</v>
      </c>
      <c r="E5316" s="287">
        <f t="shared" si="1239"/>
        <v>0</v>
      </c>
      <c r="F5316" s="173"/>
      <c r="G5316" s="174"/>
      <c r="H5316" s="1409"/>
      <c r="I5316" s="173"/>
      <c r="J5316" s="174"/>
      <c r="K5316" s="1409"/>
      <c r="L5316" s="287">
        <f t="shared" si="1240"/>
        <v>0</v>
      </c>
      <c r="M5316" s="12" t="str">
        <f t="shared" si="1226"/>
        <v/>
      </c>
      <c r="N5316" s="13"/>
    </row>
    <row r="5317" spans="1:14" hidden="1">
      <c r="A5317" s="23">
        <v>265</v>
      </c>
      <c r="B5317" s="272">
        <v>3300</v>
      </c>
      <c r="C5317" s="358" t="s">
        <v>2038</v>
      </c>
      <c r="D5317" s="1835"/>
      <c r="E5317" s="310">
        <f t="shared" ref="E5317:L5317" si="1241">SUM(E5318:E5322)</f>
        <v>0</v>
      </c>
      <c r="F5317" s="274">
        <f t="shared" si="1241"/>
        <v>0</v>
      </c>
      <c r="G5317" s="275">
        <f t="shared" si="1241"/>
        <v>0</v>
      </c>
      <c r="H5317" s="276">
        <f t="shared" si="1241"/>
        <v>0</v>
      </c>
      <c r="I5317" s="274">
        <f t="shared" si="1241"/>
        <v>0</v>
      </c>
      <c r="J5317" s="275">
        <f t="shared" si="1241"/>
        <v>0</v>
      </c>
      <c r="K5317" s="276">
        <f t="shared" si="1241"/>
        <v>0</v>
      </c>
      <c r="L5317" s="310">
        <f t="shared" si="1241"/>
        <v>0</v>
      </c>
      <c r="M5317" s="12" t="str">
        <f t="shared" ref="M5317:M5370" si="1242">(IF($E5317&lt;&gt;0,$M$2,IF($L5317&lt;&gt;0,$M$2,"")))</f>
        <v/>
      </c>
      <c r="N5317" s="13"/>
    </row>
    <row r="5318" spans="1:14" hidden="1">
      <c r="A5318" s="22">
        <v>270</v>
      </c>
      <c r="B5318" s="291"/>
      <c r="C5318" s="279">
        <v>3301</v>
      </c>
      <c r="D5318" s="359" t="s">
        <v>225</v>
      </c>
      <c r="E5318" s="281">
        <f t="shared" ref="E5318:E5325" si="1243">F5318+G5318+H5318</f>
        <v>0</v>
      </c>
      <c r="F5318" s="482">
        <v>0</v>
      </c>
      <c r="G5318" s="483">
        <v>0</v>
      </c>
      <c r="H5318" s="154">
        <v>0</v>
      </c>
      <c r="I5318" s="482">
        <v>0</v>
      </c>
      <c r="J5318" s="483">
        <v>0</v>
      </c>
      <c r="K5318" s="154">
        <v>0</v>
      </c>
      <c r="L5318" s="281">
        <f t="shared" ref="L5318:L5325" si="1244">I5318+J5318+K5318</f>
        <v>0</v>
      </c>
      <c r="M5318" s="12" t="str">
        <f t="shared" si="1242"/>
        <v/>
      </c>
      <c r="N5318" s="13"/>
    </row>
    <row r="5319" spans="1:14" hidden="1">
      <c r="A5319" s="22">
        <v>290</v>
      </c>
      <c r="B5319" s="291"/>
      <c r="C5319" s="293">
        <v>3302</v>
      </c>
      <c r="D5319" s="360" t="s">
        <v>702</v>
      </c>
      <c r="E5319" s="295">
        <f t="shared" si="1243"/>
        <v>0</v>
      </c>
      <c r="F5319" s="484">
        <v>0</v>
      </c>
      <c r="G5319" s="485">
        <v>0</v>
      </c>
      <c r="H5319" s="160">
        <v>0</v>
      </c>
      <c r="I5319" s="484">
        <v>0</v>
      </c>
      <c r="J5319" s="485">
        <v>0</v>
      </c>
      <c r="K5319" s="160">
        <v>0</v>
      </c>
      <c r="L5319" s="295">
        <f t="shared" si="1244"/>
        <v>0</v>
      </c>
      <c r="M5319" s="12" t="str">
        <f t="shared" si="1242"/>
        <v/>
      </c>
      <c r="N5319" s="13"/>
    </row>
    <row r="5320" spans="1:14" hidden="1">
      <c r="A5320" s="39">
        <v>320</v>
      </c>
      <c r="B5320" s="291"/>
      <c r="C5320" s="293">
        <v>3304</v>
      </c>
      <c r="D5320" s="360" t="s">
        <v>226</v>
      </c>
      <c r="E5320" s="295">
        <f t="shared" si="1243"/>
        <v>0</v>
      </c>
      <c r="F5320" s="484">
        <v>0</v>
      </c>
      <c r="G5320" s="485">
        <v>0</v>
      </c>
      <c r="H5320" s="160">
        <v>0</v>
      </c>
      <c r="I5320" s="484">
        <v>0</v>
      </c>
      <c r="J5320" s="485">
        <v>0</v>
      </c>
      <c r="K5320" s="160">
        <v>0</v>
      </c>
      <c r="L5320" s="295">
        <f t="shared" si="1244"/>
        <v>0</v>
      </c>
      <c r="M5320" s="12" t="str">
        <f t="shared" si="1242"/>
        <v/>
      </c>
      <c r="N5320" s="13"/>
    </row>
    <row r="5321" spans="1:14" ht="47.25" hidden="1">
      <c r="A5321" s="22">
        <v>330</v>
      </c>
      <c r="B5321" s="291"/>
      <c r="C5321" s="285">
        <v>3306</v>
      </c>
      <c r="D5321" s="361" t="s">
        <v>2172</v>
      </c>
      <c r="E5321" s="295">
        <f t="shared" si="1243"/>
        <v>0</v>
      </c>
      <c r="F5321" s="484">
        <v>0</v>
      </c>
      <c r="G5321" s="485">
        <v>0</v>
      </c>
      <c r="H5321" s="160">
        <v>0</v>
      </c>
      <c r="I5321" s="484">
        <v>0</v>
      </c>
      <c r="J5321" s="485">
        <v>0</v>
      </c>
      <c r="K5321" s="160">
        <v>0</v>
      </c>
      <c r="L5321" s="295">
        <f t="shared" si="1244"/>
        <v>0</v>
      </c>
      <c r="M5321" s="12" t="str">
        <f t="shared" si="1242"/>
        <v/>
      </c>
      <c r="N5321" s="13"/>
    </row>
    <row r="5322" spans="1:14" hidden="1">
      <c r="A5322" s="23">
        <v>225</v>
      </c>
      <c r="B5322" s="291"/>
      <c r="C5322" s="285">
        <v>3307</v>
      </c>
      <c r="D5322" s="361" t="s">
        <v>2049</v>
      </c>
      <c r="E5322" s="287">
        <f t="shared" si="1243"/>
        <v>0</v>
      </c>
      <c r="F5322" s="486">
        <v>0</v>
      </c>
      <c r="G5322" s="487">
        <v>0</v>
      </c>
      <c r="H5322" s="175">
        <v>0</v>
      </c>
      <c r="I5322" s="486">
        <v>0</v>
      </c>
      <c r="J5322" s="487">
        <v>0</v>
      </c>
      <c r="K5322" s="175">
        <v>0</v>
      </c>
      <c r="L5322" s="287">
        <f t="shared" si="1244"/>
        <v>0</v>
      </c>
      <c r="M5322" s="12" t="str">
        <f t="shared" si="1242"/>
        <v/>
      </c>
      <c r="N5322" s="13"/>
    </row>
    <row r="5323" spans="1:14" hidden="1">
      <c r="A5323" s="23">
        <v>230</v>
      </c>
      <c r="B5323" s="272">
        <v>3900</v>
      </c>
      <c r="C5323" s="1917" t="s">
        <v>227</v>
      </c>
      <c r="D5323" s="1918"/>
      <c r="E5323" s="310">
        <f t="shared" si="1243"/>
        <v>0</v>
      </c>
      <c r="F5323" s="1458">
        <v>0</v>
      </c>
      <c r="G5323" s="1459">
        <v>0</v>
      </c>
      <c r="H5323" s="1460">
        <v>0</v>
      </c>
      <c r="I5323" s="1458">
        <v>0</v>
      </c>
      <c r="J5323" s="1459">
        <v>0</v>
      </c>
      <c r="K5323" s="1460">
        <v>0</v>
      </c>
      <c r="L5323" s="310">
        <f t="shared" si="1244"/>
        <v>0</v>
      </c>
      <c r="M5323" s="12" t="str">
        <f t="shared" si="1242"/>
        <v/>
      </c>
      <c r="N5323" s="13"/>
    </row>
    <row r="5324" spans="1:14" hidden="1">
      <c r="A5324" s="23">
        <v>245</v>
      </c>
      <c r="B5324" s="272">
        <v>4000</v>
      </c>
      <c r="C5324" s="1917" t="s">
        <v>228</v>
      </c>
      <c r="D5324" s="1918"/>
      <c r="E5324" s="310">
        <f t="shared" si="1243"/>
        <v>0</v>
      </c>
      <c r="F5324" s="1410"/>
      <c r="G5324" s="1411"/>
      <c r="H5324" s="1412"/>
      <c r="I5324" s="1410"/>
      <c r="J5324" s="1411"/>
      <c r="K5324" s="1412"/>
      <c r="L5324" s="310">
        <f t="shared" si="1244"/>
        <v>0</v>
      </c>
      <c r="M5324" s="12" t="str">
        <f t="shared" si="1242"/>
        <v/>
      </c>
      <c r="N5324" s="13"/>
    </row>
    <row r="5325" spans="1:14" hidden="1">
      <c r="A5325" s="22">
        <v>350</v>
      </c>
      <c r="B5325" s="272">
        <v>4100</v>
      </c>
      <c r="C5325" s="1917" t="s">
        <v>229</v>
      </c>
      <c r="D5325" s="1918"/>
      <c r="E5325" s="310">
        <f t="shared" si="1243"/>
        <v>0</v>
      </c>
      <c r="F5325" s="1459">
        <v>0</v>
      </c>
      <c r="G5325" s="1459">
        <v>0</v>
      </c>
      <c r="H5325" s="1460">
        <v>0</v>
      </c>
      <c r="I5325" s="1711">
        <v>0</v>
      </c>
      <c r="J5325" s="1459">
        <v>0</v>
      </c>
      <c r="K5325" s="1459">
        <v>0</v>
      </c>
      <c r="L5325" s="310">
        <f t="shared" si="1244"/>
        <v>0</v>
      </c>
      <c r="M5325" s="12" t="str">
        <f t="shared" si="1242"/>
        <v/>
      </c>
      <c r="N5325" s="13"/>
    </row>
    <row r="5326" spans="1:14" hidden="1">
      <c r="A5326" s="23">
        <v>355</v>
      </c>
      <c r="B5326" s="272">
        <v>4200</v>
      </c>
      <c r="C5326" s="1917" t="s">
        <v>230</v>
      </c>
      <c r="D5326" s="1918"/>
      <c r="E5326" s="310">
        <f t="shared" ref="E5326:L5326" si="1245">SUM(E5327:E5332)</f>
        <v>0</v>
      </c>
      <c r="F5326" s="274">
        <f t="shared" si="1245"/>
        <v>0</v>
      </c>
      <c r="G5326" s="275">
        <f t="shared" si="1245"/>
        <v>0</v>
      </c>
      <c r="H5326" s="276">
        <f>SUM(H5327:H5332)</f>
        <v>0</v>
      </c>
      <c r="I5326" s="274">
        <f t="shared" si="1245"/>
        <v>0</v>
      </c>
      <c r="J5326" s="275">
        <f t="shared" si="1245"/>
        <v>0</v>
      </c>
      <c r="K5326" s="276">
        <f t="shared" si="1245"/>
        <v>0</v>
      </c>
      <c r="L5326" s="310">
        <f t="shared" si="1245"/>
        <v>0</v>
      </c>
      <c r="M5326" s="12" t="str">
        <f t="shared" si="1242"/>
        <v/>
      </c>
      <c r="N5326" s="13"/>
    </row>
    <row r="5327" spans="1:14" hidden="1">
      <c r="A5327" s="23">
        <v>355</v>
      </c>
      <c r="B5327" s="362"/>
      <c r="C5327" s="279">
        <v>4201</v>
      </c>
      <c r="D5327" s="280" t="s">
        <v>231</v>
      </c>
      <c r="E5327" s="281">
        <f t="shared" ref="E5327:E5332" si="1246">F5327+G5327+H5327</f>
        <v>0</v>
      </c>
      <c r="F5327" s="152"/>
      <c r="G5327" s="153"/>
      <c r="H5327" s="1406"/>
      <c r="I5327" s="152"/>
      <c r="J5327" s="153"/>
      <c r="K5327" s="1406"/>
      <c r="L5327" s="281">
        <f t="shared" ref="L5327:L5332" si="1247">I5327+J5327+K5327</f>
        <v>0</v>
      </c>
      <c r="M5327" s="12" t="str">
        <f t="shared" si="1242"/>
        <v/>
      </c>
      <c r="N5327" s="13"/>
    </row>
    <row r="5328" spans="1:14" hidden="1">
      <c r="A5328" s="23">
        <v>375</v>
      </c>
      <c r="B5328" s="362"/>
      <c r="C5328" s="293">
        <v>4202</v>
      </c>
      <c r="D5328" s="363" t="s">
        <v>232</v>
      </c>
      <c r="E5328" s="295">
        <f t="shared" si="1246"/>
        <v>0</v>
      </c>
      <c r="F5328" s="158"/>
      <c r="G5328" s="159"/>
      <c r="H5328" s="1408"/>
      <c r="I5328" s="158"/>
      <c r="J5328" s="159"/>
      <c r="K5328" s="1408"/>
      <c r="L5328" s="295">
        <f t="shared" si="1247"/>
        <v>0</v>
      </c>
      <c r="M5328" s="12" t="str">
        <f t="shared" si="1242"/>
        <v/>
      </c>
      <c r="N5328" s="13"/>
    </row>
    <row r="5329" spans="1:14" hidden="1">
      <c r="A5329" s="23">
        <v>380</v>
      </c>
      <c r="B5329" s="362"/>
      <c r="C5329" s="293">
        <v>4214</v>
      </c>
      <c r="D5329" s="363" t="s">
        <v>233</v>
      </c>
      <c r="E5329" s="295">
        <f t="shared" si="1246"/>
        <v>0</v>
      </c>
      <c r="F5329" s="158"/>
      <c r="G5329" s="159"/>
      <c r="H5329" s="1408"/>
      <c r="I5329" s="158"/>
      <c r="J5329" s="159"/>
      <c r="K5329" s="1408"/>
      <c r="L5329" s="295">
        <f t="shared" si="1247"/>
        <v>0</v>
      </c>
      <c r="M5329" s="12" t="str">
        <f t="shared" si="1242"/>
        <v/>
      </c>
      <c r="N5329" s="13"/>
    </row>
    <row r="5330" spans="1:14" hidden="1">
      <c r="A5330" s="23">
        <v>385</v>
      </c>
      <c r="B5330" s="362"/>
      <c r="C5330" s="293">
        <v>4217</v>
      </c>
      <c r="D5330" s="363" t="s">
        <v>234</v>
      </c>
      <c r="E5330" s="295">
        <f t="shared" si="1246"/>
        <v>0</v>
      </c>
      <c r="F5330" s="158"/>
      <c r="G5330" s="159"/>
      <c r="H5330" s="1408"/>
      <c r="I5330" s="158"/>
      <c r="J5330" s="159"/>
      <c r="K5330" s="1408"/>
      <c r="L5330" s="295">
        <f t="shared" si="1247"/>
        <v>0</v>
      </c>
      <c r="M5330" s="12" t="str">
        <f t="shared" si="1242"/>
        <v/>
      </c>
      <c r="N5330" s="13"/>
    </row>
    <row r="5331" spans="1:14" hidden="1">
      <c r="A5331" s="23">
        <v>390</v>
      </c>
      <c r="B5331" s="362"/>
      <c r="C5331" s="293">
        <v>4218</v>
      </c>
      <c r="D5331" s="294" t="s">
        <v>235</v>
      </c>
      <c r="E5331" s="295">
        <f t="shared" si="1246"/>
        <v>0</v>
      </c>
      <c r="F5331" s="158"/>
      <c r="G5331" s="159"/>
      <c r="H5331" s="1408"/>
      <c r="I5331" s="158"/>
      <c r="J5331" s="159"/>
      <c r="K5331" s="1408"/>
      <c r="L5331" s="295">
        <f t="shared" si="1247"/>
        <v>0</v>
      </c>
      <c r="M5331" s="12" t="str">
        <f t="shared" si="1242"/>
        <v/>
      </c>
      <c r="N5331" s="13"/>
    </row>
    <row r="5332" spans="1:14" hidden="1">
      <c r="A5332" s="23">
        <v>390</v>
      </c>
      <c r="B5332" s="362"/>
      <c r="C5332" s="285">
        <v>4219</v>
      </c>
      <c r="D5332" s="343" t="s">
        <v>236</v>
      </c>
      <c r="E5332" s="287">
        <f t="shared" si="1246"/>
        <v>0</v>
      </c>
      <c r="F5332" s="173"/>
      <c r="G5332" s="174"/>
      <c r="H5332" s="1409"/>
      <c r="I5332" s="173"/>
      <c r="J5332" s="174"/>
      <c r="K5332" s="1409"/>
      <c r="L5332" s="287">
        <f t="shared" si="1247"/>
        <v>0</v>
      </c>
      <c r="M5332" s="12" t="str">
        <f t="shared" si="1242"/>
        <v/>
      </c>
      <c r="N5332" s="13"/>
    </row>
    <row r="5333" spans="1:14" hidden="1">
      <c r="A5333" s="23">
        <v>395</v>
      </c>
      <c r="B5333" s="272">
        <v>4300</v>
      </c>
      <c r="C5333" s="1917" t="s">
        <v>1645</v>
      </c>
      <c r="D5333" s="1918"/>
      <c r="E5333" s="310">
        <f t="shared" ref="E5333:L5333" si="1248">SUM(E5334:E5336)</f>
        <v>0</v>
      </c>
      <c r="F5333" s="274">
        <f t="shared" si="1248"/>
        <v>0</v>
      </c>
      <c r="G5333" s="275">
        <f t="shared" si="1248"/>
        <v>0</v>
      </c>
      <c r="H5333" s="276">
        <f>SUM(H5334:H5336)</f>
        <v>0</v>
      </c>
      <c r="I5333" s="274">
        <f t="shared" si="1248"/>
        <v>0</v>
      </c>
      <c r="J5333" s="275">
        <f t="shared" si="1248"/>
        <v>0</v>
      </c>
      <c r="K5333" s="276">
        <f t="shared" si="1248"/>
        <v>0</v>
      </c>
      <c r="L5333" s="310">
        <f t="shared" si="1248"/>
        <v>0</v>
      </c>
      <c r="M5333" s="12" t="str">
        <f t="shared" si="1242"/>
        <v/>
      </c>
      <c r="N5333" s="13"/>
    </row>
    <row r="5334" spans="1:14" hidden="1">
      <c r="A5334" s="18">
        <v>397</v>
      </c>
      <c r="B5334" s="362"/>
      <c r="C5334" s="279">
        <v>4301</v>
      </c>
      <c r="D5334" s="311" t="s">
        <v>237</v>
      </c>
      <c r="E5334" s="281">
        <f t="shared" ref="E5334:E5339" si="1249">F5334+G5334+H5334</f>
        <v>0</v>
      </c>
      <c r="F5334" s="152"/>
      <c r="G5334" s="153"/>
      <c r="H5334" s="1406"/>
      <c r="I5334" s="152"/>
      <c r="J5334" s="153"/>
      <c r="K5334" s="1406"/>
      <c r="L5334" s="281">
        <f t="shared" ref="L5334:L5339" si="1250">I5334+J5334+K5334</f>
        <v>0</v>
      </c>
      <c r="M5334" s="12" t="str">
        <f t="shared" si="1242"/>
        <v/>
      </c>
      <c r="N5334" s="13"/>
    </row>
    <row r="5335" spans="1:14" hidden="1">
      <c r="A5335" s="14">
        <v>398</v>
      </c>
      <c r="B5335" s="362"/>
      <c r="C5335" s="293">
        <v>4302</v>
      </c>
      <c r="D5335" s="363" t="s">
        <v>238</v>
      </c>
      <c r="E5335" s="295">
        <f t="shared" si="1249"/>
        <v>0</v>
      </c>
      <c r="F5335" s="158"/>
      <c r="G5335" s="159"/>
      <c r="H5335" s="1408"/>
      <c r="I5335" s="158"/>
      <c r="J5335" s="159"/>
      <c r="K5335" s="1408"/>
      <c r="L5335" s="295">
        <f t="shared" si="1250"/>
        <v>0</v>
      </c>
      <c r="M5335" s="12" t="str">
        <f t="shared" si="1242"/>
        <v/>
      </c>
      <c r="N5335" s="13"/>
    </row>
    <row r="5336" spans="1:14" hidden="1">
      <c r="A5336" s="14">
        <v>399</v>
      </c>
      <c r="B5336" s="362"/>
      <c r="C5336" s="285">
        <v>4309</v>
      </c>
      <c r="D5336" s="301" t="s">
        <v>239</v>
      </c>
      <c r="E5336" s="287">
        <f t="shared" si="1249"/>
        <v>0</v>
      </c>
      <c r="F5336" s="173"/>
      <c r="G5336" s="174"/>
      <c r="H5336" s="1409"/>
      <c r="I5336" s="173"/>
      <c r="J5336" s="174"/>
      <c r="K5336" s="1409"/>
      <c r="L5336" s="287">
        <f t="shared" si="1250"/>
        <v>0</v>
      </c>
      <c r="M5336" s="12" t="str">
        <f t="shared" si="1242"/>
        <v/>
      </c>
      <c r="N5336" s="13"/>
    </row>
    <row r="5337" spans="1:14" hidden="1">
      <c r="A5337" s="14">
        <v>400</v>
      </c>
      <c r="B5337" s="272">
        <v>4400</v>
      </c>
      <c r="C5337" s="1917" t="s">
        <v>1642</v>
      </c>
      <c r="D5337" s="1918"/>
      <c r="E5337" s="310">
        <f t="shared" si="1249"/>
        <v>0</v>
      </c>
      <c r="F5337" s="1410"/>
      <c r="G5337" s="1411"/>
      <c r="H5337" s="1412"/>
      <c r="I5337" s="1410"/>
      <c r="J5337" s="1411"/>
      <c r="K5337" s="1412"/>
      <c r="L5337" s="310">
        <f t="shared" si="1250"/>
        <v>0</v>
      </c>
      <c r="M5337" s="12" t="str">
        <f t="shared" si="1242"/>
        <v/>
      </c>
      <c r="N5337" s="13"/>
    </row>
    <row r="5338" spans="1:14" hidden="1">
      <c r="A5338" s="14">
        <v>401</v>
      </c>
      <c r="B5338" s="272">
        <v>4500</v>
      </c>
      <c r="C5338" s="1917" t="s">
        <v>1643</v>
      </c>
      <c r="D5338" s="1918"/>
      <c r="E5338" s="310">
        <f t="shared" si="1249"/>
        <v>0</v>
      </c>
      <c r="F5338" s="1410"/>
      <c r="G5338" s="1411"/>
      <c r="H5338" s="1412"/>
      <c r="I5338" s="1410"/>
      <c r="J5338" s="1411"/>
      <c r="K5338" s="1412"/>
      <c r="L5338" s="310">
        <f t="shared" si="1250"/>
        <v>0</v>
      </c>
      <c r="M5338" s="12" t="str">
        <f t="shared" si="1242"/>
        <v/>
      </c>
      <c r="N5338" s="13"/>
    </row>
    <row r="5339" spans="1:14" hidden="1">
      <c r="A5339" s="40">
        <v>404</v>
      </c>
      <c r="B5339" s="272">
        <v>4600</v>
      </c>
      <c r="C5339" s="1923" t="s">
        <v>240</v>
      </c>
      <c r="D5339" s="1924"/>
      <c r="E5339" s="310">
        <f t="shared" si="1249"/>
        <v>0</v>
      </c>
      <c r="F5339" s="1410"/>
      <c r="G5339" s="1411"/>
      <c r="H5339" s="1412"/>
      <c r="I5339" s="1410"/>
      <c r="J5339" s="1411"/>
      <c r="K5339" s="1412"/>
      <c r="L5339" s="310">
        <f t="shared" si="1250"/>
        <v>0</v>
      </c>
      <c r="M5339" s="12" t="str">
        <f t="shared" si="1242"/>
        <v/>
      </c>
      <c r="N5339" s="13"/>
    </row>
    <row r="5340" spans="1:14" hidden="1">
      <c r="A5340" s="40">
        <v>404</v>
      </c>
      <c r="B5340" s="272">
        <v>4900</v>
      </c>
      <c r="C5340" s="1917" t="s">
        <v>267</v>
      </c>
      <c r="D5340" s="1918"/>
      <c r="E5340" s="310">
        <f t="shared" ref="E5340:L5340" si="1251">+E5341+E5342</f>
        <v>0</v>
      </c>
      <c r="F5340" s="274">
        <f t="shared" si="1251"/>
        <v>0</v>
      </c>
      <c r="G5340" s="275">
        <f t="shared" si="1251"/>
        <v>0</v>
      </c>
      <c r="H5340" s="276">
        <f>+H5341+H5342</f>
        <v>0</v>
      </c>
      <c r="I5340" s="274">
        <f t="shared" si="1251"/>
        <v>0</v>
      </c>
      <c r="J5340" s="275">
        <f t="shared" si="1251"/>
        <v>0</v>
      </c>
      <c r="K5340" s="276">
        <f t="shared" si="1251"/>
        <v>0</v>
      </c>
      <c r="L5340" s="310">
        <f t="shared" si="1251"/>
        <v>0</v>
      </c>
      <c r="M5340" s="12" t="str">
        <f t="shared" si="1242"/>
        <v/>
      </c>
      <c r="N5340" s="13"/>
    </row>
    <row r="5341" spans="1:14" hidden="1">
      <c r="A5341" s="22">
        <v>440</v>
      </c>
      <c r="B5341" s="362"/>
      <c r="C5341" s="279">
        <v>4901</v>
      </c>
      <c r="D5341" s="364" t="s">
        <v>268</v>
      </c>
      <c r="E5341" s="281">
        <f>F5341+G5341+H5341</f>
        <v>0</v>
      </c>
      <c r="F5341" s="152"/>
      <c r="G5341" s="153"/>
      <c r="H5341" s="1406"/>
      <c r="I5341" s="152"/>
      <c r="J5341" s="153"/>
      <c r="K5341" s="1406"/>
      <c r="L5341" s="281">
        <f>I5341+J5341+K5341</f>
        <v>0</v>
      </c>
      <c r="M5341" s="12" t="str">
        <f t="shared" si="1242"/>
        <v/>
      </c>
      <c r="N5341" s="13"/>
    </row>
    <row r="5342" spans="1:14" hidden="1">
      <c r="A5342" s="22">
        <v>450</v>
      </c>
      <c r="B5342" s="362"/>
      <c r="C5342" s="285">
        <v>4902</v>
      </c>
      <c r="D5342" s="301" t="s">
        <v>269</v>
      </c>
      <c r="E5342" s="287">
        <f>F5342+G5342+H5342</f>
        <v>0</v>
      </c>
      <c r="F5342" s="173"/>
      <c r="G5342" s="174"/>
      <c r="H5342" s="1409"/>
      <c r="I5342" s="173"/>
      <c r="J5342" s="174"/>
      <c r="K5342" s="1409"/>
      <c r="L5342" s="287">
        <f>I5342+J5342+K5342</f>
        <v>0</v>
      </c>
      <c r="M5342" s="12" t="str">
        <f t="shared" si="1242"/>
        <v/>
      </c>
      <c r="N5342" s="13"/>
    </row>
    <row r="5343" spans="1:14" hidden="1">
      <c r="A5343" s="22">
        <v>495</v>
      </c>
      <c r="B5343" s="365">
        <v>5100</v>
      </c>
      <c r="C5343" s="1925" t="s">
        <v>241</v>
      </c>
      <c r="D5343" s="1926"/>
      <c r="E5343" s="310">
        <f>F5343+G5343+H5343</f>
        <v>0</v>
      </c>
      <c r="F5343" s="1410"/>
      <c r="G5343" s="1411"/>
      <c r="H5343" s="1412"/>
      <c r="I5343" s="1410"/>
      <c r="J5343" s="1411"/>
      <c r="K5343" s="1412"/>
      <c r="L5343" s="310">
        <f>I5343+J5343+K5343</f>
        <v>0</v>
      </c>
      <c r="M5343" s="12" t="str">
        <f t="shared" si="1242"/>
        <v/>
      </c>
      <c r="N5343" s="13"/>
    </row>
    <row r="5344" spans="1:14" hidden="1">
      <c r="A5344" s="23">
        <v>500</v>
      </c>
      <c r="B5344" s="365">
        <v>5200</v>
      </c>
      <c r="C5344" s="1925" t="s">
        <v>242</v>
      </c>
      <c r="D5344" s="1926"/>
      <c r="E5344" s="310">
        <f t="shared" ref="E5344:L5344" si="1252">SUM(E5345:E5351)</f>
        <v>0</v>
      </c>
      <c r="F5344" s="274">
        <f t="shared" si="1252"/>
        <v>0</v>
      </c>
      <c r="G5344" s="275">
        <f t="shared" si="1252"/>
        <v>0</v>
      </c>
      <c r="H5344" s="276">
        <f>SUM(H5345:H5351)</f>
        <v>0</v>
      </c>
      <c r="I5344" s="274">
        <f t="shared" si="1252"/>
        <v>0</v>
      </c>
      <c r="J5344" s="275">
        <f t="shared" si="1252"/>
        <v>0</v>
      </c>
      <c r="K5344" s="276">
        <f t="shared" si="1252"/>
        <v>0</v>
      </c>
      <c r="L5344" s="310">
        <f t="shared" si="1252"/>
        <v>0</v>
      </c>
      <c r="M5344" s="12" t="str">
        <f t="shared" si="1242"/>
        <v/>
      </c>
      <c r="N5344" s="13"/>
    </row>
    <row r="5345" spans="1:14" hidden="1">
      <c r="A5345" s="23">
        <v>505</v>
      </c>
      <c r="B5345" s="366"/>
      <c r="C5345" s="367">
        <v>5201</v>
      </c>
      <c r="D5345" s="368" t="s">
        <v>243</v>
      </c>
      <c r="E5345" s="281">
        <f t="shared" ref="E5345:E5351" si="1253">F5345+G5345+H5345</f>
        <v>0</v>
      </c>
      <c r="F5345" s="152"/>
      <c r="G5345" s="153"/>
      <c r="H5345" s="1406"/>
      <c r="I5345" s="152"/>
      <c r="J5345" s="153"/>
      <c r="K5345" s="1406"/>
      <c r="L5345" s="281">
        <f t="shared" ref="L5345:L5351" si="1254">I5345+J5345+K5345</f>
        <v>0</v>
      </c>
      <c r="M5345" s="12" t="str">
        <f t="shared" si="1242"/>
        <v/>
      </c>
      <c r="N5345" s="13"/>
    </row>
    <row r="5346" spans="1:14" hidden="1">
      <c r="A5346" s="23">
        <v>510</v>
      </c>
      <c r="B5346" s="366"/>
      <c r="C5346" s="369">
        <v>5202</v>
      </c>
      <c r="D5346" s="370" t="s">
        <v>244</v>
      </c>
      <c r="E5346" s="295">
        <f t="shared" si="1253"/>
        <v>0</v>
      </c>
      <c r="F5346" s="158"/>
      <c r="G5346" s="159"/>
      <c r="H5346" s="1408"/>
      <c r="I5346" s="158"/>
      <c r="J5346" s="159"/>
      <c r="K5346" s="1408"/>
      <c r="L5346" s="295">
        <f t="shared" si="1254"/>
        <v>0</v>
      </c>
      <c r="M5346" s="12" t="str">
        <f t="shared" si="1242"/>
        <v/>
      </c>
      <c r="N5346" s="13"/>
    </row>
    <row r="5347" spans="1:14" hidden="1">
      <c r="A5347" s="23">
        <v>515</v>
      </c>
      <c r="B5347" s="366"/>
      <c r="C5347" s="369">
        <v>5203</v>
      </c>
      <c r="D5347" s="370" t="s">
        <v>609</v>
      </c>
      <c r="E5347" s="295">
        <f t="shared" si="1253"/>
        <v>0</v>
      </c>
      <c r="F5347" s="158"/>
      <c r="G5347" s="159"/>
      <c r="H5347" s="1408"/>
      <c r="I5347" s="158"/>
      <c r="J5347" s="159"/>
      <c r="K5347" s="1408"/>
      <c r="L5347" s="295">
        <f t="shared" si="1254"/>
        <v>0</v>
      </c>
      <c r="M5347" s="12" t="str">
        <f t="shared" si="1242"/>
        <v/>
      </c>
      <c r="N5347" s="13"/>
    </row>
    <row r="5348" spans="1:14" hidden="1">
      <c r="A5348" s="23">
        <v>520</v>
      </c>
      <c r="B5348" s="366"/>
      <c r="C5348" s="369">
        <v>5204</v>
      </c>
      <c r="D5348" s="370" t="s">
        <v>610</v>
      </c>
      <c r="E5348" s="295">
        <f t="shared" si="1253"/>
        <v>0</v>
      </c>
      <c r="F5348" s="158"/>
      <c r="G5348" s="159"/>
      <c r="H5348" s="1408"/>
      <c r="I5348" s="158"/>
      <c r="J5348" s="159"/>
      <c r="K5348" s="1408"/>
      <c r="L5348" s="295">
        <f t="shared" si="1254"/>
        <v>0</v>
      </c>
      <c r="M5348" s="12" t="str">
        <f t="shared" si="1242"/>
        <v/>
      </c>
      <c r="N5348" s="13"/>
    </row>
    <row r="5349" spans="1:14" hidden="1">
      <c r="A5349" s="23">
        <v>525</v>
      </c>
      <c r="B5349" s="366"/>
      <c r="C5349" s="369">
        <v>5205</v>
      </c>
      <c r="D5349" s="370" t="s">
        <v>611</v>
      </c>
      <c r="E5349" s="295">
        <f t="shared" si="1253"/>
        <v>0</v>
      </c>
      <c r="F5349" s="158"/>
      <c r="G5349" s="159"/>
      <c r="H5349" s="1408"/>
      <c r="I5349" s="158"/>
      <c r="J5349" s="159"/>
      <c r="K5349" s="1408"/>
      <c r="L5349" s="295">
        <f t="shared" si="1254"/>
        <v>0</v>
      </c>
      <c r="M5349" s="12" t="str">
        <f t="shared" si="1242"/>
        <v/>
      </c>
      <c r="N5349" s="13"/>
    </row>
    <row r="5350" spans="1:14" hidden="1">
      <c r="A5350" s="22">
        <v>635</v>
      </c>
      <c r="B5350" s="366"/>
      <c r="C5350" s="369">
        <v>5206</v>
      </c>
      <c r="D5350" s="370" t="s">
        <v>612</v>
      </c>
      <c r="E5350" s="295">
        <f t="shared" si="1253"/>
        <v>0</v>
      </c>
      <c r="F5350" s="158"/>
      <c r="G5350" s="159"/>
      <c r="H5350" s="1408"/>
      <c r="I5350" s="158"/>
      <c r="J5350" s="159"/>
      <c r="K5350" s="1408"/>
      <c r="L5350" s="295">
        <f t="shared" si="1254"/>
        <v>0</v>
      </c>
      <c r="M5350" s="12" t="str">
        <f t="shared" si="1242"/>
        <v/>
      </c>
      <c r="N5350" s="13"/>
    </row>
    <row r="5351" spans="1:14" hidden="1">
      <c r="A5351" s="23">
        <v>640</v>
      </c>
      <c r="B5351" s="366"/>
      <c r="C5351" s="371">
        <v>5219</v>
      </c>
      <c r="D5351" s="372" t="s">
        <v>613</v>
      </c>
      <c r="E5351" s="287">
        <f t="shared" si="1253"/>
        <v>0</v>
      </c>
      <c r="F5351" s="173"/>
      <c r="G5351" s="174"/>
      <c r="H5351" s="1409"/>
      <c r="I5351" s="173"/>
      <c r="J5351" s="174"/>
      <c r="K5351" s="1409"/>
      <c r="L5351" s="287">
        <f t="shared" si="1254"/>
        <v>0</v>
      </c>
      <c r="M5351" s="12" t="str">
        <f t="shared" si="1242"/>
        <v/>
      </c>
      <c r="N5351" s="13"/>
    </row>
    <row r="5352" spans="1:14" hidden="1">
      <c r="A5352" s="23">
        <v>645</v>
      </c>
      <c r="B5352" s="365">
        <v>5300</v>
      </c>
      <c r="C5352" s="1925" t="s">
        <v>614</v>
      </c>
      <c r="D5352" s="1926"/>
      <c r="E5352" s="310">
        <f t="shared" ref="E5352:L5352" si="1255">SUM(E5353:E5354)</f>
        <v>0</v>
      </c>
      <c r="F5352" s="274">
        <f t="shared" si="1255"/>
        <v>0</v>
      </c>
      <c r="G5352" s="275">
        <f t="shared" si="1255"/>
        <v>0</v>
      </c>
      <c r="H5352" s="276">
        <f>SUM(H5353:H5354)</f>
        <v>0</v>
      </c>
      <c r="I5352" s="274">
        <f t="shared" si="1255"/>
        <v>0</v>
      </c>
      <c r="J5352" s="275">
        <f t="shared" si="1255"/>
        <v>0</v>
      </c>
      <c r="K5352" s="276">
        <f t="shared" si="1255"/>
        <v>0</v>
      </c>
      <c r="L5352" s="310">
        <f t="shared" si="1255"/>
        <v>0</v>
      </c>
      <c r="M5352" s="12" t="str">
        <f t="shared" si="1242"/>
        <v/>
      </c>
      <c r="N5352" s="13"/>
    </row>
    <row r="5353" spans="1:14" hidden="1">
      <c r="A5353" s="23">
        <v>650</v>
      </c>
      <c r="B5353" s="366"/>
      <c r="C5353" s="367">
        <v>5301</v>
      </c>
      <c r="D5353" s="368" t="s">
        <v>301</v>
      </c>
      <c r="E5353" s="281">
        <f>F5353+G5353+H5353</f>
        <v>0</v>
      </c>
      <c r="F5353" s="152"/>
      <c r="G5353" s="153"/>
      <c r="H5353" s="1406"/>
      <c r="I5353" s="152"/>
      <c r="J5353" s="153"/>
      <c r="K5353" s="1406"/>
      <c r="L5353" s="281">
        <f>I5353+J5353+K5353</f>
        <v>0</v>
      </c>
      <c r="M5353" s="12" t="str">
        <f t="shared" si="1242"/>
        <v/>
      </c>
      <c r="N5353" s="13"/>
    </row>
    <row r="5354" spans="1:14" hidden="1">
      <c r="A5354" s="22">
        <v>655</v>
      </c>
      <c r="B5354" s="366"/>
      <c r="C5354" s="371">
        <v>5309</v>
      </c>
      <c r="D5354" s="372" t="s">
        <v>615</v>
      </c>
      <c r="E5354" s="287">
        <f>F5354+G5354+H5354</f>
        <v>0</v>
      </c>
      <c r="F5354" s="173"/>
      <c r="G5354" s="174"/>
      <c r="H5354" s="1409"/>
      <c r="I5354" s="173"/>
      <c r="J5354" s="174"/>
      <c r="K5354" s="1409"/>
      <c r="L5354" s="287">
        <f>I5354+J5354+K5354</f>
        <v>0</v>
      </c>
      <c r="M5354" s="12" t="str">
        <f t="shared" si="1242"/>
        <v/>
      </c>
      <c r="N5354" s="13"/>
    </row>
    <row r="5355" spans="1:14" hidden="1">
      <c r="A5355" s="22">
        <v>665</v>
      </c>
      <c r="B5355" s="365">
        <v>5400</v>
      </c>
      <c r="C5355" s="1925" t="s">
        <v>672</v>
      </c>
      <c r="D5355" s="1926"/>
      <c r="E5355" s="310">
        <f>F5355+G5355+H5355</f>
        <v>0</v>
      </c>
      <c r="F5355" s="1410"/>
      <c r="G5355" s="1411"/>
      <c r="H5355" s="1412"/>
      <c r="I5355" s="1410"/>
      <c r="J5355" s="1411"/>
      <c r="K5355" s="1412"/>
      <c r="L5355" s="310">
        <f>I5355+J5355+K5355</f>
        <v>0</v>
      </c>
      <c r="M5355" s="12" t="str">
        <f t="shared" si="1242"/>
        <v/>
      </c>
      <c r="N5355" s="13"/>
    </row>
    <row r="5356" spans="1:14" hidden="1">
      <c r="A5356" s="22">
        <v>675</v>
      </c>
      <c r="B5356" s="272">
        <v>5500</v>
      </c>
      <c r="C5356" s="1917" t="s">
        <v>673</v>
      </c>
      <c r="D5356" s="1918"/>
      <c r="E5356" s="310">
        <f t="shared" ref="E5356:L5356" si="1256">SUM(E5357:E5360)</f>
        <v>0</v>
      </c>
      <c r="F5356" s="274">
        <f t="shared" si="1256"/>
        <v>0</v>
      </c>
      <c r="G5356" s="275">
        <f t="shared" si="1256"/>
        <v>0</v>
      </c>
      <c r="H5356" s="276">
        <f>SUM(H5357:H5360)</f>
        <v>0</v>
      </c>
      <c r="I5356" s="274">
        <f t="shared" si="1256"/>
        <v>0</v>
      </c>
      <c r="J5356" s="275">
        <f t="shared" si="1256"/>
        <v>0</v>
      </c>
      <c r="K5356" s="276">
        <f t="shared" si="1256"/>
        <v>0</v>
      </c>
      <c r="L5356" s="310">
        <f t="shared" si="1256"/>
        <v>0</v>
      </c>
      <c r="M5356" s="12" t="str">
        <f t="shared" si="1242"/>
        <v/>
      </c>
      <c r="N5356" s="13"/>
    </row>
    <row r="5357" spans="1:14" hidden="1">
      <c r="A5357" s="22">
        <v>685</v>
      </c>
      <c r="B5357" s="362"/>
      <c r="C5357" s="279">
        <v>5501</v>
      </c>
      <c r="D5357" s="311" t="s">
        <v>674</v>
      </c>
      <c r="E5357" s="281">
        <f>F5357+G5357+H5357</f>
        <v>0</v>
      </c>
      <c r="F5357" s="152"/>
      <c r="G5357" s="153"/>
      <c r="H5357" s="1406"/>
      <c r="I5357" s="152"/>
      <c r="J5357" s="153"/>
      <c r="K5357" s="1406"/>
      <c r="L5357" s="281">
        <f>I5357+J5357+K5357</f>
        <v>0</v>
      </c>
      <c r="M5357" s="12" t="str">
        <f t="shared" si="1242"/>
        <v/>
      </c>
      <c r="N5357" s="13"/>
    </row>
    <row r="5358" spans="1:14" hidden="1">
      <c r="A5358" s="23">
        <v>690</v>
      </c>
      <c r="B5358" s="362"/>
      <c r="C5358" s="293">
        <v>5502</v>
      </c>
      <c r="D5358" s="294" t="s">
        <v>675</v>
      </c>
      <c r="E5358" s="295">
        <f>F5358+G5358+H5358</f>
        <v>0</v>
      </c>
      <c r="F5358" s="158"/>
      <c r="G5358" s="159"/>
      <c r="H5358" s="1408"/>
      <c r="I5358" s="158"/>
      <c r="J5358" s="159"/>
      <c r="K5358" s="1408"/>
      <c r="L5358" s="295">
        <f>I5358+J5358+K5358</f>
        <v>0</v>
      </c>
      <c r="M5358" s="12" t="str">
        <f t="shared" si="1242"/>
        <v/>
      </c>
      <c r="N5358" s="13"/>
    </row>
    <row r="5359" spans="1:14" hidden="1">
      <c r="A5359" s="23">
        <v>695</v>
      </c>
      <c r="B5359" s="362"/>
      <c r="C5359" s="293">
        <v>5503</v>
      </c>
      <c r="D5359" s="363" t="s">
        <v>676</v>
      </c>
      <c r="E5359" s="295">
        <f>F5359+G5359+H5359</f>
        <v>0</v>
      </c>
      <c r="F5359" s="158"/>
      <c r="G5359" s="159"/>
      <c r="H5359" s="1408"/>
      <c r="I5359" s="158"/>
      <c r="J5359" s="159"/>
      <c r="K5359" s="1408"/>
      <c r="L5359" s="295">
        <f>I5359+J5359+K5359</f>
        <v>0</v>
      </c>
      <c r="M5359" s="12" t="str">
        <f t="shared" si="1242"/>
        <v/>
      </c>
      <c r="N5359" s="13"/>
    </row>
    <row r="5360" spans="1:14" hidden="1">
      <c r="A5360" s="22">
        <v>700</v>
      </c>
      <c r="B5360" s="362"/>
      <c r="C5360" s="285">
        <v>5504</v>
      </c>
      <c r="D5360" s="339" t="s">
        <v>677</v>
      </c>
      <c r="E5360" s="287">
        <f>F5360+G5360+H5360</f>
        <v>0</v>
      </c>
      <c r="F5360" s="173"/>
      <c r="G5360" s="174"/>
      <c r="H5360" s="1409"/>
      <c r="I5360" s="173"/>
      <c r="J5360" s="174"/>
      <c r="K5360" s="1409"/>
      <c r="L5360" s="287">
        <f>I5360+J5360+K5360</f>
        <v>0</v>
      </c>
      <c r="M5360" s="12" t="str">
        <f t="shared" si="1242"/>
        <v/>
      </c>
      <c r="N5360" s="13"/>
    </row>
    <row r="5361" spans="1:14" hidden="1">
      <c r="A5361" s="22">
        <v>710</v>
      </c>
      <c r="B5361" s="365">
        <v>5700</v>
      </c>
      <c r="C5361" s="1919" t="s">
        <v>899</v>
      </c>
      <c r="D5361" s="1920"/>
      <c r="E5361" s="310">
        <f>SUM(E5362:E5364)</f>
        <v>0</v>
      </c>
      <c r="F5361" s="1458">
        <v>0</v>
      </c>
      <c r="G5361" s="1458">
        <v>0</v>
      </c>
      <c r="H5361" s="1458">
        <v>0</v>
      </c>
      <c r="I5361" s="1458">
        <v>0</v>
      </c>
      <c r="J5361" s="1458">
        <v>0</v>
      </c>
      <c r="K5361" s="1458">
        <v>0</v>
      </c>
      <c r="L5361" s="310">
        <f>SUM(L5362:L5364)</f>
        <v>0</v>
      </c>
      <c r="M5361" s="12" t="str">
        <f t="shared" si="1242"/>
        <v/>
      </c>
      <c r="N5361" s="13"/>
    </row>
    <row r="5362" spans="1:14" hidden="1">
      <c r="A5362" s="23">
        <v>715</v>
      </c>
      <c r="B5362" s="366"/>
      <c r="C5362" s="367">
        <v>5701</v>
      </c>
      <c r="D5362" s="368" t="s">
        <v>678</v>
      </c>
      <c r="E5362" s="281">
        <f>F5362+G5362+H5362</f>
        <v>0</v>
      </c>
      <c r="F5362" s="1459">
        <v>0</v>
      </c>
      <c r="G5362" s="1459">
        <v>0</v>
      </c>
      <c r="H5362" s="1460">
        <v>0</v>
      </c>
      <c r="I5362" s="1711">
        <v>0</v>
      </c>
      <c r="J5362" s="1459">
        <v>0</v>
      </c>
      <c r="K5362" s="1459">
        <v>0</v>
      </c>
      <c r="L5362" s="281">
        <f>I5362+J5362+K5362</f>
        <v>0</v>
      </c>
      <c r="M5362" s="12" t="str">
        <f t="shared" si="1242"/>
        <v/>
      </c>
      <c r="N5362" s="13"/>
    </row>
    <row r="5363" spans="1:14" hidden="1">
      <c r="A5363" s="23">
        <v>720</v>
      </c>
      <c r="B5363" s="366"/>
      <c r="C5363" s="373">
        <v>5702</v>
      </c>
      <c r="D5363" s="374" t="s">
        <v>679</v>
      </c>
      <c r="E5363" s="314">
        <f>F5363+G5363+H5363</f>
        <v>0</v>
      </c>
      <c r="F5363" s="1459">
        <v>0</v>
      </c>
      <c r="G5363" s="1459">
        <v>0</v>
      </c>
      <c r="H5363" s="1460">
        <v>0</v>
      </c>
      <c r="I5363" s="1711">
        <v>0</v>
      </c>
      <c r="J5363" s="1459">
        <v>0</v>
      </c>
      <c r="K5363" s="1459">
        <v>0</v>
      </c>
      <c r="L5363" s="314">
        <f>I5363+J5363+K5363</f>
        <v>0</v>
      </c>
      <c r="M5363" s="12" t="str">
        <f t="shared" si="1242"/>
        <v/>
      </c>
      <c r="N5363" s="13"/>
    </row>
    <row r="5364" spans="1:14" hidden="1">
      <c r="A5364" s="23">
        <v>725</v>
      </c>
      <c r="B5364" s="292"/>
      <c r="C5364" s="375">
        <v>4071</v>
      </c>
      <c r="D5364" s="376" t="s">
        <v>680</v>
      </c>
      <c r="E5364" s="377">
        <f>F5364+G5364+H5364</f>
        <v>0</v>
      </c>
      <c r="F5364" s="1459">
        <v>0</v>
      </c>
      <c r="G5364" s="1459">
        <v>0</v>
      </c>
      <c r="H5364" s="1460">
        <v>0</v>
      </c>
      <c r="I5364" s="1711">
        <v>0</v>
      </c>
      <c r="J5364" s="1459">
        <v>0</v>
      </c>
      <c r="K5364" s="1459">
        <v>0</v>
      </c>
      <c r="L5364" s="377">
        <f>I5364+J5364+K5364</f>
        <v>0</v>
      </c>
      <c r="M5364" s="12" t="str">
        <f t="shared" si="1242"/>
        <v/>
      </c>
      <c r="N5364" s="13"/>
    </row>
    <row r="5365" spans="1:14" hidden="1">
      <c r="A5365" s="23">
        <v>730</v>
      </c>
      <c r="B5365" s="571"/>
      <c r="C5365" s="1921" t="s">
        <v>681</v>
      </c>
      <c r="D5365" s="1922"/>
      <c r="E5365" s="1426"/>
      <c r="F5365" s="1426"/>
      <c r="G5365" s="1426"/>
      <c r="H5365" s="1426"/>
      <c r="I5365" s="1426"/>
      <c r="J5365" s="1426"/>
      <c r="K5365" s="1426"/>
      <c r="L5365" s="1427"/>
      <c r="M5365" s="12" t="str">
        <f t="shared" si="1242"/>
        <v/>
      </c>
      <c r="N5365" s="13"/>
    </row>
    <row r="5366" spans="1:14" hidden="1">
      <c r="A5366" s="23">
        <v>735</v>
      </c>
      <c r="B5366" s="381">
        <v>98</v>
      </c>
      <c r="C5366" s="1921" t="s">
        <v>681</v>
      </c>
      <c r="D5366" s="1922"/>
      <c r="E5366" s="382">
        <f>F5366+G5366+H5366</f>
        <v>0</v>
      </c>
      <c r="F5366" s="1417"/>
      <c r="G5366" s="1418"/>
      <c r="H5366" s="1419"/>
      <c r="I5366" s="1448">
        <v>0</v>
      </c>
      <c r="J5366" s="1449">
        <v>0</v>
      </c>
      <c r="K5366" s="1450">
        <v>0</v>
      </c>
      <c r="L5366" s="382">
        <f>I5366+J5366+K5366</f>
        <v>0</v>
      </c>
      <c r="M5366" s="12" t="str">
        <f t="shared" si="1242"/>
        <v/>
      </c>
      <c r="N5366" s="13"/>
    </row>
    <row r="5367" spans="1:14" hidden="1">
      <c r="A5367" s="23">
        <v>740</v>
      </c>
      <c r="B5367" s="1421"/>
      <c r="C5367" s="1422"/>
      <c r="D5367" s="1423"/>
      <c r="E5367" s="269"/>
      <c r="F5367" s="269"/>
      <c r="G5367" s="269"/>
      <c r="H5367" s="269"/>
      <c r="I5367" s="269"/>
      <c r="J5367" s="269"/>
      <c r="K5367" s="269"/>
      <c r="L5367" s="270"/>
      <c r="M5367" s="12" t="str">
        <f t="shared" si="1242"/>
        <v/>
      </c>
      <c r="N5367" s="73" t="str">
        <f>LEFT(C5249,1)</f>
        <v>7</v>
      </c>
    </row>
    <row r="5368" spans="1:14" hidden="1">
      <c r="A5368" s="23">
        <v>745</v>
      </c>
      <c r="B5368" s="1424"/>
      <c r="C5368" s="111"/>
      <c r="D5368" s="1425"/>
      <c r="E5368" s="218"/>
      <c r="F5368" s="218"/>
      <c r="G5368" s="218"/>
      <c r="H5368" s="218"/>
      <c r="I5368" s="218"/>
      <c r="J5368" s="218"/>
      <c r="K5368" s="218"/>
      <c r="L5368" s="389"/>
      <c r="M5368" s="7" t="str">
        <f t="shared" si="1242"/>
        <v/>
      </c>
    </row>
    <row r="5369" spans="1:14" hidden="1">
      <c r="A5369" s="22">
        <v>750</v>
      </c>
      <c r="B5369" s="1424"/>
      <c r="C5369" s="111"/>
      <c r="D5369" s="1425"/>
      <c r="E5369" s="218"/>
      <c r="F5369" s="218"/>
      <c r="G5369" s="218"/>
      <c r="H5369" s="218"/>
      <c r="I5369" s="218"/>
      <c r="J5369" s="218"/>
      <c r="K5369" s="218"/>
      <c r="L5369" s="389"/>
      <c r="M5369" s="7" t="str">
        <f t="shared" si="1242"/>
        <v/>
      </c>
    </row>
    <row r="5370" spans="1:14" ht="19.5" thickBot="1">
      <c r="A5370" s="23">
        <v>755</v>
      </c>
      <c r="B5370" s="1451"/>
      <c r="C5370" s="393" t="s">
        <v>727</v>
      </c>
      <c r="D5370" s="1420">
        <f>+B5370</f>
        <v>0</v>
      </c>
      <c r="E5370" s="395">
        <f t="shared" ref="E5370:L5370" si="1257">SUM(E5252,E5255,E5261,E5269,E5270,E5288,E5292,E5298,E5301,E5302,E5303,E5304,E5308,E5317,E5323,E5324,E5325,E5326,E5333,E5337,E5338,E5339,E5340,E5343,E5344,E5352,E5355,E5356,E5361)+E5366</f>
        <v>42866</v>
      </c>
      <c r="F5370" s="396">
        <f t="shared" si="1257"/>
        <v>0</v>
      </c>
      <c r="G5370" s="397">
        <f t="shared" si="1257"/>
        <v>42866</v>
      </c>
      <c r="H5370" s="398">
        <f t="shared" si="1257"/>
        <v>0</v>
      </c>
      <c r="I5370" s="396">
        <f t="shared" si="1257"/>
        <v>0</v>
      </c>
      <c r="J5370" s="397">
        <f t="shared" si="1257"/>
        <v>15981</v>
      </c>
      <c r="K5370" s="398">
        <f t="shared" si="1257"/>
        <v>0</v>
      </c>
      <c r="L5370" s="395">
        <f t="shared" si="1257"/>
        <v>15981</v>
      </c>
      <c r="M5370" s="1820">
        <f t="shared" si="1242"/>
        <v>1</v>
      </c>
      <c r="N5370" s="65"/>
    </row>
    <row r="5371" spans="1:14" ht="19.5" thickTop="1">
      <c r="A5371" s="23">
        <v>760</v>
      </c>
      <c r="B5371" s="79" t="s">
        <v>120</v>
      </c>
      <c r="C5371" s="1"/>
      <c r="L5371" s="6"/>
      <c r="M5371" s="1820">
        <f>(IF($E5370&lt;&gt;0,$M$2,IF($L5370&lt;&gt;0,$M$2,"")))</f>
        <v>1</v>
      </c>
      <c r="N5371" s="65"/>
    </row>
    <row r="5372" spans="1:14" ht="18.75">
      <c r="A5372" s="22">
        <v>765</v>
      </c>
      <c r="B5372" s="1355"/>
      <c r="C5372" s="1355"/>
      <c r="D5372" s="1356"/>
      <c r="E5372" s="1355"/>
      <c r="F5372" s="1355"/>
      <c r="G5372" s="1355"/>
      <c r="H5372" s="1355"/>
      <c r="I5372" s="1355"/>
      <c r="J5372" s="1355"/>
      <c r="K5372" s="1355"/>
      <c r="L5372" s="1357"/>
      <c r="M5372" s="1820">
        <f>(IF($E5370&lt;&gt;0,$M$2,IF($L5370&lt;&gt;0,$M$2,"")))</f>
        <v>1</v>
      </c>
      <c r="N5372" s="65"/>
    </row>
    <row r="5373" spans="1:14" ht="18.75" hidden="1">
      <c r="A5373" s="22">
        <v>775</v>
      </c>
      <c r="B5373" s="65"/>
      <c r="C5373" s="65"/>
      <c r="D5373" s="65"/>
      <c r="E5373" s="65"/>
      <c r="F5373" s="65"/>
      <c r="G5373" s="65"/>
      <c r="H5373" s="65"/>
      <c r="I5373" s="65"/>
      <c r="J5373" s="65"/>
      <c r="K5373" s="65"/>
      <c r="L5373" s="77"/>
      <c r="M5373" s="74">
        <f>(IF(E5370&lt;&gt;0,$G$2,IF(L5370&lt;&gt;0,$G$2,"")))</f>
        <v>0</v>
      </c>
      <c r="N5373" s="65"/>
    </row>
    <row r="5374" spans="1:14">
      <c r="A5374" s="23">
        <v>780</v>
      </c>
      <c r="B5374" s="6"/>
      <c r="C5374" s="6"/>
      <c r="D5374" s="517"/>
      <c r="E5374" s="38"/>
      <c r="F5374" s="38"/>
      <c r="G5374" s="38"/>
      <c r="H5374" s="38"/>
      <c r="I5374" s="38"/>
      <c r="J5374" s="38"/>
      <c r="K5374" s="38"/>
      <c r="L5374" s="38"/>
      <c r="M5374" s="7">
        <f>(IF($E5510&lt;&gt;0,$M$2,IF($L5510&lt;&gt;0,$M$2,"")))</f>
        <v>1</v>
      </c>
    </row>
    <row r="5375" spans="1:14">
      <c r="A5375" s="23">
        <v>785</v>
      </c>
      <c r="B5375" s="6"/>
      <c r="C5375" s="1353"/>
      <c r="D5375" s="1354"/>
      <c r="E5375" s="38"/>
      <c r="F5375" s="38"/>
      <c r="G5375" s="38"/>
      <c r="H5375" s="38"/>
      <c r="I5375" s="38"/>
      <c r="J5375" s="38"/>
      <c r="K5375" s="38"/>
      <c r="L5375" s="38"/>
      <c r="M5375" s="7">
        <f>(IF($E5510&lt;&gt;0,$M$2,IF($L5510&lt;&gt;0,$M$2,"")))</f>
        <v>1</v>
      </c>
    </row>
    <row r="5376" spans="1:14">
      <c r="A5376" s="23">
        <v>790</v>
      </c>
      <c r="B5376" s="1938" t="str">
        <f>$B$7</f>
        <v>ОТЧЕТНИ ДАННИ ПО ЕБК ЗА ИЗПЪЛНЕНИЕТО НА БЮДЖЕТА</v>
      </c>
      <c r="C5376" s="1939"/>
      <c r="D5376" s="1939"/>
      <c r="E5376" s="242"/>
      <c r="F5376" s="242"/>
      <c r="G5376" s="237"/>
      <c r="H5376" s="237"/>
      <c r="I5376" s="237"/>
      <c r="J5376" s="237"/>
      <c r="K5376" s="237"/>
      <c r="L5376" s="237"/>
      <c r="M5376" s="7">
        <f>(IF($E5510&lt;&gt;0,$M$2,IF($L5510&lt;&gt;0,$M$2,"")))</f>
        <v>1</v>
      </c>
    </row>
    <row r="5377" spans="1:14">
      <c r="A5377" s="23">
        <v>795</v>
      </c>
      <c r="B5377" s="228"/>
      <c r="C5377" s="391"/>
      <c r="D5377" s="400"/>
      <c r="E5377" s="406" t="s">
        <v>458</v>
      </c>
      <c r="F5377" s="406" t="s">
        <v>820</v>
      </c>
      <c r="G5377" s="237"/>
      <c r="H5377" s="1350" t="s">
        <v>1235</v>
      </c>
      <c r="I5377" s="1351"/>
      <c r="J5377" s="1352"/>
      <c r="K5377" s="237"/>
      <c r="L5377" s="237"/>
      <c r="M5377" s="7">
        <f>(IF($E5510&lt;&gt;0,$M$2,IF($L5510&lt;&gt;0,$M$2,"")))</f>
        <v>1</v>
      </c>
    </row>
    <row r="5378" spans="1:14" ht="18.75">
      <c r="A5378" s="22">
        <v>805</v>
      </c>
      <c r="B5378" s="1940" t="str">
        <f>$B$9</f>
        <v>Община Правец</v>
      </c>
      <c r="C5378" s="1941"/>
      <c r="D5378" s="1942"/>
      <c r="E5378" s="115">
        <f>$E$9</f>
        <v>45658</v>
      </c>
      <c r="F5378" s="226">
        <f>$F$9</f>
        <v>45900</v>
      </c>
      <c r="G5378" s="237"/>
      <c r="H5378" s="237"/>
      <c r="I5378" s="237"/>
      <c r="J5378" s="237"/>
      <c r="K5378" s="237"/>
      <c r="L5378" s="237"/>
      <c r="M5378" s="7">
        <f>(IF($E5510&lt;&gt;0,$M$2,IF($L5510&lt;&gt;0,$M$2,"")))</f>
        <v>1</v>
      </c>
    </row>
    <row r="5379" spans="1:14">
      <c r="A5379" s="23">
        <v>810</v>
      </c>
      <c r="B5379" s="227" t="str">
        <f>$B$10</f>
        <v>(наименование на разпоредителя с бюджет)</v>
      </c>
      <c r="C5379" s="228"/>
      <c r="D5379" s="229"/>
      <c r="E5379" s="237"/>
      <c r="F5379" s="237"/>
      <c r="G5379" s="237"/>
      <c r="H5379" s="237"/>
      <c r="I5379" s="237"/>
      <c r="J5379" s="237"/>
      <c r="K5379" s="237"/>
      <c r="L5379" s="237"/>
      <c r="M5379" s="7">
        <f>(IF($E5510&lt;&gt;0,$M$2,IF($L5510&lt;&gt;0,$M$2,"")))</f>
        <v>1</v>
      </c>
    </row>
    <row r="5380" spans="1:14">
      <c r="A5380" s="23">
        <v>815</v>
      </c>
      <c r="B5380" s="227"/>
      <c r="C5380" s="228"/>
      <c r="D5380" s="229"/>
      <c r="E5380" s="237"/>
      <c r="F5380" s="237"/>
      <c r="G5380" s="237"/>
      <c r="H5380" s="237"/>
      <c r="I5380" s="237"/>
      <c r="J5380" s="237"/>
      <c r="K5380" s="237"/>
      <c r="L5380" s="237"/>
      <c r="M5380" s="7">
        <f>(IF($E5510&lt;&gt;0,$M$2,IF($L5510&lt;&gt;0,$M$2,"")))</f>
        <v>1</v>
      </c>
    </row>
    <row r="5381" spans="1:14" ht="19.5">
      <c r="A5381" s="28">
        <v>525</v>
      </c>
      <c r="B5381" s="1943" t="str">
        <f>$B$12</f>
        <v>Правец</v>
      </c>
      <c r="C5381" s="1944"/>
      <c r="D5381" s="1945"/>
      <c r="E5381" s="410" t="s">
        <v>875</v>
      </c>
      <c r="F5381" s="1348" t="str">
        <f>$F$12</f>
        <v>7317</v>
      </c>
      <c r="G5381" s="237"/>
      <c r="H5381" s="237"/>
      <c r="I5381" s="237"/>
      <c r="J5381" s="237"/>
      <c r="K5381" s="237"/>
      <c r="L5381" s="237"/>
      <c r="M5381" s="7">
        <f>(IF($E5510&lt;&gt;0,$M$2,IF($L5510&lt;&gt;0,$M$2,"")))</f>
        <v>1</v>
      </c>
    </row>
    <row r="5382" spans="1:14">
      <c r="A5382" s="22">
        <v>820</v>
      </c>
      <c r="B5382" s="233" t="str">
        <f>$B$13</f>
        <v>(наименование на първостепенния разпоредител с бюджет)</v>
      </c>
      <c r="C5382" s="228"/>
      <c r="D5382" s="229"/>
      <c r="E5382" s="1349"/>
      <c r="F5382" s="242"/>
      <c r="G5382" s="237"/>
      <c r="H5382" s="237"/>
      <c r="I5382" s="237"/>
      <c r="J5382" s="237"/>
      <c r="K5382" s="237"/>
      <c r="L5382" s="237"/>
      <c r="M5382" s="7">
        <f>(IF($E5510&lt;&gt;0,$M$2,IF($L5510&lt;&gt;0,$M$2,"")))</f>
        <v>1</v>
      </c>
    </row>
    <row r="5383" spans="1:14" ht="19.5">
      <c r="A5383" s="23">
        <v>821</v>
      </c>
      <c r="B5383" s="236"/>
      <c r="C5383" s="237"/>
      <c r="D5383" s="124" t="s">
        <v>876</v>
      </c>
      <c r="E5383" s="238">
        <f>$E$15</f>
        <v>0</v>
      </c>
      <c r="F5383" s="414" t="str">
        <f>$F$15</f>
        <v>БЮДЖЕТ</v>
      </c>
      <c r="G5383" s="218"/>
      <c r="H5383" s="218"/>
      <c r="I5383" s="218"/>
      <c r="J5383" s="218"/>
      <c r="K5383" s="218"/>
      <c r="L5383" s="218"/>
      <c r="M5383" s="7">
        <f>(IF($E5510&lt;&gt;0,$M$2,IF($L5510&lt;&gt;0,$M$2,"")))</f>
        <v>1</v>
      </c>
    </row>
    <row r="5384" spans="1:14" ht="16.5" thickBot="1">
      <c r="A5384" s="23">
        <v>822</v>
      </c>
      <c r="B5384" s="228"/>
      <c r="C5384" s="391"/>
      <c r="D5384" s="400"/>
      <c r="E5384" s="237"/>
      <c r="F5384" s="409"/>
      <c r="G5384" s="409"/>
      <c r="H5384" s="409"/>
      <c r="I5384" s="409"/>
      <c r="J5384" s="409"/>
      <c r="K5384" s="409"/>
      <c r="L5384" s="1365" t="s">
        <v>459</v>
      </c>
      <c r="M5384" s="7">
        <f>(IF($E5510&lt;&gt;0,$M$2,IF($L5510&lt;&gt;0,$M$2,"")))</f>
        <v>1</v>
      </c>
    </row>
    <row r="5385" spans="1:14" ht="24.95" customHeight="1">
      <c r="A5385" s="23">
        <v>823</v>
      </c>
      <c r="B5385" s="247"/>
      <c r="C5385" s="248"/>
      <c r="D5385" s="249" t="s">
        <v>699</v>
      </c>
      <c r="E5385" s="1946" t="str">
        <f>CONCATENATE("Уточнен план ",$C$3)</f>
        <v>Уточнен план 2025</v>
      </c>
      <c r="F5385" s="1947"/>
      <c r="G5385" s="1947"/>
      <c r="H5385" s="1948"/>
      <c r="I5385" s="1927" t="str">
        <f>CONCATENATE("Отчет ",$C$3)</f>
        <v>Отчет 2025</v>
      </c>
      <c r="J5385" s="1928"/>
      <c r="K5385" s="1928"/>
      <c r="L5385" s="1929"/>
      <c r="M5385" s="7">
        <f>(IF($E5510&lt;&gt;0,$M$2,IF($L5510&lt;&gt;0,$M$2,"")))</f>
        <v>1</v>
      </c>
    </row>
    <row r="5386" spans="1:14" ht="54.95" customHeight="1" thickBot="1">
      <c r="A5386" s="23">
        <v>825</v>
      </c>
      <c r="B5386" s="250" t="s">
        <v>62</v>
      </c>
      <c r="C5386" s="251" t="s">
        <v>460</v>
      </c>
      <c r="D5386" s="252" t="s">
        <v>700</v>
      </c>
      <c r="E5386" s="1391" t="str">
        <f>$E$20</f>
        <v>Уточнен план                Общо</v>
      </c>
      <c r="F5386" s="1395" t="str">
        <f>$F$20</f>
        <v>държавни дейности</v>
      </c>
      <c r="G5386" s="1396" t="str">
        <f>$G$20</f>
        <v>местни дейности</v>
      </c>
      <c r="H5386" s="1397" t="str">
        <f>$H$20</f>
        <v>дофинансиране</v>
      </c>
      <c r="I5386" s="253" t="str">
        <f>$I$20</f>
        <v>държавни дейности -ОТЧЕТ</v>
      </c>
      <c r="J5386" s="254" t="str">
        <f>$J$20</f>
        <v>местни дейности - ОТЧЕТ</v>
      </c>
      <c r="K5386" s="255" t="str">
        <f>$K$20</f>
        <v>дофинансиране - ОТЧЕТ</v>
      </c>
      <c r="L5386" s="1675" t="str">
        <f>$L$20</f>
        <v>ОТЧЕТ                                    ОБЩО</v>
      </c>
      <c r="M5386" s="7">
        <f>(IF($E5510&lt;&gt;0,$M$2,IF($L5510&lt;&gt;0,$M$2,"")))</f>
        <v>1</v>
      </c>
    </row>
    <row r="5387" spans="1:14" ht="18.75">
      <c r="A5387" s="23"/>
      <c r="B5387" s="258"/>
      <c r="C5387" s="259"/>
      <c r="D5387" s="260" t="s">
        <v>729</v>
      </c>
      <c r="E5387" s="1442" t="str">
        <f>$E$21</f>
        <v>(1)</v>
      </c>
      <c r="F5387" s="143" t="str">
        <f>$F$21</f>
        <v>(2)</v>
      </c>
      <c r="G5387" s="144" t="str">
        <f>$G$21</f>
        <v>(3)</v>
      </c>
      <c r="H5387" s="145" t="str">
        <f>$H$21</f>
        <v>(4)</v>
      </c>
      <c r="I5387" s="261" t="str">
        <f>$I$21</f>
        <v>(5)</v>
      </c>
      <c r="J5387" s="262" t="str">
        <f>$J$21</f>
        <v>(6)</v>
      </c>
      <c r="K5387" s="263" t="str">
        <f>$K$21</f>
        <v>(7)</v>
      </c>
      <c r="L5387" s="264" t="str">
        <f>$L$21</f>
        <v>(8)</v>
      </c>
      <c r="M5387" s="7">
        <f>(IF($E5510&lt;&gt;0,$M$2,IF($L5510&lt;&gt;0,$M$2,"")))</f>
        <v>1</v>
      </c>
    </row>
    <row r="5388" spans="1:14">
      <c r="A5388" s="23"/>
      <c r="B5388" s="1439"/>
      <c r="C5388" s="1540" t="e">
        <f>VLOOKUP(D5388,OP_LIST2,2,FALSE)</f>
        <v>#N/A</v>
      </c>
      <c r="D5388" s="1445"/>
      <c r="E5388" s="389"/>
      <c r="F5388" s="1429"/>
      <c r="G5388" s="1430"/>
      <c r="H5388" s="1431"/>
      <c r="I5388" s="1429"/>
      <c r="J5388" s="1430"/>
      <c r="K5388" s="1431"/>
      <c r="L5388" s="1428"/>
      <c r="M5388" s="7">
        <f>(IF($E5510&lt;&gt;0,$M$2,IF($L5510&lt;&gt;0,$M$2,"")))</f>
        <v>1</v>
      </c>
    </row>
    <row r="5389" spans="1:14">
      <c r="A5389" s="23"/>
      <c r="B5389" s="1713" t="s">
        <v>2056</v>
      </c>
      <c r="C5389" s="1446">
        <f>VLOOKUP(D5390,EBK_DEIN2,2,FALSE)</f>
        <v>7759</v>
      </c>
      <c r="D5389" s="1445" t="s">
        <v>778</v>
      </c>
      <c r="E5389" s="389"/>
      <c r="F5389" s="1432"/>
      <c r="G5389" s="1433"/>
      <c r="H5389" s="1434"/>
      <c r="I5389" s="1432"/>
      <c r="J5389" s="1433"/>
      <c r="K5389" s="1434"/>
      <c r="L5389" s="1428"/>
      <c r="M5389" s="7">
        <f>(IF($E5510&lt;&gt;0,$M$2,IF($L5510&lt;&gt;0,$M$2,"")))</f>
        <v>1</v>
      </c>
    </row>
    <row r="5390" spans="1:14">
      <c r="A5390" s="23"/>
      <c r="B5390" s="1438"/>
      <c r="C5390" s="1531">
        <f>+C5389</f>
        <v>7759</v>
      </c>
      <c r="D5390" s="1440" t="s">
        <v>91</v>
      </c>
      <c r="E5390" s="389"/>
      <c r="F5390" s="1432"/>
      <c r="G5390" s="1433"/>
      <c r="H5390" s="1434"/>
      <c r="I5390" s="1432"/>
      <c r="J5390" s="1433"/>
      <c r="K5390" s="1434"/>
      <c r="L5390" s="1428"/>
      <c r="M5390" s="7">
        <f>(IF($E5510&lt;&gt;0,$M$2,IF($L5510&lt;&gt;0,$M$2,"")))</f>
        <v>1</v>
      </c>
    </row>
    <row r="5391" spans="1:14">
      <c r="A5391" s="23"/>
      <c r="B5391" s="1443"/>
      <c r="C5391" s="1441"/>
      <c r="D5391" s="1444" t="s">
        <v>701</v>
      </c>
      <c r="E5391" s="389"/>
      <c r="F5391" s="1435"/>
      <c r="G5391" s="1436"/>
      <c r="H5391" s="1437"/>
      <c r="I5391" s="1435"/>
      <c r="J5391" s="1436"/>
      <c r="K5391" s="1437"/>
      <c r="L5391" s="1428"/>
      <c r="M5391" s="7">
        <f>(IF($E5510&lt;&gt;0,$M$2,IF($L5510&lt;&gt;0,$M$2,"")))</f>
        <v>1</v>
      </c>
    </row>
    <row r="5392" spans="1:14" hidden="1">
      <c r="A5392" s="23"/>
      <c r="B5392" s="272">
        <v>100</v>
      </c>
      <c r="C5392" s="1930" t="s">
        <v>730</v>
      </c>
      <c r="D5392" s="1931"/>
      <c r="E5392" s="273">
        <f t="shared" ref="E5392:L5392" si="1258">SUM(E5393:E5394)</f>
        <v>0</v>
      </c>
      <c r="F5392" s="274">
        <f t="shared" si="1258"/>
        <v>0</v>
      </c>
      <c r="G5392" s="275">
        <f t="shared" si="1258"/>
        <v>0</v>
      </c>
      <c r="H5392" s="276">
        <f>SUM(H5393:H5394)</f>
        <v>0</v>
      </c>
      <c r="I5392" s="274">
        <f t="shared" si="1258"/>
        <v>0</v>
      </c>
      <c r="J5392" s="275">
        <f t="shared" si="1258"/>
        <v>0</v>
      </c>
      <c r="K5392" s="276">
        <f t="shared" si="1258"/>
        <v>0</v>
      </c>
      <c r="L5392" s="273">
        <f t="shared" si="1258"/>
        <v>0</v>
      </c>
      <c r="M5392" s="12" t="str">
        <f>(IF($E5392&lt;&gt;0,$M$2,IF($L5392&lt;&gt;0,$M$2,"")))</f>
        <v/>
      </c>
      <c r="N5392" s="13"/>
    </row>
    <row r="5393" spans="1:14" hidden="1">
      <c r="A5393" s="23"/>
      <c r="B5393" s="278"/>
      <c r="C5393" s="279">
        <v>101</v>
      </c>
      <c r="D5393" s="280" t="s">
        <v>731</v>
      </c>
      <c r="E5393" s="281">
        <f>F5393+G5393+H5393</f>
        <v>0</v>
      </c>
      <c r="F5393" s="152"/>
      <c r="G5393" s="153"/>
      <c r="H5393" s="1406"/>
      <c r="I5393" s="152"/>
      <c r="J5393" s="153"/>
      <c r="K5393" s="1406"/>
      <c r="L5393" s="281">
        <f>I5393+J5393+K5393</f>
        <v>0</v>
      </c>
      <c r="M5393" s="12" t="str">
        <f t="shared" ref="M5393:M5456" si="1259">(IF($E5393&lt;&gt;0,$M$2,IF($L5393&lt;&gt;0,$M$2,"")))</f>
        <v/>
      </c>
      <c r="N5393" s="13"/>
    </row>
    <row r="5394" spans="1:14" hidden="1">
      <c r="A5394" s="10"/>
      <c r="B5394" s="278"/>
      <c r="C5394" s="285">
        <v>102</v>
      </c>
      <c r="D5394" s="286" t="s">
        <v>732</v>
      </c>
      <c r="E5394" s="287">
        <f>F5394+G5394+H5394</f>
        <v>0</v>
      </c>
      <c r="F5394" s="173"/>
      <c r="G5394" s="174"/>
      <c r="H5394" s="1409"/>
      <c r="I5394" s="173"/>
      <c r="J5394" s="174"/>
      <c r="K5394" s="1409"/>
      <c r="L5394" s="287">
        <f>I5394+J5394+K5394</f>
        <v>0</v>
      </c>
      <c r="M5394" s="12" t="str">
        <f t="shared" si="1259"/>
        <v/>
      </c>
      <c r="N5394" s="13"/>
    </row>
    <row r="5395" spans="1:14" hidden="1">
      <c r="A5395" s="10"/>
      <c r="B5395" s="272">
        <v>200</v>
      </c>
      <c r="C5395" s="1932" t="s">
        <v>733</v>
      </c>
      <c r="D5395" s="1933"/>
      <c r="E5395" s="273">
        <f t="shared" ref="E5395:L5395" si="1260">SUM(E5396:E5400)</f>
        <v>0</v>
      </c>
      <c r="F5395" s="274">
        <f t="shared" si="1260"/>
        <v>0</v>
      </c>
      <c r="G5395" s="275">
        <f t="shared" si="1260"/>
        <v>0</v>
      </c>
      <c r="H5395" s="276">
        <f>SUM(H5396:H5400)</f>
        <v>0</v>
      </c>
      <c r="I5395" s="274">
        <f t="shared" si="1260"/>
        <v>0</v>
      </c>
      <c r="J5395" s="275">
        <f t="shared" si="1260"/>
        <v>0</v>
      </c>
      <c r="K5395" s="276">
        <f t="shared" si="1260"/>
        <v>0</v>
      </c>
      <c r="L5395" s="273">
        <f t="shared" si="1260"/>
        <v>0</v>
      </c>
      <c r="M5395" s="12" t="str">
        <f t="shared" si="1259"/>
        <v/>
      </c>
      <c r="N5395" s="13"/>
    </row>
    <row r="5396" spans="1:14" hidden="1">
      <c r="A5396" s="10"/>
      <c r="B5396" s="291"/>
      <c r="C5396" s="279">
        <v>201</v>
      </c>
      <c r="D5396" s="280" t="s">
        <v>734</v>
      </c>
      <c r="E5396" s="281">
        <f>F5396+G5396+H5396</f>
        <v>0</v>
      </c>
      <c r="F5396" s="152"/>
      <c r="G5396" s="153"/>
      <c r="H5396" s="1406"/>
      <c r="I5396" s="152"/>
      <c r="J5396" s="153"/>
      <c r="K5396" s="1406"/>
      <c r="L5396" s="281">
        <f>I5396+J5396+K5396</f>
        <v>0</v>
      </c>
      <c r="M5396" s="12" t="str">
        <f t="shared" si="1259"/>
        <v/>
      </c>
      <c r="N5396" s="13"/>
    </row>
    <row r="5397" spans="1:14" hidden="1">
      <c r="A5397" s="10"/>
      <c r="B5397" s="292"/>
      <c r="C5397" s="293">
        <v>202</v>
      </c>
      <c r="D5397" s="294" t="s">
        <v>735</v>
      </c>
      <c r="E5397" s="295">
        <f>F5397+G5397+H5397</f>
        <v>0</v>
      </c>
      <c r="F5397" s="158"/>
      <c r="G5397" s="159"/>
      <c r="H5397" s="1408"/>
      <c r="I5397" s="158"/>
      <c r="J5397" s="159"/>
      <c r="K5397" s="1408"/>
      <c r="L5397" s="295">
        <f>I5397+J5397+K5397</f>
        <v>0</v>
      </c>
      <c r="M5397" s="12" t="str">
        <f t="shared" si="1259"/>
        <v/>
      </c>
      <c r="N5397" s="13"/>
    </row>
    <row r="5398" spans="1:14" ht="31.5" hidden="1">
      <c r="A5398" s="10"/>
      <c r="B5398" s="299"/>
      <c r="C5398" s="293">
        <v>205</v>
      </c>
      <c r="D5398" s="294" t="s">
        <v>586</v>
      </c>
      <c r="E5398" s="295">
        <f>F5398+G5398+H5398</f>
        <v>0</v>
      </c>
      <c r="F5398" s="158"/>
      <c r="G5398" s="159"/>
      <c r="H5398" s="1408"/>
      <c r="I5398" s="158"/>
      <c r="J5398" s="159"/>
      <c r="K5398" s="1408"/>
      <c r="L5398" s="295">
        <f>I5398+J5398+K5398</f>
        <v>0</v>
      </c>
      <c r="M5398" s="12" t="str">
        <f t="shared" si="1259"/>
        <v/>
      </c>
      <c r="N5398" s="13"/>
    </row>
    <row r="5399" spans="1:14" hidden="1">
      <c r="A5399" s="10"/>
      <c r="B5399" s="299"/>
      <c r="C5399" s="293">
        <v>208</v>
      </c>
      <c r="D5399" s="300" t="s">
        <v>587</v>
      </c>
      <c r="E5399" s="295">
        <f>F5399+G5399+H5399</f>
        <v>0</v>
      </c>
      <c r="F5399" s="158"/>
      <c r="G5399" s="159"/>
      <c r="H5399" s="1408"/>
      <c r="I5399" s="158"/>
      <c r="J5399" s="159"/>
      <c r="K5399" s="1408"/>
      <c r="L5399" s="295">
        <f>I5399+J5399+K5399</f>
        <v>0</v>
      </c>
      <c r="M5399" s="12" t="str">
        <f t="shared" si="1259"/>
        <v/>
      </c>
      <c r="N5399" s="13"/>
    </row>
    <row r="5400" spans="1:14" hidden="1">
      <c r="A5400" s="10"/>
      <c r="B5400" s="291"/>
      <c r="C5400" s="285">
        <v>209</v>
      </c>
      <c r="D5400" s="301" t="s">
        <v>588</v>
      </c>
      <c r="E5400" s="287">
        <f>F5400+G5400+H5400</f>
        <v>0</v>
      </c>
      <c r="F5400" s="173"/>
      <c r="G5400" s="174"/>
      <c r="H5400" s="1409"/>
      <c r="I5400" s="173"/>
      <c r="J5400" s="174"/>
      <c r="K5400" s="1409"/>
      <c r="L5400" s="287">
        <f>I5400+J5400+K5400</f>
        <v>0</v>
      </c>
      <c r="M5400" s="12" t="str">
        <f t="shared" si="1259"/>
        <v/>
      </c>
      <c r="N5400" s="13"/>
    </row>
    <row r="5401" spans="1:14" hidden="1">
      <c r="A5401" s="10"/>
      <c r="B5401" s="272">
        <v>500</v>
      </c>
      <c r="C5401" s="1934" t="s">
        <v>188</v>
      </c>
      <c r="D5401" s="1935"/>
      <c r="E5401" s="273">
        <f t="shared" ref="E5401:L5401" si="1261">SUM(E5402:E5408)</f>
        <v>0</v>
      </c>
      <c r="F5401" s="274">
        <f t="shared" si="1261"/>
        <v>0</v>
      </c>
      <c r="G5401" s="275">
        <f t="shared" si="1261"/>
        <v>0</v>
      </c>
      <c r="H5401" s="276">
        <f>SUM(H5402:H5408)</f>
        <v>0</v>
      </c>
      <c r="I5401" s="274">
        <f t="shared" si="1261"/>
        <v>0</v>
      </c>
      <c r="J5401" s="275">
        <f t="shared" si="1261"/>
        <v>0</v>
      </c>
      <c r="K5401" s="276">
        <f t="shared" si="1261"/>
        <v>0</v>
      </c>
      <c r="L5401" s="273">
        <f t="shared" si="1261"/>
        <v>0</v>
      </c>
      <c r="M5401" s="12" t="str">
        <f t="shared" si="1259"/>
        <v/>
      </c>
      <c r="N5401" s="13"/>
    </row>
    <row r="5402" spans="1:14" ht="18" hidden="1" customHeight="1">
      <c r="A5402" s="10"/>
      <c r="B5402" s="291"/>
      <c r="C5402" s="302">
        <v>551</v>
      </c>
      <c r="D5402" s="303" t="s">
        <v>189</v>
      </c>
      <c r="E5402" s="281">
        <f t="shared" ref="E5402:E5409" si="1262">F5402+G5402+H5402</f>
        <v>0</v>
      </c>
      <c r="F5402" s="152"/>
      <c r="G5402" s="153"/>
      <c r="H5402" s="1406"/>
      <c r="I5402" s="152"/>
      <c r="J5402" s="153"/>
      <c r="K5402" s="1406"/>
      <c r="L5402" s="281">
        <f t="shared" ref="L5402:L5409" si="1263">I5402+J5402+K5402</f>
        <v>0</v>
      </c>
      <c r="M5402" s="12" t="str">
        <f t="shared" si="1259"/>
        <v/>
      </c>
      <c r="N5402" s="13"/>
    </row>
    <row r="5403" spans="1:14" hidden="1">
      <c r="A5403" s="10"/>
      <c r="B5403" s="291"/>
      <c r="C5403" s="304">
        <v>552</v>
      </c>
      <c r="D5403" s="305" t="s">
        <v>894</v>
      </c>
      <c r="E5403" s="295">
        <f t="shared" si="1262"/>
        <v>0</v>
      </c>
      <c r="F5403" s="158"/>
      <c r="G5403" s="159"/>
      <c r="H5403" s="1408"/>
      <c r="I5403" s="158"/>
      <c r="J5403" s="159"/>
      <c r="K5403" s="1408"/>
      <c r="L5403" s="295">
        <f t="shared" si="1263"/>
        <v>0</v>
      </c>
      <c r="M5403" s="12" t="str">
        <f t="shared" si="1259"/>
        <v/>
      </c>
      <c r="N5403" s="13"/>
    </row>
    <row r="5404" spans="1:14" hidden="1">
      <c r="A5404" s="10"/>
      <c r="B5404" s="306"/>
      <c r="C5404" s="304">
        <v>558</v>
      </c>
      <c r="D5404" s="307" t="s">
        <v>856</v>
      </c>
      <c r="E5404" s="295">
        <f>F5404+G5404+H5404</f>
        <v>0</v>
      </c>
      <c r="F5404" s="484">
        <v>0</v>
      </c>
      <c r="G5404" s="485">
        <v>0</v>
      </c>
      <c r="H5404" s="160">
        <v>0</v>
      </c>
      <c r="I5404" s="484">
        <v>0</v>
      </c>
      <c r="J5404" s="485">
        <v>0</v>
      </c>
      <c r="K5404" s="160">
        <v>0</v>
      </c>
      <c r="L5404" s="295">
        <f>I5404+J5404+K5404</f>
        <v>0</v>
      </c>
      <c r="M5404" s="12" t="str">
        <f t="shared" si="1259"/>
        <v/>
      </c>
      <c r="N5404" s="13"/>
    </row>
    <row r="5405" spans="1:14" hidden="1">
      <c r="A5405" s="10"/>
      <c r="B5405" s="306"/>
      <c r="C5405" s="304">
        <v>560</v>
      </c>
      <c r="D5405" s="307" t="s">
        <v>190</v>
      </c>
      <c r="E5405" s="295">
        <f t="shared" si="1262"/>
        <v>0</v>
      </c>
      <c r="F5405" s="158"/>
      <c r="G5405" s="159"/>
      <c r="H5405" s="1408"/>
      <c r="I5405" s="158"/>
      <c r="J5405" s="159"/>
      <c r="K5405" s="1408"/>
      <c r="L5405" s="295">
        <f t="shared" si="1263"/>
        <v>0</v>
      </c>
      <c r="M5405" s="12" t="str">
        <f t="shared" si="1259"/>
        <v/>
      </c>
      <c r="N5405" s="13"/>
    </row>
    <row r="5406" spans="1:14" hidden="1">
      <c r="A5406" s="10"/>
      <c r="B5406" s="306"/>
      <c r="C5406" s="304">
        <v>580</v>
      </c>
      <c r="D5406" s="305" t="s">
        <v>191</v>
      </c>
      <c r="E5406" s="295">
        <f t="shared" si="1262"/>
        <v>0</v>
      </c>
      <c r="F5406" s="158"/>
      <c r="G5406" s="159"/>
      <c r="H5406" s="1408"/>
      <c r="I5406" s="158"/>
      <c r="J5406" s="159"/>
      <c r="K5406" s="1408"/>
      <c r="L5406" s="295">
        <f t="shared" si="1263"/>
        <v>0</v>
      </c>
      <c r="M5406" s="12" t="str">
        <f t="shared" si="1259"/>
        <v/>
      </c>
      <c r="N5406" s="13"/>
    </row>
    <row r="5407" spans="1:14" hidden="1">
      <c r="A5407" s="10"/>
      <c r="B5407" s="291"/>
      <c r="C5407" s="304">
        <v>588</v>
      </c>
      <c r="D5407" s="305" t="s">
        <v>858</v>
      </c>
      <c r="E5407" s="295">
        <f>F5407+G5407+H5407</f>
        <v>0</v>
      </c>
      <c r="F5407" s="484">
        <v>0</v>
      </c>
      <c r="G5407" s="485">
        <v>0</v>
      </c>
      <c r="H5407" s="160">
        <v>0</v>
      </c>
      <c r="I5407" s="484">
        <v>0</v>
      </c>
      <c r="J5407" s="485">
        <v>0</v>
      </c>
      <c r="K5407" s="160">
        <v>0</v>
      </c>
      <c r="L5407" s="295">
        <f>I5407+J5407+K5407</f>
        <v>0</v>
      </c>
      <c r="M5407" s="12" t="str">
        <f t="shared" si="1259"/>
        <v/>
      </c>
      <c r="N5407" s="13"/>
    </row>
    <row r="5408" spans="1:14" ht="31.5" hidden="1">
      <c r="A5408" s="10"/>
      <c r="B5408" s="291"/>
      <c r="C5408" s="308">
        <v>590</v>
      </c>
      <c r="D5408" s="309" t="s">
        <v>192</v>
      </c>
      <c r="E5408" s="287">
        <f t="shared" si="1262"/>
        <v>0</v>
      </c>
      <c r="F5408" s="173"/>
      <c r="G5408" s="174"/>
      <c r="H5408" s="1409"/>
      <c r="I5408" s="173"/>
      <c r="J5408" s="174"/>
      <c r="K5408" s="1409"/>
      <c r="L5408" s="287">
        <f t="shared" si="1263"/>
        <v>0</v>
      </c>
      <c r="M5408" s="12" t="str">
        <f t="shared" si="1259"/>
        <v/>
      </c>
      <c r="N5408" s="13"/>
    </row>
    <row r="5409" spans="1:14" hidden="1">
      <c r="A5409" s="22">
        <v>5</v>
      </c>
      <c r="B5409" s="272">
        <v>800</v>
      </c>
      <c r="C5409" s="1936" t="s">
        <v>193</v>
      </c>
      <c r="D5409" s="1937"/>
      <c r="E5409" s="310">
        <f t="shared" si="1262"/>
        <v>0</v>
      </c>
      <c r="F5409" s="1410"/>
      <c r="G5409" s="1411"/>
      <c r="H5409" s="1412"/>
      <c r="I5409" s="1410"/>
      <c r="J5409" s="1411"/>
      <c r="K5409" s="1412"/>
      <c r="L5409" s="310">
        <f t="shared" si="1263"/>
        <v>0</v>
      </c>
      <c r="M5409" s="12" t="str">
        <f t="shared" si="1259"/>
        <v/>
      </c>
      <c r="N5409" s="13"/>
    </row>
    <row r="5410" spans="1:14">
      <c r="A5410" s="23">
        <v>10</v>
      </c>
      <c r="B5410" s="272">
        <v>1000</v>
      </c>
      <c r="C5410" s="1932" t="s">
        <v>194</v>
      </c>
      <c r="D5410" s="1933"/>
      <c r="E5410" s="310">
        <f t="shared" ref="E5410:L5410" si="1264">SUM(E5411:E5427)</f>
        <v>50000</v>
      </c>
      <c r="F5410" s="274">
        <f t="shared" si="1264"/>
        <v>0</v>
      </c>
      <c r="G5410" s="275">
        <f t="shared" si="1264"/>
        <v>50000</v>
      </c>
      <c r="H5410" s="276">
        <f>SUM(H5411:H5427)</f>
        <v>0</v>
      </c>
      <c r="I5410" s="274">
        <f t="shared" si="1264"/>
        <v>0</v>
      </c>
      <c r="J5410" s="275">
        <f t="shared" si="1264"/>
        <v>50200</v>
      </c>
      <c r="K5410" s="276">
        <f t="shared" si="1264"/>
        <v>0</v>
      </c>
      <c r="L5410" s="310">
        <f t="shared" si="1264"/>
        <v>50200</v>
      </c>
      <c r="M5410" s="12">
        <f t="shared" si="1259"/>
        <v>1</v>
      </c>
      <c r="N5410" s="13"/>
    </row>
    <row r="5411" spans="1:14" hidden="1">
      <c r="A5411" s="23">
        <v>15</v>
      </c>
      <c r="B5411" s="292"/>
      <c r="C5411" s="279">
        <v>1011</v>
      </c>
      <c r="D5411" s="311" t="s">
        <v>195</v>
      </c>
      <c r="E5411" s="281">
        <f t="shared" ref="E5411:E5427" si="1265">F5411+G5411+H5411</f>
        <v>0</v>
      </c>
      <c r="F5411" s="152"/>
      <c r="G5411" s="153"/>
      <c r="H5411" s="1406"/>
      <c r="I5411" s="152"/>
      <c r="J5411" s="153"/>
      <c r="K5411" s="1406"/>
      <c r="L5411" s="281">
        <f t="shared" ref="L5411:L5427" si="1266">I5411+J5411+K5411</f>
        <v>0</v>
      </c>
      <c r="M5411" s="12" t="str">
        <f t="shared" si="1259"/>
        <v/>
      </c>
      <c r="N5411" s="13"/>
    </row>
    <row r="5412" spans="1:14" hidden="1">
      <c r="A5412" s="22">
        <v>35</v>
      </c>
      <c r="B5412" s="292"/>
      <c r="C5412" s="293">
        <v>1012</v>
      </c>
      <c r="D5412" s="294" t="s">
        <v>196</v>
      </c>
      <c r="E5412" s="295">
        <f t="shared" si="1265"/>
        <v>0</v>
      </c>
      <c r="F5412" s="158"/>
      <c r="G5412" s="159"/>
      <c r="H5412" s="1408"/>
      <c r="I5412" s="158"/>
      <c r="J5412" s="159"/>
      <c r="K5412" s="1408"/>
      <c r="L5412" s="295">
        <f t="shared" si="1266"/>
        <v>0</v>
      </c>
      <c r="M5412" s="12" t="str">
        <f t="shared" si="1259"/>
        <v/>
      </c>
      <c r="N5412" s="13"/>
    </row>
    <row r="5413" spans="1:14" hidden="1">
      <c r="A5413" s="23">
        <v>40</v>
      </c>
      <c r="B5413" s="292"/>
      <c r="C5413" s="293">
        <v>1013</v>
      </c>
      <c r="D5413" s="294" t="s">
        <v>197</v>
      </c>
      <c r="E5413" s="295">
        <f t="shared" si="1265"/>
        <v>0</v>
      </c>
      <c r="F5413" s="158"/>
      <c r="G5413" s="159"/>
      <c r="H5413" s="1408"/>
      <c r="I5413" s="158"/>
      <c r="J5413" s="159"/>
      <c r="K5413" s="1408"/>
      <c r="L5413" s="295">
        <f t="shared" si="1266"/>
        <v>0</v>
      </c>
      <c r="M5413" s="12" t="str">
        <f t="shared" si="1259"/>
        <v/>
      </c>
      <c r="N5413" s="13"/>
    </row>
    <row r="5414" spans="1:14" hidden="1">
      <c r="A5414" s="23">
        <v>45</v>
      </c>
      <c r="B5414" s="292"/>
      <c r="C5414" s="293">
        <v>1014</v>
      </c>
      <c r="D5414" s="294" t="s">
        <v>198</v>
      </c>
      <c r="E5414" s="295">
        <f t="shared" si="1265"/>
        <v>0</v>
      </c>
      <c r="F5414" s="158"/>
      <c r="G5414" s="159"/>
      <c r="H5414" s="1408"/>
      <c r="I5414" s="158"/>
      <c r="J5414" s="159"/>
      <c r="K5414" s="1408"/>
      <c r="L5414" s="295">
        <f t="shared" si="1266"/>
        <v>0</v>
      </c>
      <c r="M5414" s="12" t="str">
        <f t="shared" si="1259"/>
        <v/>
      </c>
      <c r="N5414" s="13"/>
    </row>
    <row r="5415" spans="1:14" hidden="1">
      <c r="A5415" s="23">
        <v>50</v>
      </c>
      <c r="B5415" s="292"/>
      <c r="C5415" s="293">
        <v>1015</v>
      </c>
      <c r="D5415" s="294" t="s">
        <v>199</v>
      </c>
      <c r="E5415" s="295">
        <f t="shared" si="1265"/>
        <v>0</v>
      </c>
      <c r="F5415" s="158"/>
      <c r="G5415" s="159"/>
      <c r="H5415" s="1408"/>
      <c r="I5415" s="158"/>
      <c r="J5415" s="159"/>
      <c r="K5415" s="1408"/>
      <c r="L5415" s="295">
        <f t="shared" si="1266"/>
        <v>0</v>
      </c>
      <c r="M5415" s="12" t="str">
        <f t="shared" si="1259"/>
        <v/>
      </c>
      <c r="N5415" s="13"/>
    </row>
    <row r="5416" spans="1:14" hidden="1">
      <c r="A5416" s="23">
        <v>55</v>
      </c>
      <c r="B5416" s="292"/>
      <c r="C5416" s="312">
        <v>1016</v>
      </c>
      <c r="D5416" s="313" t="s">
        <v>200</v>
      </c>
      <c r="E5416" s="314">
        <f t="shared" si="1265"/>
        <v>0</v>
      </c>
      <c r="F5416" s="164"/>
      <c r="G5416" s="165"/>
      <c r="H5416" s="1407"/>
      <c r="I5416" s="164"/>
      <c r="J5416" s="165"/>
      <c r="K5416" s="1407"/>
      <c r="L5416" s="314">
        <f t="shared" si="1266"/>
        <v>0</v>
      </c>
      <c r="M5416" s="12" t="str">
        <f t="shared" si="1259"/>
        <v/>
      </c>
      <c r="N5416" s="13"/>
    </row>
    <row r="5417" spans="1:14">
      <c r="A5417" s="23">
        <v>60</v>
      </c>
      <c r="B5417" s="278"/>
      <c r="C5417" s="318">
        <v>1020</v>
      </c>
      <c r="D5417" s="319" t="s">
        <v>201</v>
      </c>
      <c r="E5417" s="320">
        <f t="shared" si="1265"/>
        <v>50000</v>
      </c>
      <c r="F5417" s="450">
        <v>0</v>
      </c>
      <c r="G5417" s="451">
        <v>50000</v>
      </c>
      <c r="H5417" s="1416">
        <v>0</v>
      </c>
      <c r="I5417" s="450">
        <v>0</v>
      </c>
      <c r="J5417" s="451">
        <v>50200</v>
      </c>
      <c r="K5417" s="1416">
        <v>0</v>
      </c>
      <c r="L5417" s="320">
        <f t="shared" si="1266"/>
        <v>50200</v>
      </c>
      <c r="M5417" s="12">
        <f t="shared" si="1259"/>
        <v>1</v>
      </c>
      <c r="N5417" s="13"/>
    </row>
    <row r="5418" spans="1:14" hidden="1">
      <c r="A5418" s="22">
        <v>65</v>
      </c>
      <c r="B5418" s="292"/>
      <c r="C5418" s="324">
        <v>1030</v>
      </c>
      <c r="D5418" s="325" t="s">
        <v>202</v>
      </c>
      <c r="E5418" s="326">
        <f t="shared" si="1265"/>
        <v>0</v>
      </c>
      <c r="F5418" s="445"/>
      <c r="G5418" s="446"/>
      <c r="H5418" s="1413"/>
      <c r="I5418" s="445"/>
      <c r="J5418" s="446"/>
      <c r="K5418" s="1413"/>
      <c r="L5418" s="326">
        <f t="shared" si="1266"/>
        <v>0</v>
      </c>
      <c r="M5418" s="12" t="str">
        <f t="shared" si="1259"/>
        <v/>
      </c>
      <c r="N5418" s="13"/>
    </row>
    <row r="5419" spans="1:14" hidden="1">
      <c r="A5419" s="23">
        <v>70</v>
      </c>
      <c r="B5419" s="292"/>
      <c r="C5419" s="318">
        <v>1051</v>
      </c>
      <c r="D5419" s="331" t="s">
        <v>203</v>
      </c>
      <c r="E5419" s="320">
        <f t="shared" si="1265"/>
        <v>0</v>
      </c>
      <c r="F5419" s="450"/>
      <c r="G5419" s="451"/>
      <c r="H5419" s="1416"/>
      <c r="I5419" s="450"/>
      <c r="J5419" s="451"/>
      <c r="K5419" s="1416"/>
      <c r="L5419" s="320">
        <f t="shared" si="1266"/>
        <v>0</v>
      </c>
      <c r="M5419" s="12" t="str">
        <f t="shared" si="1259"/>
        <v/>
      </c>
      <c r="N5419" s="13"/>
    </row>
    <row r="5420" spans="1:14" hidden="1">
      <c r="A5420" s="23">
        <v>75</v>
      </c>
      <c r="B5420" s="292"/>
      <c r="C5420" s="293">
        <v>1052</v>
      </c>
      <c r="D5420" s="294" t="s">
        <v>204</v>
      </c>
      <c r="E5420" s="295">
        <f t="shared" si="1265"/>
        <v>0</v>
      </c>
      <c r="F5420" s="158"/>
      <c r="G5420" s="159"/>
      <c r="H5420" s="1408"/>
      <c r="I5420" s="158"/>
      <c r="J5420" s="159"/>
      <c r="K5420" s="1408"/>
      <c r="L5420" s="295">
        <f t="shared" si="1266"/>
        <v>0</v>
      </c>
      <c r="M5420" s="12" t="str">
        <f t="shared" si="1259"/>
        <v/>
      </c>
      <c r="N5420" s="13"/>
    </row>
    <row r="5421" spans="1:14" hidden="1">
      <c r="A5421" s="23">
        <v>80</v>
      </c>
      <c r="B5421" s="292"/>
      <c r="C5421" s="324">
        <v>1053</v>
      </c>
      <c r="D5421" s="325" t="s">
        <v>859</v>
      </c>
      <c r="E5421" s="326">
        <f t="shared" si="1265"/>
        <v>0</v>
      </c>
      <c r="F5421" s="445"/>
      <c r="G5421" s="446"/>
      <c r="H5421" s="1413"/>
      <c r="I5421" s="445"/>
      <c r="J5421" s="446"/>
      <c r="K5421" s="1413"/>
      <c r="L5421" s="326">
        <f t="shared" si="1266"/>
        <v>0</v>
      </c>
      <c r="M5421" s="12" t="str">
        <f t="shared" si="1259"/>
        <v/>
      </c>
      <c r="N5421" s="13"/>
    </row>
    <row r="5422" spans="1:14" hidden="1">
      <c r="A5422" s="23">
        <v>80</v>
      </c>
      <c r="B5422" s="292"/>
      <c r="C5422" s="318">
        <v>1062</v>
      </c>
      <c r="D5422" s="319" t="s">
        <v>205</v>
      </c>
      <c r="E5422" s="320">
        <f t="shared" si="1265"/>
        <v>0</v>
      </c>
      <c r="F5422" s="450"/>
      <c r="G5422" s="451"/>
      <c r="H5422" s="1416"/>
      <c r="I5422" s="450"/>
      <c r="J5422" s="451"/>
      <c r="K5422" s="1416"/>
      <c r="L5422" s="320">
        <f t="shared" si="1266"/>
        <v>0</v>
      </c>
      <c r="M5422" s="12" t="str">
        <f t="shared" si="1259"/>
        <v/>
      </c>
      <c r="N5422" s="13"/>
    </row>
    <row r="5423" spans="1:14" hidden="1">
      <c r="A5423" s="23">
        <v>85</v>
      </c>
      <c r="B5423" s="292"/>
      <c r="C5423" s="324">
        <v>1063</v>
      </c>
      <c r="D5423" s="332" t="s">
        <v>787</v>
      </c>
      <c r="E5423" s="326">
        <f t="shared" si="1265"/>
        <v>0</v>
      </c>
      <c r="F5423" s="445"/>
      <c r="G5423" s="446"/>
      <c r="H5423" s="1413"/>
      <c r="I5423" s="445"/>
      <c r="J5423" s="446"/>
      <c r="K5423" s="1413"/>
      <c r="L5423" s="326">
        <f t="shared" si="1266"/>
        <v>0</v>
      </c>
      <c r="M5423" s="12" t="str">
        <f t="shared" si="1259"/>
        <v/>
      </c>
      <c r="N5423" s="13"/>
    </row>
    <row r="5424" spans="1:14" hidden="1">
      <c r="A5424" s="23">
        <v>90</v>
      </c>
      <c r="B5424" s="292"/>
      <c r="C5424" s="333">
        <v>1069</v>
      </c>
      <c r="D5424" s="334" t="s">
        <v>206</v>
      </c>
      <c r="E5424" s="335">
        <f t="shared" si="1265"/>
        <v>0</v>
      </c>
      <c r="F5424" s="589"/>
      <c r="G5424" s="590"/>
      <c r="H5424" s="1415"/>
      <c r="I5424" s="589"/>
      <c r="J5424" s="590"/>
      <c r="K5424" s="1415"/>
      <c r="L5424" s="335">
        <f t="shared" si="1266"/>
        <v>0</v>
      </c>
      <c r="M5424" s="12" t="str">
        <f t="shared" si="1259"/>
        <v/>
      </c>
      <c r="N5424" s="13"/>
    </row>
    <row r="5425" spans="1:14" hidden="1">
      <c r="A5425" s="23">
        <v>90</v>
      </c>
      <c r="B5425" s="278"/>
      <c r="C5425" s="318">
        <v>1091</v>
      </c>
      <c r="D5425" s="331" t="s">
        <v>895</v>
      </c>
      <c r="E5425" s="320">
        <f t="shared" si="1265"/>
        <v>0</v>
      </c>
      <c r="F5425" s="450"/>
      <c r="G5425" s="451"/>
      <c r="H5425" s="1416"/>
      <c r="I5425" s="450"/>
      <c r="J5425" s="451"/>
      <c r="K5425" s="1416"/>
      <c r="L5425" s="320">
        <f t="shared" si="1266"/>
        <v>0</v>
      </c>
      <c r="M5425" s="12" t="str">
        <f t="shared" si="1259"/>
        <v/>
      </c>
      <c r="N5425" s="13"/>
    </row>
    <row r="5426" spans="1:14" hidden="1">
      <c r="A5426" s="22">
        <v>115</v>
      </c>
      <c r="B5426" s="292"/>
      <c r="C5426" s="293">
        <v>1092</v>
      </c>
      <c r="D5426" s="294" t="s">
        <v>299</v>
      </c>
      <c r="E5426" s="295">
        <f t="shared" si="1265"/>
        <v>0</v>
      </c>
      <c r="F5426" s="158"/>
      <c r="G5426" s="159"/>
      <c r="H5426" s="1408"/>
      <c r="I5426" s="158"/>
      <c r="J5426" s="159"/>
      <c r="K5426" s="1408"/>
      <c r="L5426" s="295">
        <f t="shared" si="1266"/>
        <v>0</v>
      </c>
      <c r="M5426" s="12" t="str">
        <f t="shared" si="1259"/>
        <v/>
      </c>
      <c r="N5426" s="13"/>
    </row>
    <row r="5427" spans="1:14" hidden="1">
      <c r="A5427" s="22">
        <v>125</v>
      </c>
      <c r="B5427" s="292"/>
      <c r="C5427" s="285">
        <v>1098</v>
      </c>
      <c r="D5427" s="339" t="s">
        <v>207</v>
      </c>
      <c r="E5427" s="287">
        <f t="shared" si="1265"/>
        <v>0</v>
      </c>
      <c r="F5427" s="173"/>
      <c r="G5427" s="174"/>
      <c r="H5427" s="1409"/>
      <c r="I5427" s="173"/>
      <c r="J5427" s="174"/>
      <c r="K5427" s="1409"/>
      <c r="L5427" s="287">
        <f t="shared" si="1266"/>
        <v>0</v>
      </c>
      <c r="M5427" s="12" t="str">
        <f t="shared" si="1259"/>
        <v/>
      </c>
      <c r="N5427" s="13"/>
    </row>
    <row r="5428" spans="1:14" hidden="1">
      <c r="A5428" s="23">
        <v>130</v>
      </c>
      <c r="B5428" s="272">
        <v>1900</v>
      </c>
      <c r="C5428" s="1917" t="s">
        <v>266</v>
      </c>
      <c r="D5428" s="1918"/>
      <c r="E5428" s="310">
        <f t="shared" ref="E5428:L5428" si="1267">SUM(E5429:E5431)</f>
        <v>0</v>
      </c>
      <c r="F5428" s="274">
        <f t="shared" si="1267"/>
        <v>0</v>
      </c>
      <c r="G5428" s="275">
        <f t="shared" si="1267"/>
        <v>0</v>
      </c>
      <c r="H5428" s="276">
        <f>SUM(H5429:H5431)</f>
        <v>0</v>
      </c>
      <c r="I5428" s="274">
        <f t="shared" si="1267"/>
        <v>0</v>
      </c>
      <c r="J5428" s="275">
        <f t="shared" si="1267"/>
        <v>0</v>
      </c>
      <c r="K5428" s="276">
        <f t="shared" si="1267"/>
        <v>0</v>
      </c>
      <c r="L5428" s="310">
        <f t="shared" si="1267"/>
        <v>0</v>
      </c>
      <c r="M5428" s="12" t="str">
        <f t="shared" si="1259"/>
        <v/>
      </c>
      <c r="N5428" s="13"/>
    </row>
    <row r="5429" spans="1:14" hidden="1">
      <c r="A5429" s="23">
        <v>135</v>
      </c>
      <c r="B5429" s="292"/>
      <c r="C5429" s="279">
        <v>1901</v>
      </c>
      <c r="D5429" s="340" t="s">
        <v>896</v>
      </c>
      <c r="E5429" s="281">
        <f>F5429+G5429+H5429</f>
        <v>0</v>
      </c>
      <c r="F5429" s="152"/>
      <c r="G5429" s="153"/>
      <c r="H5429" s="1406"/>
      <c r="I5429" s="152"/>
      <c r="J5429" s="153"/>
      <c r="K5429" s="1406"/>
      <c r="L5429" s="281">
        <f>I5429+J5429+K5429</f>
        <v>0</v>
      </c>
      <c r="M5429" s="12" t="str">
        <f t="shared" si="1259"/>
        <v/>
      </c>
      <c r="N5429" s="13"/>
    </row>
    <row r="5430" spans="1:14" hidden="1">
      <c r="A5430" s="23">
        <v>140</v>
      </c>
      <c r="B5430" s="341"/>
      <c r="C5430" s="293">
        <v>1981</v>
      </c>
      <c r="D5430" s="342" t="s">
        <v>897</v>
      </c>
      <c r="E5430" s="295">
        <f>F5430+G5430+H5430</f>
        <v>0</v>
      </c>
      <c r="F5430" s="158"/>
      <c r="G5430" s="159"/>
      <c r="H5430" s="1408"/>
      <c r="I5430" s="158"/>
      <c r="J5430" s="159"/>
      <c r="K5430" s="1408"/>
      <c r="L5430" s="295">
        <f>I5430+J5430+K5430</f>
        <v>0</v>
      </c>
      <c r="M5430" s="12" t="str">
        <f t="shared" si="1259"/>
        <v/>
      </c>
      <c r="N5430" s="13"/>
    </row>
    <row r="5431" spans="1:14" hidden="1">
      <c r="A5431" s="23">
        <v>145</v>
      </c>
      <c r="B5431" s="292"/>
      <c r="C5431" s="285">
        <v>1991</v>
      </c>
      <c r="D5431" s="343" t="s">
        <v>898</v>
      </c>
      <c r="E5431" s="287">
        <f>F5431+G5431+H5431</f>
        <v>0</v>
      </c>
      <c r="F5431" s="173"/>
      <c r="G5431" s="174"/>
      <c r="H5431" s="1409"/>
      <c r="I5431" s="173"/>
      <c r="J5431" s="174"/>
      <c r="K5431" s="1409"/>
      <c r="L5431" s="287">
        <f>I5431+J5431+K5431</f>
        <v>0</v>
      </c>
      <c r="M5431" s="12" t="str">
        <f t="shared" si="1259"/>
        <v/>
      </c>
      <c r="N5431" s="13"/>
    </row>
    <row r="5432" spans="1:14" hidden="1">
      <c r="A5432" s="23">
        <v>150</v>
      </c>
      <c r="B5432" s="272">
        <v>2100</v>
      </c>
      <c r="C5432" s="1917" t="s">
        <v>708</v>
      </c>
      <c r="D5432" s="1918"/>
      <c r="E5432" s="310">
        <f t="shared" ref="E5432:L5432" si="1268">SUM(E5433:E5437)</f>
        <v>0</v>
      </c>
      <c r="F5432" s="274">
        <f t="shared" si="1268"/>
        <v>0</v>
      </c>
      <c r="G5432" s="275">
        <f t="shared" si="1268"/>
        <v>0</v>
      </c>
      <c r="H5432" s="276">
        <f>SUM(H5433:H5437)</f>
        <v>0</v>
      </c>
      <c r="I5432" s="274">
        <f t="shared" si="1268"/>
        <v>0</v>
      </c>
      <c r="J5432" s="275">
        <f t="shared" si="1268"/>
        <v>0</v>
      </c>
      <c r="K5432" s="276">
        <f t="shared" si="1268"/>
        <v>0</v>
      </c>
      <c r="L5432" s="310">
        <f t="shared" si="1268"/>
        <v>0</v>
      </c>
      <c r="M5432" s="12" t="str">
        <f t="shared" si="1259"/>
        <v/>
      </c>
      <c r="N5432" s="13"/>
    </row>
    <row r="5433" spans="1:14" hidden="1">
      <c r="A5433" s="23">
        <v>155</v>
      </c>
      <c r="B5433" s="292"/>
      <c r="C5433" s="279">
        <v>2110</v>
      </c>
      <c r="D5433" s="344" t="s">
        <v>208</v>
      </c>
      <c r="E5433" s="281">
        <f>F5433+G5433+H5433</f>
        <v>0</v>
      </c>
      <c r="F5433" s="152"/>
      <c r="G5433" s="153"/>
      <c r="H5433" s="1406"/>
      <c r="I5433" s="152"/>
      <c r="J5433" s="153"/>
      <c r="K5433" s="1406"/>
      <c r="L5433" s="281">
        <f>I5433+J5433+K5433</f>
        <v>0</v>
      </c>
      <c r="M5433" s="12" t="str">
        <f t="shared" si="1259"/>
        <v/>
      </c>
      <c r="N5433" s="13"/>
    </row>
    <row r="5434" spans="1:14" hidden="1">
      <c r="A5434" s="23">
        <v>160</v>
      </c>
      <c r="B5434" s="341"/>
      <c r="C5434" s="293">
        <v>2120</v>
      </c>
      <c r="D5434" s="300" t="s">
        <v>209</v>
      </c>
      <c r="E5434" s="295">
        <f>F5434+G5434+H5434</f>
        <v>0</v>
      </c>
      <c r="F5434" s="158"/>
      <c r="G5434" s="159"/>
      <c r="H5434" s="1408"/>
      <c r="I5434" s="158"/>
      <c r="J5434" s="159"/>
      <c r="K5434" s="1408"/>
      <c r="L5434" s="295">
        <f>I5434+J5434+K5434</f>
        <v>0</v>
      </c>
      <c r="M5434" s="12" t="str">
        <f t="shared" si="1259"/>
        <v/>
      </c>
      <c r="N5434" s="13"/>
    </row>
    <row r="5435" spans="1:14" hidden="1">
      <c r="A5435" s="23">
        <v>165</v>
      </c>
      <c r="B5435" s="341"/>
      <c r="C5435" s="293">
        <v>2125</v>
      </c>
      <c r="D5435" s="300" t="s">
        <v>210</v>
      </c>
      <c r="E5435" s="295">
        <f>F5435+G5435+H5435</f>
        <v>0</v>
      </c>
      <c r="F5435" s="484">
        <v>0</v>
      </c>
      <c r="G5435" s="485">
        <v>0</v>
      </c>
      <c r="H5435" s="160">
        <v>0</v>
      </c>
      <c r="I5435" s="484">
        <v>0</v>
      </c>
      <c r="J5435" s="485">
        <v>0</v>
      </c>
      <c r="K5435" s="160">
        <v>0</v>
      </c>
      <c r="L5435" s="295">
        <f>I5435+J5435+K5435</f>
        <v>0</v>
      </c>
      <c r="M5435" s="12" t="str">
        <f t="shared" si="1259"/>
        <v/>
      </c>
      <c r="N5435" s="13"/>
    </row>
    <row r="5436" spans="1:14" hidden="1">
      <c r="A5436" s="23">
        <v>175</v>
      </c>
      <c r="B5436" s="291"/>
      <c r="C5436" s="293">
        <v>2140</v>
      </c>
      <c r="D5436" s="300" t="s">
        <v>211</v>
      </c>
      <c r="E5436" s="295">
        <f>F5436+G5436+H5436</f>
        <v>0</v>
      </c>
      <c r="F5436" s="484">
        <v>0</v>
      </c>
      <c r="G5436" s="485">
        <v>0</v>
      </c>
      <c r="H5436" s="160">
        <v>0</v>
      </c>
      <c r="I5436" s="484">
        <v>0</v>
      </c>
      <c r="J5436" s="485">
        <v>0</v>
      </c>
      <c r="K5436" s="160">
        <v>0</v>
      </c>
      <c r="L5436" s="295">
        <f>I5436+J5436+K5436</f>
        <v>0</v>
      </c>
      <c r="M5436" s="12" t="str">
        <f t="shared" si="1259"/>
        <v/>
      </c>
      <c r="N5436" s="13"/>
    </row>
    <row r="5437" spans="1:14" hidden="1">
      <c r="A5437" s="23">
        <v>180</v>
      </c>
      <c r="B5437" s="292"/>
      <c r="C5437" s="285">
        <v>2190</v>
      </c>
      <c r="D5437" s="345" t="s">
        <v>212</v>
      </c>
      <c r="E5437" s="287">
        <f>F5437+G5437+H5437</f>
        <v>0</v>
      </c>
      <c r="F5437" s="173"/>
      <c r="G5437" s="174"/>
      <c r="H5437" s="1409"/>
      <c r="I5437" s="173"/>
      <c r="J5437" s="174"/>
      <c r="K5437" s="1409"/>
      <c r="L5437" s="287">
        <f>I5437+J5437+K5437</f>
        <v>0</v>
      </c>
      <c r="M5437" s="12" t="str">
        <f t="shared" si="1259"/>
        <v/>
      </c>
      <c r="N5437" s="13"/>
    </row>
    <row r="5438" spans="1:14" hidden="1">
      <c r="A5438" s="23">
        <v>185</v>
      </c>
      <c r="B5438" s="272">
        <v>2200</v>
      </c>
      <c r="C5438" s="1917" t="s">
        <v>213</v>
      </c>
      <c r="D5438" s="1918"/>
      <c r="E5438" s="310">
        <f t="shared" ref="E5438:L5438" si="1269">SUM(E5439:E5440)</f>
        <v>0</v>
      </c>
      <c r="F5438" s="274">
        <f t="shared" si="1269"/>
        <v>0</v>
      </c>
      <c r="G5438" s="275">
        <f t="shared" si="1269"/>
        <v>0</v>
      </c>
      <c r="H5438" s="276">
        <f>SUM(H5439:H5440)</f>
        <v>0</v>
      </c>
      <c r="I5438" s="274">
        <f t="shared" si="1269"/>
        <v>0</v>
      </c>
      <c r="J5438" s="275">
        <f t="shared" si="1269"/>
        <v>0</v>
      </c>
      <c r="K5438" s="276">
        <f t="shared" si="1269"/>
        <v>0</v>
      </c>
      <c r="L5438" s="310">
        <f t="shared" si="1269"/>
        <v>0</v>
      </c>
      <c r="M5438" s="12" t="str">
        <f t="shared" si="1259"/>
        <v/>
      </c>
      <c r="N5438" s="13"/>
    </row>
    <row r="5439" spans="1:14" hidden="1">
      <c r="A5439" s="23">
        <v>190</v>
      </c>
      <c r="B5439" s="292"/>
      <c r="C5439" s="279">
        <v>2221</v>
      </c>
      <c r="D5439" s="280" t="s">
        <v>300</v>
      </c>
      <c r="E5439" s="281">
        <f>F5439+G5439+H5439</f>
        <v>0</v>
      </c>
      <c r="F5439" s="152"/>
      <c r="G5439" s="153"/>
      <c r="H5439" s="1406"/>
      <c r="I5439" s="152"/>
      <c r="J5439" s="153"/>
      <c r="K5439" s="1406"/>
      <c r="L5439" s="281">
        <f>I5439+J5439+K5439</f>
        <v>0</v>
      </c>
      <c r="M5439" s="12" t="str">
        <f t="shared" si="1259"/>
        <v/>
      </c>
      <c r="N5439" s="13"/>
    </row>
    <row r="5440" spans="1:14" hidden="1">
      <c r="A5440" s="23">
        <v>200</v>
      </c>
      <c r="B5440" s="292"/>
      <c r="C5440" s="285">
        <v>2224</v>
      </c>
      <c r="D5440" s="286" t="s">
        <v>214</v>
      </c>
      <c r="E5440" s="287">
        <f>F5440+G5440+H5440</f>
        <v>0</v>
      </c>
      <c r="F5440" s="173"/>
      <c r="G5440" s="174"/>
      <c r="H5440" s="1409"/>
      <c r="I5440" s="173"/>
      <c r="J5440" s="174"/>
      <c r="K5440" s="1409"/>
      <c r="L5440" s="287">
        <f>I5440+J5440+K5440</f>
        <v>0</v>
      </c>
      <c r="M5440" s="12" t="str">
        <f t="shared" si="1259"/>
        <v/>
      </c>
      <c r="N5440" s="13"/>
    </row>
    <row r="5441" spans="1:14" hidden="1">
      <c r="A5441" s="23">
        <v>200</v>
      </c>
      <c r="B5441" s="272">
        <v>2500</v>
      </c>
      <c r="C5441" s="1917" t="s">
        <v>215</v>
      </c>
      <c r="D5441" s="1918"/>
      <c r="E5441" s="310">
        <f>F5441+G5441+H5441</f>
        <v>0</v>
      </c>
      <c r="F5441" s="1410"/>
      <c r="G5441" s="1411"/>
      <c r="H5441" s="1412"/>
      <c r="I5441" s="1410"/>
      <c r="J5441" s="1411"/>
      <c r="K5441" s="1412"/>
      <c r="L5441" s="310">
        <f>I5441+J5441+K5441</f>
        <v>0</v>
      </c>
      <c r="M5441" s="12" t="str">
        <f t="shared" si="1259"/>
        <v/>
      </c>
      <c r="N5441" s="13"/>
    </row>
    <row r="5442" spans="1:14" hidden="1">
      <c r="A5442" s="23">
        <v>205</v>
      </c>
      <c r="B5442" s="272">
        <v>2600</v>
      </c>
      <c r="C5442" s="1923" t="s">
        <v>216</v>
      </c>
      <c r="D5442" s="1924"/>
      <c r="E5442" s="310">
        <f>F5442+G5442+H5442</f>
        <v>0</v>
      </c>
      <c r="F5442" s="1410"/>
      <c r="G5442" s="1411"/>
      <c r="H5442" s="1412"/>
      <c r="I5442" s="1410"/>
      <c r="J5442" s="1411"/>
      <c r="K5442" s="1412"/>
      <c r="L5442" s="310">
        <f>I5442+J5442+K5442</f>
        <v>0</v>
      </c>
      <c r="M5442" s="12" t="str">
        <f t="shared" si="1259"/>
        <v/>
      </c>
      <c r="N5442" s="13"/>
    </row>
    <row r="5443" spans="1:14" hidden="1">
      <c r="A5443" s="23">
        <v>210</v>
      </c>
      <c r="B5443" s="272">
        <v>2700</v>
      </c>
      <c r="C5443" s="1923" t="s">
        <v>217</v>
      </c>
      <c r="D5443" s="1924"/>
      <c r="E5443" s="310">
        <f>F5443+G5443+H5443</f>
        <v>0</v>
      </c>
      <c r="F5443" s="1410"/>
      <c r="G5443" s="1411"/>
      <c r="H5443" s="1412"/>
      <c r="I5443" s="1410"/>
      <c r="J5443" s="1411"/>
      <c r="K5443" s="1412"/>
      <c r="L5443" s="310">
        <f>I5443+J5443+K5443</f>
        <v>0</v>
      </c>
      <c r="M5443" s="12" t="str">
        <f t="shared" si="1259"/>
        <v/>
      </c>
      <c r="N5443" s="13"/>
    </row>
    <row r="5444" spans="1:14" ht="36" hidden="1" customHeight="1">
      <c r="A5444" s="23">
        <v>215</v>
      </c>
      <c r="B5444" s="272">
        <v>2800</v>
      </c>
      <c r="C5444" s="1923" t="s">
        <v>1644</v>
      </c>
      <c r="D5444" s="1924"/>
      <c r="E5444" s="310">
        <f t="shared" ref="E5444:L5444" si="1270">SUM(E5445:E5447)</f>
        <v>0</v>
      </c>
      <c r="F5444" s="274">
        <f t="shared" si="1270"/>
        <v>0</v>
      </c>
      <c r="G5444" s="275">
        <f t="shared" si="1270"/>
        <v>0</v>
      </c>
      <c r="H5444" s="276">
        <f>SUM(H5445:H5447)</f>
        <v>0</v>
      </c>
      <c r="I5444" s="274">
        <f t="shared" si="1270"/>
        <v>0</v>
      </c>
      <c r="J5444" s="275">
        <f t="shared" si="1270"/>
        <v>0</v>
      </c>
      <c r="K5444" s="276">
        <f t="shared" si="1270"/>
        <v>0</v>
      </c>
      <c r="L5444" s="310">
        <f t="shared" si="1270"/>
        <v>0</v>
      </c>
      <c r="M5444" s="12" t="str">
        <f t="shared" si="1259"/>
        <v/>
      </c>
      <c r="N5444" s="13"/>
    </row>
    <row r="5445" spans="1:14" hidden="1">
      <c r="A5445" s="22">
        <v>220</v>
      </c>
      <c r="B5445" s="292"/>
      <c r="C5445" s="279">
        <v>2810</v>
      </c>
      <c r="D5445" s="340" t="s">
        <v>2169</v>
      </c>
      <c r="E5445" s="281">
        <f>F5445+G5445+H5445</f>
        <v>0</v>
      </c>
      <c r="F5445" s="152"/>
      <c r="G5445" s="153"/>
      <c r="H5445" s="1406"/>
      <c r="I5445" s="152"/>
      <c r="J5445" s="153"/>
      <c r="K5445" s="1406"/>
      <c r="L5445" s="281">
        <f>I5445+J5445+K5445</f>
        <v>0</v>
      </c>
      <c r="M5445" s="12" t="str">
        <f t="shared" si="1259"/>
        <v/>
      </c>
      <c r="N5445" s="13"/>
    </row>
    <row r="5446" spans="1:14" hidden="1">
      <c r="A5446" s="23">
        <v>225</v>
      </c>
      <c r="B5446" s="341"/>
      <c r="C5446" s="293">
        <v>2820</v>
      </c>
      <c r="D5446" s="342" t="s">
        <v>2170</v>
      </c>
      <c r="E5446" s="295">
        <f>F5446+G5446+H5446</f>
        <v>0</v>
      </c>
      <c r="F5446" s="158"/>
      <c r="G5446" s="159"/>
      <c r="H5446" s="1408"/>
      <c r="I5446" s="158"/>
      <c r="J5446" s="159"/>
      <c r="K5446" s="1408"/>
      <c r="L5446" s="295">
        <f>I5446+J5446+K5446</f>
        <v>0</v>
      </c>
      <c r="M5446" s="12" t="str">
        <f t="shared" si="1259"/>
        <v/>
      </c>
      <c r="N5446" s="13"/>
    </row>
    <row r="5447" spans="1:14" ht="31.5" hidden="1">
      <c r="A5447" s="23">
        <v>230</v>
      </c>
      <c r="B5447" s="292"/>
      <c r="C5447" s="285">
        <v>2890</v>
      </c>
      <c r="D5447" s="343" t="s">
        <v>2171</v>
      </c>
      <c r="E5447" s="287">
        <f>F5447+G5447+H5447</f>
        <v>0</v>
      </c>
      <c r="F5447" s="173"/>
      <c r="G5447" s="174"/>
      <c r="H5447" s="1409"/>
      <c r="I5447" s="173"/>
      <c r="J5447" s="174"/>
      <c r="K5447" s="1409"/>
      <c r="L5447" s="287">
        <f>I5447+J5447+K5447</f>
        <v>0</v>
      </c>
      <c r="M5447" s="12" t="str">
        <f t="shared" si="1259"/>
        <v/>
      </c>
      <c r="N5447" s="13"/>
    </row>
    <row r="5448" spans="1:14" hidden="1">
      <c r="A5448" s="23">
        <v>245</v>
      </c>
      <c r="B5448" s="272">
        <v>2900</v>
      </c>
      <c r="C5448" s="1917" t="s">
        <v>218</v>
      </c>
      <c r="D5448" s="1918"/>
      <c r="E5448" s="310">
        <f>SUM(E5449:E5456)</f>
        <v>0</v>
      </c>
      <c r="F5448" s="274">
        <f>SUM(F5449:F5456)</f>
        <v>0</v>
      </c>
      <c r="G5448" s="274">
        <f t="shared" ref="G5448:L5448" si="1271">SUM(G5449:G5456)</f>
        <v>0</v>
      </c>
      <c r="H5448" s="274">
        <f t="shared" si="1271"/>
        <v>0</v>
      </c>
      <c r="I5448" s="274">
        <f t="shared" si="1271"/>
        <v>0</v>
      </c>
      <c r="J5448" s="274">
        <f t="shared" si="1271"/>
        <v>0</v>
      </c>
      <c r="K5448" s="274">
        <f t="shared" si="1271"/>
        <v>0</v>
      </c>
      <c r="L5448" s="274">
        <f t="shared" si="1271"/>
        <v>0</v>
      </c>
      <c r="M5448" s="12" t="str">
        <f t="shared" si="1259"/>
        <v/>
      </c>
      <c r="N5448" s="13"/>
    </row>
    <row r="5449" spans="1:14" hidden="1">
      <c r="A5449" s="22">
        <v>220</v>
      </c>
      <c r="B5449" s="346"/>
      <c r="C5449" s="279">
        <v>2910</v>
      </c>
      <c r="D5449" s="347" t="s">
        <v>1988</v>
      </c>
      <c r="E5449" s="281">
        <f>F5449+G5449+H5449</f>
        <v>0</v>
      </c>
      <c r="F5449" s="152"/>
      <c r="G5449" s="153"/>
      <c r="H5449" s="1406"/>
      <c r="I5449" s="152"/>
      <c r="J5449" s="153"/>
      <c r="K5449" s="1406"/>
      <c r="L5449" s="281">
        <f>I5449+J5449+K5449</f>
        <v>0</v>
      </c>
      <c r="M5449" s="12" t="str">
        <f t="shared" si="1259"/>
        <v/>
      </c>
      <c r="N5449" s="13"/>
    </row>
    <row r="5450" spans="1:14" hidden="1">
      <c r="A5450" s="23">
        <v>225</v>
      </c>
      <c r="B5450" s="346"/>
      <c r="C5450" s="279">
        <v>2920</v>
      </c>
      <c r="D5450" s="347" t="s">
        <v>219</v>
      </c>
      <c r="E5450" s="281">
        <f t="shared" ref="E5450:E5456" si="1272">F5450+G5450+H5450</f>
        <v>0</v>
      </c>
      <c r="F5450" s="152"/>
      <c r="G5450" s="153"/>
      <c r="H5450" s="1406"/>
      <c r="I5450" s="152"/>
      <c r="J5450" s="153"/>
      <c r="K5450" s="1406"/>
      <c r="L5450" s="281">
        <f t="shared" ref="L5450:L5456" si="1273">I5450+J5450+K5450</f>
        <v>0</v>
      </c>
      <c r="M5450" s="12" t="str">
        <f t="shared" si="1259"/>
        <v/>
      </c>
      <c r="N5450" s="13"/>
    </row>
    <row r="5451" spans="1:14" ht="31.5" hidden="1">
      <c r="A5451" s="23">
        <v>230</v>
      </c>
      <c r="B5451" s="346"/>
      <c r="C5451" s="324">
        <v>2969</v>
      </c>
      <c r="D5451" s="348" t="s">
        <v>220</v>
      </c>
      <c r="E5451" s="326">
        <f t="shared" si="1272"/>
        <v>0</v>
      </c>
      <c r="F5451" s="445"/>
      <c r="G5451" s="446"/>
      <c r="H5451" s="1413"/>
      <c r="I5451" s="445"/>
      <c r="J5451" s="446"/>
      <c r="K5451" s="1413"/>
      <c r="L5451" s="326">
        <f t="shared" si="1273"/>
        <v>0</v>
      </c>
      <c r="M5451" s="12" t="str">
        <f t="shared" si="1259"/>
        <v/>
      </c>
      <c r="N5451" s="13"/>
    </row>
    <row r="5452" spans="1:14" ht="31.5" hidden="1">
      <c r="A5452" s="23">
        <v>235</v>
      </c>
      <c r="B5452" s="346"/>
      <c r="C5452" s="349">
        <v>2970</v>
      </c>
      <c r="D5452" s="350" t="s">
        <v>221</v>
      </c>
      <c r="E5452" s="351">
        <f t="shared" si="1272"/>
        <v>0</v>
      </c>
      <c r="F5452" s="624"/>
      <c r="G5452" s="625"/>
      <c r="H5452" s="1414"/>
      <c r="I5452" s="624"/>
      <c r="J5452" s="625"/>
      <c r="K5452" s="1414"/>
      <c r="L5452" s="351">
        <f t="shared" si="1273"/>
        <v>0</v>
      </c>
      <c r="M5452" s="12" t="str">
        <f t="shared" si="1259"/>
        <v/>
      </c>
      <c r="N5452" s="13"/>
    </row>
    <row r="5453" spans="1:14" hidden="1">
      <c r="A5453" s="23">
        <v>240</v>
      </c>
      <c r="B5453" s="346"/>
      <c r="C5453" s="333">
        <v>2989</v>
      </c>
      <c r="D5453" s="355" t="s">
        <v>222</v>
      </c>
      <c r="E5453" s="335">
        <f t="shared" si="1272"/>
        <v>0</v>
      </c>
      <c r="F5453" s="589"/>
      <c r="G5453" s="590"/>
      <c r="H5453" s="1415"/>
      <c r="I5453" s="589"/>
      <c r="J5453" s="590"/>
      <c r="K5453" s="1415"/>
      <c r="L5453" s="335">
        <f t="shared" si="1273"/>
        <v>0</v>
      </c>
      <c r="M5453" s="12" t="str">
        <f t="shared" si="1259"/>
        <v/>
      </c>
      <c r="N5453" s="13"/>
    </row>
    <row r="5454" spans="1:14" hidden="1">
      <c r="A5454" s="23">
        <v>245</v>
      </c>
      <c r="B5454" s="292"/>
      <c r="C5454" s="318">
        <v>2990</v>
      </c>
      <c r="D5454" s="356" t="s">
        <v>2007</v>
      </c>
      <c r="E5454" s="320">
        <f>F5454+G5454+H5454</f>
        <v>0</v>
      </c>
      <c r="F5454" s="450"/>
      <c r="G5454" s="451"/>
      <c r="H5454" s="1416"/>
      <c r="I5454" s="450"/>
      <c r="J5454" s="451"/>
      <c r="K5454" s="1416"/>
      <c r="L5454" s="320">
        <f>I5454+J5454+K5454</f>
        <v>0</v>
      </c>
      <c r="M5454" s="12" t="str">
        <f t="shared" si="1259"/>
        <v/>
      </c>
      <c r="N5454" s="13"/>
    </row>
    <row r="5455" spans="1:14" hidden="1">
      <c r="A5455" s="22">
        <v>250</v>
      </c>
      <c r="B5455" s="292"/>
      <c r="C5455" s="318">
        <v>2991</v>
      </c>
      <c r="D5455" s="356" t="s">
        <v>223</v>
      </c>
      <c r="E5455" s="320">
        <f t="shared" si="1272"/>
        <v>0</v>
      </c>
      <c r="F5455" s="450"/>
      <c r="G5455" s="451"/>
      <c r="H5455" s="1416"/>
      <c r="I5455" s="450"/>
      <c r="J5455" s="451"/>
      <c r="K5455" s="1416"/>
      <c r="L5455" s="320">
        <f t="shared" si="1273"/>
        <v>0</v>
      </c>
      <c r="M5455" s="12" t="str">
        <f t="shared" si="1259"/>
        <v/>
      </c>
      <c r="N5455" s="13"/>
    </row>
    <row r="5456" spans="1:14" hidden="1">
      <c r="A5456" s="23">
        <v>255</v>
      </c>
      <c r="B5456" s="292"/>
      <c r="C5456" s="285">
        <v>2992</v>
      </c>
      <c r="D5456" s="357" t="s">
        <v>224</v>
      </c>
      <c r="E5456" s="287">
        <f t="shared" si="1272"/>
        <v>0</v>
      </c>
      <c r="F5456" s="173"/>
      <c r="G5456" s="174"/>
      <c r="H5456" s="1409"/>
      <c r="I5456" s="173"/>
      <c r="J5456" s="174"/>
      <c r="K5456" s="1409"/>
      <c r="L5456" s="287">
        <f t="shared" si="1273"/>
        <v>0</v>
      </c>
      <c r="M5456" s="12" t="str">
        <f t="shared" si="1259"/>
        <v/>
      </c>
      <c r="N5456" s="13"/>
    </row>
    <row r="5457" spans="1:14" hidden="1">
      <c r="A5457" s="23">
        <v>265</v>
      </c>
      <c r="B5457" s="272">
        <v>3300</v>
      </c>
      <c r="C5457" s="358" t="s">
        <v>2038</v>
      </c>
      <c r="D5457" s="1835"/>
      <c r="E5457" s="310">
        <f t="shared" ref="E5457:L5457" si="1274">SUM(E5458:E5462)</f>
        <v>0</v>
      </c>
      <c r="F5457" s="274">
        <f t="shared" si="1274"/>
        <v>0</v>
      </c>
      <c r="G5457" s="275">
        <f t="shared" si="1274"/>
        <v>0</v>
      </c>
      <c r="H5457" s="276">
        <f t="shared" si="1274"/>
        <v>0</v>
      </c>
      <c r="I5457" s="274">
        <f t="shared" si="1274"/>
        <v>0</v>
      </c>
      <c r="J5457" s="275">
        <f t="shared" si="1274"/>
        <v>0</v>
      </c>
      <c r="K5457" s="276">
        <f t="shared" si="1274"/>
        <v>0</v>
      </c>
      <c r="L5457" s="310">
        <f t="shared" si="1274"/>
        <v>0</v>
      </c>
      <c r="M5457" s="12" t="str">
        <f t="shared" ref="M5457:M5510" si="1275">(IF($E5457&lt;&gt;0,$M$2,IF($L5457&lt;&gt;0,$M$2,"")))</f>
        <v/>
      </c>
      <c r="N5457" s="13"/>
    </row>
    <row r="5458" spans="1:14" hidden="1">
      <c r="A5458" s="22">
        <v>270</v>
      </c>
      <c r="B5458" s="291"/>
      <c r="C5458" s="279">
        <v>3301</v>
      </c>
      <c r="D5458" s="359" t="s">
        <v>225</v>
      </c>
      <c r="E5458" s="281">
        <f t="shared" ref="E5458:E5465" si="1276">F5458+G5458+H5458</f>
        <v>0</v>
      </c>
      <c r="F5458" s="482">
        <v>0</v>
      </c>
      <c r="G5458" s="483">
        <v>0</v>
      </c>
      <c r="H5458" s="154">
        <v>0</v>
      </c>
      <c r="I5458" s="482">
        <v>0</v>
      </c>
      <c r="J5458" s="483">
        <v>0</v>
      </c>
      <c r="K5458" s="154">
        <v>0</v>
      </c>
      <c r="L5458" s="281">
        <f t="shared" ref="L5458:L5465" si="1277">I5458+J5458+K5458</f>
        <v>0</v>
      </c>
      <c r="M5458" s="12" t="str">
        <f t="shared" si="1275"/>
        <v/>
      </c>
      <c r="N5458" s="13"/>
    </row>
    <row r="5459" spans="1:14" hidden="1">
      <c r="A5459" s="22">
        <v>290</v>
      </c>
      <c r="B5459" s="291"/>
      <c r="C5459" s="293">
        <v>3302</v>
      </c>
      <c r="D5459" s="360" t="s">
        <v>702</v>
      </c>
      <c r="E5459" s="295">
        <f t="shared" si="1276"/>
        <v>0</v>
      </c>
      <c r="F5459" s="484">
        <v>0</v>
      </c>
      <c r="G5459" s="485">
        <v>0</v>
      </c>
      <c r="H5459" s="160">
        <v>0</v>
      </c>
      <c r="I5459" s="484">
        <v>0</v>
      </c>
      <c r="J5459" s="485">
        <v>0</v>
      </c>
      <c r="K5459" s="160">
        <v>0</v>
      </c>
      <c r="L5459" s="295">
        <f t="shared" si="1277"/>
        <v>0</v>
      </c>
      <c r="M5459" s="12" t="str">
        <f t="shared" si="1275"/>
        <v/>
      </c>
      <c r="N5459" s="13"/>
    </row>
    <row r="5460" spans="1:14" hidden="1">
      <c r="A5460" s="39">
        <v>320</v>
      </c>
      <c r="B5460" s="291"/>
      <c r="C5460" s="293">
        <v>3304</v>
      </c>
      <c r="D5460" s="360" t="s">
        <v>226</v>
      </c>
      <c r="E5460" s="295">
        <f t="shared" si="1276"/>
        <v>0</v>
      </c>
      <c r="F5460" s="484">
        <v>0</v>
      </c>
      <c r="G5460" s="485">
        <v>0</v>
      </c>
      <c r="H5460" s="160">
        <v>0</v>
      </c>
      <c r="I5460" s="484">
        <v>0</v>
      </c>
      <c r="J5460" s="485">
        <v>0</v>
      </c>
      <c r="K5460" s="160">
        <v>0</v>
      </c>
      <c r="L5460" s="295">
        <f t="shared" si="1277"/>
        <v>0</v>
      </c>
      <c r="M5460" s="12" t="str">
        <f t="shared" si="1275"/>
        <v/>
      </c>
      <c r="N5460" s="13"/>
    </row>
    <row r="5461" spans="1:14" ht="47.25" hidden="1">
      <c r="A5461" s="22">
        <v>330</v>
      </c>
      <c r="B5461" s="291"/>
      <c r="C5461" s="285">
        <v>3306</v>
      </c>
      <c r="D5461" s="361" t="s">
        <v>2172</v>
      </c>
      <c r="E5461" s="295">
        <f t="shared" si="1276"/>
        <v>0</v>
      </c>
      <c r="F5461" s="484">
        <v>0</v>
      </c>
      <c r="G5461" s="485">
        <v>0</v>
      </c>
      <c r="H5461" s="160">
        <v>0</v>
      </c>
      <c r="I5461" s="484">
        <v>0</v>
      </c>
      <c r="J5461" s="485">
        <v>0</v>
      </c>
      <c r="K5461" s="160">
        <v>0</v>
      </c>
      <c r="L5461" s="295">
        <f t="shared" si="1277"/>
        <v>0</v>
      </c>
      <c r="M5461" s="12" t="str">
        <f t="shared" si="1275"/>
        <v/>
      </c>
      <c r="N5461" s="13"/>
    </row>
    <row r="5462" spans="1:14" hidden="1">
      <c r="A5462" s="23">
        <v>225</v>
      </c>
      <c r="B5462" s="291"/>
      <c r="C5462" s="285">
        <v>3307</v>
      </c>
      <c r="D5462" s="361" t="s">
        <v>2049</v>
      </c>
      <c r="E5462" s="287">
        <f t="shared" si="1276"/>
        <v>0</v>
      </c>
      <c r="F5462" s="486">
        <v>0</v>
      </c>
      <c r="G5462" s="487">
        <v>0</v>
      </c>
      <c r="H5462" s="175">
        <v>0</v>
      </c>
      <c r="I5462" s="486">
        <v>0</v>
      </c>
      <c r="J5462" s="487">
        <v>0</v>
      </c>
      <c r="K5462" s="175">
        <v>0</v>
      </c>
      <c r="L5462" s="287">
        <f t="shared" si="1277"/>
        <v>0</v>
      </c>
      <c r="M5462" s="12" t="str">
        <f t="shared" si="1275"/>
        <v/>
      </c>
      <c r="N5462" s="13"/>
    </row>
    <row r="5463" spans="1:14" hidden="1">
      <c r="A5463" s="23">
        <v>230</v>
      </c>
      <c r="B5463" s="272">
        <v>3900</v>
      </c>
      <c r="C5463" s="1917" t="s">
        <v>227</v>
      </c>
      <c r="D5463" s="1918"/>
      <c r="E5463" s="310">
        <f t="shared" si="1276"/>
        <v>0</v>
      </c>
      <c r="F5463" s="1458">
        <v>0</v>
      </c>
      <c r="G5463" s="1459">
        <v>0</v>
      </c>
      <c r="H5463" s="1460">
        <v>0</v>
      </c>
      <c r="I5463" s="1458">
        <v>0</v>
      </c>
      <c r="J5463" s="1459">
        <v>0</v>
      </c>
      <c r="K5463" s="1460">
        <v>0</v>
      </c>
      <c r="L5463" s="310">
        <f t="shared" si="1277"/>
        <v>0</v>
      </c>
      <c r="M5463" s="12" t="str">
        <f t="shared" si="1275"/>
        <v/>
      </c>
      <c r="N5463" s="13"/>
    </row>
    <row r="5464" spans="1:14" hidden="1">
      <c r="A5464" s="23">
        <v>245</v>
      </c>
      <c r="B5464" s="272">
        <v>4000</v>
      </c>
      <c r="C5464" s="1917" t="s">
        <v>228</v>
      </c>
      <c r="D5464" s="1918"/>
      <c r="E5464" s="310">
        <f t="shared" si="1276"/>
        <v>0</v>
      </c>
      <c r="F5464" s="1410"/>
      <c r="G5464" s="1411"/>
      <c r="H5464" s="1412"/>
      <c r="I5464" s="1410"/>
      <c r="J5464" s="1411"/>
      <c r="K5464" s="1412"/>
      <c r="L5464" s="310">
        <f t="shared" si="1277"/>
        <v>0</v>
      </c>
      <c r="M5464" s="12" t="str">
        <f t="shared" si="1275"/>
        <v/>
      </c>
      <c r="N5464" s="13"/>
    </row>
    <row r="5465" spans="1:14" hidden="1">
      <c r="A5465" s="22">
        <v>350</v>
      </c>
      <c r="B5465" s="272">
        <v>4100</v>
      </c>
      <c r="C5465" s="1917" t="s">
        <v>229</v>
      </c>
      <c r="D5465" s="1918"/>
      <c r="E5465" s="310">
        <f t="shared" si="1276"/>
        <v>0</v>
      </c>
      <c r="F5465" s="1459">
        <v>0</v>
      </c>
      <c r="G5465" s="1459">
        <v>0</v>
      </c>
      <c r="H5465" s="1460">
        <v>0</v>
      </c>
      <c r="I5465" s="1711">
        <v>0</v>
      </c>
      <c r="J5465" s="1459">
        <v>0</v>
      </c>
      <c r="K5465" s="1459">
        <v>0</v>
      </c>
      <c r="L5465" s="310">
        <f t="shared" si="1277"/>
        <v>0</v>
      </c>
      <c r="M5465" s="12" t="str">
        <f t="shared" si="1275"/>
        <v/>
      </c>
      <c r="N5465" s="13"/>
    </row>
    <row r="5466" spans="1:14" hidden="1">
      <c r="A5466" s="23">
        <v>355</v>
      </c>
      <c r="B5466" s="272">
        <v>4200</v>
      </c>
      <c r="C5466" s="1917" t="s">
        <v>230</v>
      </c>
      <c r="D5466" s="1918"/>
      <c r="E5466" s="310">
        <f t="shared" ref="E5466:L5466" si="1278">SUM(E5467:E5472)</f>
        <v>0</v>
      </c>
      <c r="F5466" s="274">
        <f t="shared" si="1278"/>
        <v>0</v>
      </c>
      <c r="G5466" s="275">
        <f t="shared" si="1278"/>
        <v>0</v>
      </c>
      <c r="H5466" s="276">
        <f>SUM(H5467:H5472)</f>
        <v>0</v>
      </c>
      <c r="I5466" s="274">
        <f t="shared" si="1278"/>
        <v>0</v>
      </c>
      <c r="J5466" s="275">
        <f t="shared" si="1278"/>
        <v>0</v>
      </c>
      <c r="K5466" s="276">
        <f t="shared" si="1278"/>
        <v>0</v>
      </c>
      <c r="L5466" s="310">
        <f t="shared" si="1278"/>
        <v>0</v>
      </c>
      <c r="M5466" s="12" t="str">
        <f t="shared" si="1275"/>
        <v/>
      </c>
      <c r="N5466" s="13"/>
    </row>
    <row r="5467" spans="1:14" hidden="1">
      <c r="A5467" s="23">
        <v>355</v>
      </c>
      <c r="B5467" s="362"/>
      <c r="C5467" s="279">
        <v>4201</v>
      </c>
      <c r="D5467" s="280" t="s">
        <v>231</v>
      </c>
      <c r="E5467" s="281">
        <f t="shared" ref="E5467:E5472" si="1279">F5467+G5467+H5467</f>
        <v>0</v>
      </c>
      <c r="F5467" s="152"/>
      <c r="G5467" s="153"/>
      <c r="H5467" s="1406"/>
      <c r="I5467" s="152"/>
      <c r="J5467" s="153"/>
      <c r="K5467" s="1406"/>
      <c r="L5467" s="281">
        <f t="shared" ref="L5467:L5472" si="1280">I5467+J5467+K5467</f>
        <v>0</v>
      </c>
      <c r="M5467" s="12" t="str">
        <f t="shared" si="1275"/>
        <v/>
      </c>
      <c r="N5467" s="13"/>
    </row>
    <row r="5468" spans="1:14" hidden="1">
      <c r="A5468" s="23">
        <v>375</v>
      </c>
      <c r="B5468" s="362"/>
      <c r="C5468" s="293">
        <v>4202</v>
      </c>
      <c r="D5468" s="363" t="s">
        <v>232</v>
      </c>
      <c r="E5468" s="295">
        <f t="shared" si="1279"/>
        <v>0</v>
      </c>
      <c r="F5468" s="158"/>
      <c r="G5468" s="159"/>
      <c r="H5468" s="1408"/>
      <c r="I5468" s="158"/>
      <c r="J5468" s="159"/>
      <c r="K5468" s="1408"/>
      <c r="L5468" s="295">
        <f t="shared" si="1280"/>
        <v>0</v>
      </c>
      <c r="M5468" s="12" t="str">
        <f t="shared" si="1275"/>
        <v/>
      </c>
      <c r="N5468" s="13"/>
    </row>
    <row r="5469" spans="1:14" hidden="1">
      <c r="A5469" s="23">
        <v>380</v>
      </c>
      <c r="B5469" s="362"/>
      <c r="C5469" s="293">
        <v>4214</v>
      </c>
      <c r="D5469" s="363" t="s">
        <v>233</v>
      </c>
      <c r="E5469" s="295">
        <f t="shared" si="1279"/>
        <v>0</v>
      </c>
      <c r="F5469" s="158"/>
      <c r="G5469" s="159"/>
      <c r="H5469" s="1408"/>
      <c r="I5469" s="158"/>
      <c r="J5469" s="159"/>
      <c r="K5469" s="1408"/>
      <c r="L5469" s="295">
        <f t="shared" si="1280"/>
        <v>0</v>
      </c>
      <c r="M5469" s="12" t="str">
        <f t="shared" si="1275"/>
        <v/>
      </c>
      <c r="N5469" s="13"/>
    </row>
    <row r="5470" spans="1:14" hidden="1">
      <c r="A5470" s="23">
        <v>385</v>
      </c>
      <c r="B5470" s="362"/>
      <c r="C5470" s="293">
        <v>4217</v>
      </c>
      <c r="D5470" s="363" t="s">
        <v>234</v>
      </c>
      <c r="E5470" s="295">
        <f t="shared" si="1279"/>
        <v>0</v>
      </c>
      <c r="F5470" s="158"/>
      <c r="G5470" s="159"/>
      <c r="H5470" s="1408"/>
      <c r="I5470" s="158"/>
      <c r="J5470" s="159"/>
      <c r="K5470" s="1408"/>
      <c r="L5470" s="295">
        <f t="shared" si="1280"/>
        <v>0</v>
      </c>
      <c r="M5470" s="12" t="str">
        <f t="shared" si="1275"/>
        <v/>
      </c>
      <c r="N5470" s="13"/>
    </row>
    <row r="5471" spans="1:14" hidden="1">
      <c r="A5471" s="23">
        <v>390</v>
      </c>
      <c r="B5471" s="362"/>
      <c r="C5471" s="293">
        <v>4218</v>
      </c>
      <c r="D5471" s="294" t="s">
        <v>235</v>
      </c>
      <c r="E5471" s="295">
        <f t="shared" si="1279"/>
        <v>0</v>
      </c>
      <c r="F5471" s="158"/>
      <c r="G5471" s="159"/>
      <c r="H5471" s="1408"/>
      <c r="I5471" s="158"/>
      <c r="J5471" s="159"/>
      <c r="K5471" s="1408"/>
      <c r="L5471" s="295">
        <f t="shared" si="1280"/>
        <v>0</v>
      </c>
      <c r="M5471" s="12" t="str">
        <f t="shared" si="1275"/>
        <v/>
      </c>
      <c r="N5471" s="13"/>
    </row>
    <row r="5472" spans="1:14" hidden="1">
      <c r="A5472" s="23">
        <v>390</v>
      </c>
      <c r="B5472" s="362"/>
      <c r="C5472" s="285">
        <v>4219</v>
      </c>
      <c r="D5472" s="343" t="s">
        <v>236</v>
      </c>
      <c r="E5472" s="287">
        <f t="shared" si="1279"/>
        <v>0</v>
      </c>
      <c r="F5472" s="173"/>
      <c r="G5472" s="174"/>
      <c r="H5472" s="1409"/>
      <c r="I5472" s="173"/>
      <c r="J5472" s="174"/>
      <c r="K5472" s="1409"/>
      <c r="L5472" s="287">
        <f t="shared" si="1280"/>
        <v>0</v>
      </c>
      <c r="M5472" s="12" t="str">
        <f t="shared" si="1275"/>
        <v/>
      </c>
      <c r="N5472" s="13"/>
    </row>
    <row r="5473" spans="1:14" hidden="1">
      <c r="A5473" s="23">
        <v>395</v>
      </c>
      <c r="B5473" s="272">
        <v>4300</v>
      </c>
      <c r="C5473" s="1917" t="s">
        <v>1645</v>
      </c>
      <c r="D5473" s="1918"/>
      <c r="E5473" s="310">
        <f t="shared" ref="E5473:L5473" si="1281">SUM(E5474:E5476)</f>
        <v>0</v>
      </c>
      <c r="F5473" s="274">
        <f t="shared" si="1281"/>
        <v>0</v>
      </c>
      <c r="G5473" s="275">
        <f t="shared" si="1281"/>
        <v>0</v>
      </c>
      <c r="H5473" s="276">
        <f>SUM(H5474:H5476)</f>
        <v>0</v>
      </c>
      <c r="I5473" s="274">
        <f t="shared" si="1281"/>
        <v>0</v>
      </c>
      <c r="J5473" s="275">
        <f t="shared" si="1281"/>
        <v>0</v>
      </c>
      <c r="K5473" s="276">
        <f t="shared" si="1281"/>
        <v>0</v>
      </c>
      <c r="L5473" s="310">
        <f t="shared" si="1281"/>
        <v>0</v>
      </c>
      <c r="M5473" s="12" t="str">
        <f t="shared" si="1275"/>
        <v/>
      </c>
      <c r="N5473" s="13"/>
    </row>
    <row r="5474" spans="1:14" hidden="1">
      <c r="A5474" s="18">
        <v>397</v>
      </c>
      <c r="B5474" s="362"/>
      <c r="C5474" s="279">
        <v>4301</v>
      </c>
      <c r="D5474" s="311" t="s">
        <v>237</v>
      </c>
      <c r="E5474" s="281">
        <f t="shared" ref="E5474:E5479" si="1282">F5474+G5474+H5474</f>
        <v>0</v>
      </c>
      <c r="F5474" s="152"/>
      <c r="G5474" s="153"/>
      <c r="H5474" s="1406"/>
      <c r="I5474" s="152"/>
      <c r="J5474" s="153"/>
      <c r="K5474" s="1406"/>
      <c r="L5474" s="281">
        <f t="shared" ref="L5474:L5479" si="1283">I5474+J5474+K5474</f>
        <v>0</v>
      </c>
      <c r="M5474" s="12" t="str">
        <f t="shared" si="1275"/>
        <v/>
      </c>
      <c r="N5474" s="13"/>
    </row>
    <row r="5475" spans="1:14" hidden="1">
      <c r="A5475" s="14">
        <v>398</v>
      </c>
      <c r="B5475" s="362"/>
      <c r="C5475" s="293">
        <v>4302</v>
      </c>
      <c r="D5475" s="363" t="s">
        <v>238</v>
      </c>
      <c r="E5475" s="295">
        <f t="shared" si="1282"/>
        <v>0</v>
      </c>
      <c r="F5475" s="158"/>
      <c r="G5475" s="159"/>
      <c r="H5475" s="1408"/>
      <c r="I5475" s="158"/>
      <c r="J5475" s="159"/>
      <c r="K5475" s="1408"/>
      <c r="L5475" s="295">
        <f t="shared" si="1283"/>
        <v>0</v>
      </c>
      <c r="M5475" s="12" t="str">
        <f t="shared" si="1275"/>
        <v/>
      </c>
      <c r="N5475" s="13"/>
    </row>
    <row r="5476" spans="1:14" hidden="1">
      <c r="A5476" s="14">
        <v>399</v>
      </c>
      <c r="B5476" s="362"/>
      <c r="C5476" s="285">
        <v>4309</v>
      </c>
      <c r="D5476" s="301" t="s">
        <v>239</v>
      </c>
      <c r="E5476" s="287">
        <f t="shared" si="1282"/>
        <v>0</v>
      </c>
      <c r="F5476" s="173"/>
      <c r="G5476" s="174"/>
      <c r="H5476" s="1409"/>
      <c r="I5476" s="173"/>
      <c r="J5476" s="174"/>
      <c r="K5476" s="1409"/>
      <c r="L5476" s="287">
        <f t="shared" si="1283"/>
        <v>0</v>
      </c>
      <c r="M5476" s="12" t="str">
        <f t="shared" si="1275"/>
        <v/>
      </c>
      <c r="N5476" s="13"/>
    </row>
    <row r="5477" spans="1:14" hidden="1">
      <c r="A5477" s="14">
        <v>400</v>
      </c>
      <c r="B5477" s="272">
        <v>4400</v>
      </c>
      <c r="C5477" s="1917" t="s">
        <v>1642</v>
      </c>
      <c r="D5477" s="1918"/>
      <c r="E5477" s="310">
        <f t="shared" si="1282"/>
        <v>0</v>
      </c>
      <c r="F5477" s="1410"/>
      <c r="G5477" s="1411"/>
      <c r="H5477" s="1412"/>
      <c r="I5477" s="1410"/>
      <c r="J5477" s="1411"/>
      <c r="K5477" s="1412"/>
      <c r="L5477" s="310">
        <f t="shared" si="1283"/>
        <v>0</v>
      </c>
      <c r="M5477" s="12" t="str">
        <f t="shared" si="1275"/>
        <v/>
      </c>
      <c r="N5477" s="13"/>
    </row>
    <row r="5478" spans="1:14" hidden="1">
      <c r="A5478" s="14">
        <v>401</v>
      </c>
      <c r="B5478" s="272">
        <v>4500</v>
      </c>
      <c r="C5478" s="1917" t="s">
        <v>1643</v>
      </c>
      <c r="D5478" s="1918"/>
      <c r="E5478" s="310">
        <f t="shared" si="1282"/>
        <v>0</v>
      </c>
      <c r="F5478" s="1410"/>
      <c r="G5478" s="1411"/>
      <c r="H5478" s="1412"/>
      <c r="I5478" s="1410"/>
      <c r="J5478" s="1411"/>
      <c r="K5478" s="1412"/>
      <c r="L5478" s="310">
        <f t="shared" si="1283"/>
        <v>0</v>
      </c>
      <c r="M5478" s="12" t="str">
        <f t="shared" si="1275"/>
        <v/>
      </c>
      <c r="N5478" s="13"/>
    </row>
    <row r="5479" spans="1:14" hidden="1">
      <c r="A5479" s="40">
        <v>404</v>
      </c>
      <c r="B5479" s="272">
        <v>4600</v>
      </c>
      <c r="C5479" s="1923" t="s">
        <v>240</v>
      </c>
      <c r="D5479" s="1924"/>
      <c r="E5479" s="310">
        <f t="shared" si="1282"/>
        <v>0</v>
      </c>
      <c r="F5479" s="1410"/>
      <c r="G5479" s="1411"/>
      <c r="H5479" s="1412"/>
      <c r="I5479" s="1410"/>
      <c r="J5479" s="1411"/>
      <c r="K5479" s="1412"/>
      <c r="L5479" s="310">
        <f t="shared" si="1283"/>
        <v>0</v>
      </c>
      <c r="M5479" s="12" t="str">
        <f t="shared" si="1275"/>
        <v/>
      </c>
      <c r="N5479" s="13"/>
    </row>
    <row r="5480" spans="1:14" hidden="1">
      <c r="A5480" s="40">
        <v>404</v>
      </c>
      <c r="B5480" s="272">
        <v>4900</v>
      </c>
      <c r="C5480" s="1917" t="s">
        <v>267</v>
      </c>
      <c r="D5480" s="1918"/>
      <c r="E5480" s="310">
        <f t="shared" ref="E5480:L5480" si="1284">+E5481+E5482</f>
        <v>0</v>
      </c>
      <c r="F5480" s="274">
        <f t="shared" si="1284"/>
        <v>0</v>
      </c>
      <c r="G5480" s="275">
        <f t="shared" si="1284"/>
        <v>0</v>
      </c>
      <c r="H5480" s="276">
        <f>+H5481+H5482</f>
        <v>0</v>
      </c>
      <c r="I5480" s="274">
        <f t="shared" si="1284"/>
        <v>0</v>
      </c>
      <c r="J5480" s="275">
        <f t="shared" si="1284"/>
        <v>0</v>
      </c>
      <c r="K5480" s="276">
        <f t="shared" si="1284"/>
        <v>0</v>
      </c>
      <c r="L5480" s="310">
        <f t="shared" si="1284"/>
        <v>0</v>
      </c>
      <c r="M5480" s="12" t="str">
        <f t="shared" si="1275"/>
        <v/>
      </c>
      <c r="N5480" s="13"/>
    </row>
    <row r="5481" spans="1:14" hidden="1">
      <c r="A5481" s="22">
        <v>440</v>
      </c>
      <c r="B5481" s="362"/>
      <c r="C5481" s="279">
        <v>4901</v>
      </c>
      <c r="D5481" s="364" t="s">
        <v>268</v>
      </c>
      <c r="E5481" s="281">
        <f>F5481+G5481+H5481</f>
        <v>0</v>
      </c>
      <c r="F5481" s="152"/>
      <c r="G5481" s="153"/>
      <c r="H5481" s="1406"/>
      <c r="I5481" s="152"/>
      <c r="J5481" s="153"/>
      <c r="K5481" s="1406"/>
      <c r="L5481" s="281">
        <f>I5481+J5481+K5481</f>
        <v>0</v>
      </c>
      <c r="M5481" s="12" t="str">
        <f t="shared" si="1275"/>
        <v/>
      </c>
      <c r="N5481" s="13"/>
    </row>
    <row r="5482" spans="1:14" hidden="1">
      <c r="A5482" s="22">
        <v>450</v>
      </c>
      <c r="B5482" s="362"/>
      <c r="C5482" s="285">
        <v>4902</v>
      </c>
      <c r="D5482" s="301" t="s">
        <v>269</v>
      </c>
      <c r="E5482" s="287">
        <f>F5482+G5482+H5482</f>
        <v>0</v>
      </c>
      <c r="F5482" s="173"/>
      <c r="G5482" s="174"/>
      <c r="H5482" s="1409"/>
      <c r="I5482" s="173"/>
      <c r="J5482" s="174"/>
      <c r="K5482" s="1409"/>
      <c r="L5482" s="287">
        <f>I5482+J5482+K5482</f>
        <v>0</v>
      </c>
      <c r="M5482" s="12" t="str">
        <f t="shared" si="1275"/>
        <v/>
      </c>
      <c r="N5482" s="13"/>
    </row>
    <row r="5483" spans="1:14" hidden="1">
      <c r="A5483" s="22">
        <v>495</v>
      </c>
      <c r="B5483" s="365">
        <v>5100</v>
      </c>
      <c r="C5483" s="1925" t="s">
        <v>241</v>
      </c>
      <c r="D5483" s="1926"/>
      <c r="E5483" s="310">
        <f>F5483+G5483+H5483</f>
        <v>0</v>
      </c>
      <c r="F5483" s="1410"/>
      <c r="G5483" s="1411"/>
      <c r="H5483" s="1412"/>
      <c r="I5483" s="1410"/>
      <c r="J5483" s="1411"/>
      <c r="K5483" s="1412"/>
      <c r="L5483" s="310">
        <f>I5483+J5483+K5483</f>
        <v>0</v>
      </c>
      <c r="M5483" s="12" t="str">
        <f t="shared" si="1275"/>
        <v/>
      </c>
      <c r="N5483" s="13"/>
    </row>
    <row r="5484" spans="1:14" hidden="1">
      <c r="A5484" s="23">
        <v>500</v>
      </c>
      <c r="B5484" s="365">
        <v>5200</v>
      </c>
      <c r="C5484" s="1925" t="s">
        <v>242</v>
      </c>
      <c r="D5484" s="1926"/>
      <c r="E5484" s="310">
        <f t="shared" ref="E5484:L5484" si="1285">SUM(E5485:E5491)</f>
        <v>0</v>
      </c>
      <c r="F5484" s="274">
        <f t="shared" si="1285"/>
        <v>0</v>
      </c>
      <c r="G5484" s="275">
        <f t="shared" si="1285"/>
        <v>0</v>
      </c>
      <c r="H5484" s="276">
        <f>SUM(H5485:H5491)</f>
        <v>0</v>
      </c>
      <c r="I5484" s="274">
        <f t="shared" si="1285"/>
        <v>0</v>
      </c>
      <c r="J5484" s="275">
        <f t="shared" si="1285"/>
        <v>0</v>
      </c>
      <c r="K5484" s="276">
        <f t="shared" si="1285"/>
        <v>0</v>
      </c>
      <c r="L5484" s="310">
        <f t="shared" si="1285"/>
        <v>0</v>
      </c>
      <c r="M5484" s="12" t="str">
        <f t="shared" si="1275"/>
        <v/>
      </c>
      <c r="N5484" s="13"/>
    </row>
    <row r="5485" spans="1:14" hidden="1">
      <c r="A5485" s="23">
        <v>505</v>
      </c>
      <c r="B5485" s="366"/>
      <c r="C5485" s="367">
        <v>5201</v>
      </c>
      <c r="D5485" s="368" t="s">
        <v>243</v>
      </c>
      <c r="E5485" s="281">
        <f t="shared" ref="E5485:E5491" si="1286">F5485+G5485+H5485</f>
        <v>0</v>
      </c>
      <c r="F5485" s="152"/>
      <c r="G5485" s="153"/>
      <c r="H5485" s="1406"/>
      <c r="I5485" s="152"/>
      <c r="J5485" s="153"/>
      <c r="K5485" s="1406"/>
      <c r="L5485" s="281">
        <f t="shared" ref="L5485:L5491" si="1287">I5485+J5485+K5485</f>
        <v>0</v>
      </c>
      <c r="M5485" s="12" t="str">
        <f t="shared" si="1275"/>
        <v/>
      </c>
      <c r="N5485" s="13"/>
    </row>
    <row r="5486" spans="1:14" hidden="1">
      <c r="A5486" s="23">
        <v>510</v>
      </c>
      <c r="B5486" s="366"/>
      <c r="C5486" s="369">
        <v>5202</v>
      </c>
      <c r="D5486" s="370" t="s">
        <v>244</v>
      </c>
      <c r="E5486" s="295">
        <f t="shared" si="1286"/>
        <v>0</v>
      </c>
      <c r="F5486" s="158"/>
      <c r="G5486" s="159"/>
      <c r="H5486" s="1408"/>
      <c r="I5486" s="158"/>
      <c r="J5486" s="159"/>
      <c r="K5486" s="1408"/>
      <c r="L5486" s="295">
        <f t="shared" si="1287"/>
        <v>0</v>
      </c>
      <c r="M5486" s="12" t="str">
        <f t="shared" si="1275"/>
        <v/>
      </c>
      <c r="N5486" s="13"/>
    </row>
    <row r="5487" spans="1:14" hidden="1">
      <c r="A5487" s="23">
        <v>515</v>
      </c>
      <c r="B5487" s="366"/>
      <c r="C5487" s="369">
        <v>5203</v>
      </c>
      <c r="D5487" s="370" t="s">
        <v>609</v>
      </c>
      <c r="E5487" s="295">
        <f t="shared" si="1286"/>
        <v>0</v>
      </c>
      <c r="F5487" s="158"/>
      <c r="G5487" s="159"/>
      <c r="H5487" s="1408"/>
      <c r="I5487" s="158"/>
      <c r="J5487" s="159"/>
      <c r="K5487" s="1408"/>
      <c r="L5487" s="295">
        <f t="shared" si="1287"/>
        <v>0</v>
      </c>
      <c r="M5487" s="12" t="str">
        <f t="shared" si="1275"/>
        <v/>
      </c>
      <c r="N5487" s="13"/>
    </row>
    <row r="5488" spans="1:14" hidden="1">
      <c r="A5488" s="23">
        <v>520</v>
      </c>
      <c r="B5488" s="366"/>
      <c r="C5488" s="369">
        <v>5204</v>
      </c>
      <c r="D5488" s="370" t="s">
        <v>610</v>
      </c>
      <c r="E5488" s="295">
        <f t="shared" si="1286"/>
        <v>0</v>
      </c>
      <c r="F5488" s="158"/>
      <c r="G5488" s="159"/>
      <c r="H5488" s="1408"/>
      <c r="I5488" s="158"/>
      <c r="J5488" s="159"/>
      <c r="K5488" s="1408"/>
      <c r="L5488" s="295">
        <f t="shared" si="1287"/>
        <v>0</v>
      </c>
      <c r="M5488" s="12" t="str">
        <f t="shared" si="1275"/>
        <v/>
      </c>
      <c r="N5488" s="13"/>
    </row>
    <row r="5489" spans="1:14" hidden="1">
      <c r="A5489" s="23">
        <v>525</v>
      </c>
      <c r="B5489" s="366"/>
      <c r="C5489" s="369">
        <v>5205</v>
      </c>
      <c r="D5489" s="370" t="s">
        <v>611</v>
      </c>
      <c r="E5489" s="295">
        <f t="shared" si="1286"/>
        <v>0</v>
      </c>
      <c r="F5489" s="158"/>
      <c r="G5489" s="159"/>
      <c r="H5489" s="1408"/>
      <c r="I5489" s="158"/>
      <c r="J5489" s="159"/>
      <c r="K5489" s="1408"/>
      <c r="L5489" s="295">
        <f t="shared" si="1287"/>
        <v>0</v>
      </c>
      <c r="M5489" s="12" t="str">
        <f t="shared" si="1275"/>
        <v/>
      </c>
      <c r="N5489" s="13"/>
    </row>
    <row r="5490" spans="1:14" hidden="1">
      <c r="A5490" s="22">
        <v>635</v>
      </c>
      <c r="B5490" s="366"/>
      <c r="C5490" s="369">
        <v>5206</v>
      </c>
      <c r="D5490" s="370" t="s">
        <v>612</v>
      </c>
      <c r="E5490" s="295">
        <f t="shared" si="1286"/>
        <v>0</v>
      </c>
      <c r="F5490" s="158"/>
      <c r="G5490" s="159"/>
      <c r="H5490" s="1408"/>
      <c r="I5490" s="158"/>
      <c r="J5490" s="159"/>
      <c r="K5490" s="1408"/>
      <c r="L5490" s="295">
        <f t="shared" si="1287"/>
        <v>0</v>
      </c>
      <c r="M5490" s="12" t="str">
        <f t="shared" si="1275"/>
        <v/>
      </c>
      <c r="N5490" s="13"/>
    </row>
    <row r="5491" spans="1:14" hidden="1">
      <c r="A5491" s="23">
        <v>640</v>
      </c>
      <c r="B5491" s="366"/>
      <c r="C5491" s="371">
        <v>5219</v>
      </c>
      <c r="D5491" s="372" t="s">
        <v>613</v>
      </c>
      <c r="E5491" s="287">
        <f t="shared" si="1286"/>
        <v>0</v>
      </c>
      <c r="F5491" s="173"/>
      <c r="G5491" s="174"/>
      <c r="H5491" s="1409"/>
      <c r="I5491" s="173"/>
      <c r="J5491" s="174"/>
      <c r="K5491" s="1409"/>
      <c r="L5491" s="287">
        <f t="shared" si="1287"/>
        <v>0</v>
      </c>
      <c r="M5491" s="12" t="str">
        <f t="shared" si="1275"/>
        <v/>
      </c>
      <c r="N5491" s="13"/>
    </row>
    <row r="5492" spans="1:14" hidden="1">
      <c r="A5492" s="23">
        <v>645</v>
      </c>
      <c r="B5492" s="365">
        <v>5300</v>
      </c>
      <c r="C5492" s="1925" t="s">
        <v>614</v>
      </c>
      <c r="D5492" s="1926"/>
      <c r="E5492" s="310">
        <f t="shared" ref="E5492:L5492" si="1288">SUM(E5493:E5494)</f>
        <v>0</v>
      </c>
      <c r="F5492" s="274">
        <f t="shared" si="1288"/>
        <v>0</v>
      </c>
      <c r="G5492" s="275">
        <f t="shared" si="1288"/>
        <v>0</v>
      </c>
      <c r="H5492" s="276">
        <f>SUM(H5493:H5494)</f>
        <v>0</v>
      </c>
      <c r="I5492" s="274">
        <f t="shared" si="1288"/>
        <v>0</v>
      </c>
      <c r="J5492" s="275">
        <f t="shared" si="1288"/>
        <v>0</v>
      </c>
      <c r="K5492" s="276">
        <f t="shared" si="1288"/>
        <v>0</v>
      </c>
      <c r="L5492" s="310">
        <f t="shared" si="1288"/>
        <v>0</v>
      </c>
      <c r="M5492" s="12" t="str">
        <f t="shared" si="1275"/>
        <v/>
      </c>
      <c r="N5492" s="13"/>
    </row>
    <row r="5493" spans="1:14" hidden="1">
      <c r="A5493" s="23">
        <v>650</v>
      </c>
      <c r="B5493" s="366"/>
      <c r="C5493" s="367">
        <v>5301</v>
      </c>
      <c r="D5493" s="368" t="s">
        <v>301</v>
      </c>
      <c r="E5493" s="281">
        <f>F5493+G5493+H5493</f>
        <v>0</v>
      </c>
      <c r="F5493" s="152"/>
      <c r="G5493" s="153"/>
      <c r="H5493" s="1406"/>
      <c r="I5493" s="152"/>
      <c r="J5493" s="153"/>
      <c r="K5493" s="1406"/>
      <c r="L5493" s="281">
        <f>I5493+J5493+K5493</f>
        <v>0</v>
      </c>
      <c r="M5493" s="12" t="str">
        <f t="shared" si="1275"/>
        <v/>
      </c>
      <c r="N5493" s="13"/>
    </row>
    <row r="5494" spans="1:14" hidden="1">
      <c r="A5494" s="22">
        <v>655</v>
      </c>
      <c r="B5494" s="366"/>
      <c r="C5494" s="371">
        <v>5309</v>
      </c>
      <c r="D5494" s="372" t="s">
        <v>615</v>
      </c>
      <c r="E5494" s="287">
        <f>F5494+G5494+H5494</f>
        <v>0</v>
      </c>
      <c r="F5494" s="173"/>
      <c r="G5494" s="174"/>
      <c r="H5494" s="1409"/>
      <c r="I5494" s="173"/>
      <c r="J5494" s="174"/>
      <c r="K5494" s="1409"/>
      <c r="L5494" s="287">
        <f>I5494+J5494+K5494</f>
        <v>0</v>
      </c>
      <c r="M5494" s="12" t="str">
        <f t="shared" si="1275"/>
        <v/>
      </c>
      <c r="N5494" s="13"/>
    </row>
    <row r="5495" spans="1:14" hidden="1">
      <c r="A5495" s="22">
        <v>665</v>
      </c>
      <c r="B5495" s="365">
        <v>5400</v>
      </c>
      <c r="C5495" s="1925" t="s">
        <v>672</v>
      </c>
      <c r="D5495" s="1926"/>
      <c r="E5495" s="310">
        <f>F5495+G5495+H5495</f>
        <v>0</v>
      </c>
      <c r="F5495" s="1410"/>
      <c r="G5495" s="1411"/>
      <c r="H5495" s="1412"/>
      <c r="I5495" s="1410"/>
      <c r="J5495" s="1411"/>
      <c r="K5495" s="1412"/>
      <c r="L5495" s="310">
        <f>I5495+J5495+K5495</f>
        <v>0</v>
      </c>
      <c r="M5495" s="12" t="str">
        <f t="shared" si="1275"/>
        <v/>
      </c>
      <c r="N5495" s="13"/>
    </row>
    <row r="5496" spans="1:14" hidden="1">
      <c r="A5496" s="22">
        <v>675</v>
      </c>
      <c r="B5496" s="272">
        <v>5500</v>
      </c>
      <c r="C5496" s="1917" t="s">
        <v>673</v>
      </c>
      <c r="D5496" s="1918"/>
      <c r="E5496" s="310">
        <f t="shared" ref="E5496:L5496" si="1289">SUM(E5497:E5500)</f>
        <v>0</v>
      </c>
      <c r="F5496" s="274">
        <f t="shared" si="1289"/>
        <v>0</v>
      </c>
      <c r="G5496" s="275">
        <f t="shared" si="1289"/>
        <v>0</v>
      </c>
      <c r="H5496" s="276">
        <f>SUM(H5497:H5500)</f>
        <v>0</v>
      </c>
      <c r="I5496" s="274">
        <f t="shared" si="1289"/>
        <v>0</v>
      </c>
      <c r="J5496" s="275">
        <f t="shared" si="1289"/>
        <v>0</v>
      </c>
      <c r="K5496" s="276">
        <f t="shared" si="1289"/>
        <v>0</v>
      </c>
      <c r="L5496" s="310">
        <f t="shared" si="1289"/>
        <v>0</v>
      </c>
      <c r="M5496" s="12" t="str">
        <f t="shared" si="1275"/>
        <v/>
      </c>
      <c r="N5496" s="13"/>
    </row>
    <row r="5497" spans="1:14" hidden="1">
      <c r="A5497" s="22">
        <v>685</v>
      </c>
      <c r="B5497" s="362"/>
      <c r="C5497" s="279">
        <v>5501</v>
      </c>
      <c r="D5497" s="311" t="s">
        <v>674</v>
      </c>
      <c r="E5497" s="281">
        <f>F5497+G5497+H5497</f>
        <v>0</v>
      </c>
      <c r="F5497" s="152"/>
      <c r="G5497" s="153"/>
      <c r="H5497" s="1406"/>
      <c r="I5497" s="152"/>
      <c r="J5497" s="153"/>
      <c r="K5497" s="1406"/>
      <c r="L5497" s="281">
        <f>I5497+J5497+K5497</f>
        <v>0</v>
      </c>
      <c r="M5497" s="12" t="str">
        <f t="shared" si="1275"/>
        <v/>
      </c>
      <c r="N5497" s="13"/>
    </row>
    <row r="5498" spans="1:14" hidden="1">
      <c r="A5498" s="23">
        <v>690</v>
      </c>
      <c r="B5498" s="362"/>
      <c r="C5498" s="293">
        <v>5502</v>
      </c>
      <c r="D5498" s="294" t="s">
        <v>675</v>
      </c>
      <c r="E5498" s="295">
        <f>F5498+G5498+H5498</f>
        <v>0</v>
      </c>
      <c r="F5498" s="158"/>
      <c r="G5498" s="159"/>
      <c r="H5498" s="1408"/>
      <c r="I5498" s="158"/>
      <c r="J5498" s="159"/>
      <c r="K5498" s="1408"/>
      <c r="L5498" s="295">
        <f>I5498+J5498+K5498</f>
        <v>0</v>
      </c>
      <c r="M5498" s="12" t="str">
        <f t="shared" si="1275"/>
        <v/>
      </c>
      <c r="N5498" s="13"/>
    </row>
    <row r="5499" spans="1:14" hidden="1">
      <c r="A5499" s="23">
        <v>695</v>
      </c>
      <c r="B5499" s="362"/>
      <c r="C5499" s="293">
        <v>5503</v>
      </c>
      <c r="D5499" s="363" t="s">
        <v>676</v>
      </c>
      <c r="E5499" s="295">
        <f>F5499+G5499+H5499</f>
        <v>0</v>
      </c>
      <c r="F5499" s="158"/>
      <c r="G5499" s="159"/>
      <c r="H5499" s="1408"/>
      <c r="I5499" s="158"/>
      <c r="J5499" s="159"/>
      <c r="K5499" s="1408"/>
      <c r="L5499" s="295">
        <f>I5499+J5499+K5499</f>
        <v>0</v>
      </c>
      <c r="M5499" s="12" t="str">
        <f t="shared" si="1275"/>
        <v/>
      </c>
      <c r="N5499" s="13"/>
    </row>
    <row r="5500" spans="1:14" hidden="1">
      <c r="A5500" s="22">
        <v>700</v>
      </c>
      <c r="B5500" s="362"/>
      <c r="C5500" s="285">
        <v>5504</v>
      </c>
      <c r="D5500" s="339" t="s">
        <v>677</v>
      </c>
      <c r="E5500" s="287">
        <f>F5500+G5500+H5500</f>
        <v>0</v>
      </c>
      <c r="F5500" s="173"/>
      <c r="G5500" s="174"/>
      <c r="H5500" s="1409"/>
      <c r="I5500" s="173"/>
      <c r="J5500" s="174"/>
      <c r="K5500" s="1409"/>
      <c r="L5500" s="287">
        <f>I5500+J5500+K5500</f>
        <v>0</v>
      </c>
      <c r="M5500" s="12" t="str">
        <f t="shared" si="1275"/>
        <v/>
      </c>
      <c r="N5500" s="13"/>
    </row>
    <row r="5501" spans="1:14" hidden="1">
      <c r="A5501" s="22">
        <v>710</v>
      </c>
      <c r="B5501" s="365">
        <v>5700</v>
      </c>
      <c r="C5501" s="1919" t="s">
        <v>899</v>
      </c>
      <c r="D5501" s="1920"/>
      <c r="E5501" s="310">
        <f>SUM(E5502:E5504)</f>
        <v>0</v>
      </c>
      <c r="F5501" s="1458">
        <v>0</v>
      </c>
      <c r="G5501" s="1458">
        <v>0</v>
      </c>
      <c r="H5501" s="1458">
        <v>0</v>
      </c>
      <c r="I5501" s="1458">
        <v>0</v>
      </c>
      <c r="J5501" s="1458">
        <v>0</v>
      </c>
      <c r="K5501" s="1458">
        <v>0</v>
      </c>
      <c r="L5501" s="310">
        <f>SUM(L5502:L5504)</f>
        <v>0</v>
      </c>
      <c r="M5501" s="12" t="str">
        <f t="shared" si="1275"/>
        <v/>
      </c>
      <c r="N5501" s="13"/>
    </row>
    <row r="5502" spans="1:14" hidden="1">
      <c r="A5502" s="23">
        <v>715</v>
      </c>
      <c r="B5502" s="366"/>
      <c r="C5502" s="367">
        <v>5701</v>
      </c>
      <c r="D5502" s="368" t="s">
        <v>678</v>
      </c>
      <c r="E5502" s="281">
        <f>F5502+G5502+H5502</f>
        <v>0</v>
      </c>
      <c r="F5502" s="1459">
        <v>0</v>
      </c>
      <c r="G5502" s="1459">
        <v>0</v>
      </c>
      <c r="H5502" s="1460">
        <v>0</v>
      </c>
      <c r="I5502" s="1711">
        <v>0</v>
      </c>
      <c r="J5502" s="1459">
        <v>0</v>
      </c>
      <c r="K5502" s="1459">
        <v>0</v>
      </c>
      <c r="L5502" s="281">
        <f>I5502+J5502+K5502</f>
        <v>0</v>
      </c>
      <c r="M5502" s="12" t="str">
        <f t="shared" si="1275"/>
        <v/>
      </c>
      <c r="N5502" s="13"/>
    </row>
    <row r="5503" spans="1:14" hidden="1">
      <c r="A5503" s="23">
        <v>720</v>
      </c>
      <c r="B5503" s="366"/>
      <c r="C5503" s="373">
        <v>5702</v>
      </c>
      <c r="D5503" s="374" t="s">
        <v>679</v>
      </c>
      <c r="E5503" s="314">
        <f>F5503+G5503+H5503</f>
        <v>0</v>
      </c>
      <c r="F5503" s="1459">
        <v>0</v>
      </c>
      <c r="G5503" s="1459">
        <v>0</v>
      </c>
      <c r="H5503" s="1460">
        <v>0</v>
      </c>
      <c r="I5503" s="1711">
        <v>0</v>
      </c>
      <c r="J5503" s="1459">
        <v>0</v>
      </c>
      <c r="K5503" s="1459">
        <v>0</v>
      </c>
      <c r="L5503" s="314">
        <f>I5503+J5503+K5503</f>
        <v>0</v>
      </c>
      <c r="M5503" s="12" t="str">
        <f t="shared" si="1275"/>
        <v/>
      </c>
      <c r="N5503" s="13"/>
    </row>
    <row r="5504" spans="1:14" hidden="1">
      <c r="A5504" s="23">
        <v>725</v>
      </c>
      <c r="B5504" s="292"/>
      <c r="C5504" s="375">
        <v>4071</v>
      </c>
      <c r="D5504" s="376" t="s">
        <v>680</v>
      </c>
      <c r="E5504" s="377">
        <f>F5504+G5504+H5504</f>
        <v>0</v>
      </c>
      <c r="F5504" s="1459">
        <v>0</v>
      </c>
      <c r="G5504" s="1459">
        <v>0</v>
      </c>
      <c r="H5504" s="1460">
        <v>0</v>
      </c>
      <c r="I5504" s="1711">
        <v>0</v>
      </c>
      <c r="J5504" s="1459">
        <v>0</v>
      </c>
      <c r="K5504" s="1459">
        <v>0</v>
      </c>
      <c r="L5504" s="377">
        <f>I5504+J5504+K5504</f>
        <v>0</v>
      </c>
      <c r="M5504" s="12" t="str">
        <f t="shared" si="1275"/>
        <v/>
      </c>
      <c r="N5504" s="13"/>
    </row>
    <row r="5505" spans="1:14" hidden="1">
      <c r="A5505" s="23">
        <v>730</v>
      </c>
      <c r="B5505" s="571"/>
      <c r="C5505" s="1921" t="s">
        <v>681</v>
      </c>
      <c r="D5505" s="1922"/>
      <c r="E5505" s="1426"/>
      <c r="F5505" s="1426"/>
      <c r="G5505" s="1426"/>
      <c r="H5505" s="1426"/>
      <c r="I5505" s="1426"/>
      <c r="J5505" s="1426"/>
      <c r="K5505" s="1426"/>
      <c r="L5505" s="1427"/>
      <c r="M5505" s="12" t="str">
        <f t="shared" si="1275"/>
        <v/>
      </c>
      <c r="N5505" s="13"/>
    </row>
    <row r="5506" spans="1:14" hidden="1">
      <c r="A5506" s="23">
        <v>735</v>
      </c>
      <c r="B5506" s="381">
        <v>98</v>
      </c>
      <c r="C5506" s="1921" t="s">
        <v>681</v>
      </c>
      <c r="D5506" s="1922"/>
      <c r="E5506" s="382">
        <f>F5506+G5506+H5506</f>
        <v>0</v>
      </c>
      <c r="F5506" s="1417"/>
      <c r="G5506" s="1418"/>
      <c r="H5506" s="1419"/>
      <c r="I5506" s="1448">
        <v>0</v>
      </c>
      <c r="J5506" s="1449">
        <v>0</v>
      </c>
      <c r="K5506" s="1450">
        <v>0</v>
      </c>
      <c r="L5506" s="382">
        <f>I5506+J5506+K5506</f>
        <v>0</v>
      </c>
      <c r="M5506" s="12" t="str">
        <f t="shared" si="1275"/>
        <v/>
      </c>
      <c r="N5506" s="13"/>
    </row>
    <row r="5507" spans="1:14" hidden="1">
      <c r="A5507" s="23">
        <v>740</v>
      </c>
      <c r="B5507" s="1421"/>
      <c r="C5507" s="1422"/>
      <c r="D5507" s="1423"/>
      <c r="E5507" s="269"/>
      <c r="F5507" s="269"/>
      <c r="G5507" s="269"/>
      <c r="H5507" s="269"/>
      <c r="I5507" s="269"/>
      <c r="J5507" s="269"/>
      <c r="K5507" s="269"/>
      <c r="L5507" s="270"/>
      <c r="M5507" s="12" t="str">
        <f t="shared" si="1275"/>
        <v/>
      </c>
      <c r="N5507" s="73" t="str">
        <f>LEFT(C5389,1)</f>
        <v>7</v>
      </c>
    </row>
    <row r="5508" spans="1:14" hidden="1">
      <c r="A5508" s="23">
        <v>745</v>
      </c>
      <c r="B5508" s="1424"/>
      <c r="C5508" s="111"/>
      <c r="D5508" s="1425"/>
      <c r="E5508" s="218"/>
      <c r="F5508" s="218"/>
      <c r="G5508" s="218"/>
      <c r="H5508" s="218"/>
      <c r="I5508" s="218"/>
      <c r="J5508" s="218"/>
      <c r="K5508" s="218"/>
      <c r="L5508" s="389"/>
      <c r="M5508" s="7" t="str">
        <f t="shared" si="1275"/>
        <v/>
      </c>
    </row>
    <row r="5509" spans="1:14" hidden="1">
      <c r="A5509" s="22">
        <v>750</v>
      </c>
      <c r="B5509" s="1424"/>
      <c r="C5509" s="111"/>
      <c r="D5509" s="1425"/>
      <c r="E5509" s="218"/>
      <c r="F5509" s="218"/>
      <c r="G5509" s="218"/>
      <c r="H5509" s="218"/>
      <c r="I5509" s="218"/>
      <c r="J5509" s="218"/>
      <c r="K5509" s="218"/>
      <c r="L5509" s="389"/>
      <c r="M5509" s="7" t="str">
        <f t="shared" si="1275"/>
        <v/>
      </c>
    </row>
    <row r="5510" spans="1:14" ht="19.5" thickBot="1">
      <c r="A5510" s="23">
        <v>755</v>
      </c>
      <c r="B5510" s="1451"/>
      <c r="C5510" s="393" t="s">
        <v>727</v>
      </c>
      <c r="D5510" s="1420">
        <f>+B5510</f>
        <v>0</v>
      </c>
      <c r="E5510" s="395">
        <f t="shared" ref="E5510:L5510" si="1290">SUM(E5392,E5395,E5401,E5409,E5410,E5428,E5432,E5438,E5441,E5442,E5443,E5444,E5448,E5457,E5463,E5464,E5465,E5466,E5473,E5477,E5478,E5479,E5480,E5483,E5484,E5492,E5495,E5496,E5501)+E5506</f>
        <v>50000</v>
      </c>
      <c r="F5510" s="396">
        <f t="shared" si="1290"/>
        <v>0</v>
      </c>
      <c r="G5510" s="397">
        <f t="shared" si="1290"/>
        <v>50000</v>
      </c>
      <c r="H5510" s="398">
        <f t="shared" si="1290"/>
        <v>0</v>
      </c>
      <c r="I5510" s="396">
        <f t="shared" si="1290"/>
        <v>0</v>
      </c>
      <c r="J5510" s="397">
        <f t="shared" si="1290"/>
        <v>50200</v>
      </c>
      <c r="K5510" s="398">
        <f t="shared" si="1290"/>
        <v>0</v>
      </c>
      <c r="L5510" s="395">
        <f t="shared" si="1290"/>
        <v>50200</v>
      </c>
      <c r="M5510" s="1820">
        <f t="shared" si="1275"/>
        <v>1</v>
      </c>
      <c r="N5510" s="65"/>
    </row>
    <row r="5511" spans="1:14" ht="19.5" thickTop="1">
      <c r="A5511" s="23">
        <v>760</v>
      </c>
      <c r="B5511" s="79" t="s">
        <v>120</v>
      </c>
      <c r="C5511" s="1"/>
      <c r="L5511" s="6"/>
      <c r="M5511" s="1820">
        <f>(IF($E5510&lt;&gt;0,$M$2,IF($L5510&lt;&gt;0,$M$2,"")))</f>
        <v>1</v>
      </c>
      <c r="N5511" s="65"/>
    </row>
    <row r="5512" spans="1:14" ht="18.75">
      <c r="A5512" s="22">
        <v>765</v>
      </c>
      <c r="B5512" s="1355"/>
      <c r="C5512" s="1355"/>
      <c r="D5512" s="1356"/>
      <c r="E5512" s="1355"/>
      <c r="F5512" s="1355"/>
      <c r="G5512" s="1355"/>
      <c r="H5512" s="1355"/>
      <c r="I5512" s="1355"/>
      <c r="J5512" s="1355"/>
      <c r="K5512" s="1355"/>
      <c r="L5512" s="1357"/>
      <c r="M5512" s="1820">
        <f>(IF($E5510&lt;&gt;0,$M$2,IF($L5510&lt;&gt;0,$M$2,"")))</f>
        <v>1</v>
      </c>
      <c r="N5512" s="65"/>
    </row>
    <row r="5513" spans="1:14" ht="18.75" hidden="1">
      <c r="A5513" s="22">
        <v>775</v>
      </c>
      <c r="B5513" s="65"/>
      <c r="C5513" s="65"/>
      <c r="D5513" s="65"/>
      <c r="E5513" s="65"/>
      <c r="F5513" s="65"/>
      <c r="G5513" s="65"/>
      <c r="H5513" s="65"/>
      <c r="I5513" s="65"/>
      <c r="J5513" s="65"/>
      <c r="K5513" s="65"/>
      <c r="L5513" s="77"/>
      <c r="M5513" s="74">
        <f>(IF(E5510&lt;&gt;0,$G$2,IF(L5510&lt;&gt;0,$G$2,"")))</f>
        <v>0</v>
      </c>
      <c r="N5513" s="65"/>
    </row>
    <row r="5514" spans="1:14">
      <c r="A5514" s="23">
        <v>780</v>
      </c>
      <c r="B5514" s="6"/>
      <c r="C5514" s="6"/>
      <c r="D5514" s="517"/>
      <c r="E5514" s="38"/>
      <c r="F5514" s="38"/>
      <c r="G5514" s="38"/>
      <c r="H5514" s="38"/>
      <c r="I5514" s="38"/>
      <c r="J5514" s="38"/>
      <c r="K5514" s="38"/>
      <c r="L5514" s="38"/>
      <c r="M5514" s="7">
        <f>(IF($E5650&lt;&gt;0,$M$2,IF($L5650&lt;&gt;0,$M$2,"")))</f>
        <v>1</v>
      </c>
    </row>
    <row r="5515" spans="1:14">
      <c r="A5515" s="23">
        <v>785</v>
      </c>
      <c r="B5515" s="6"/>
      <c r="C5515" s="1353"/>
      <c r="D5515" s="1354"/>
      <c r="E5515" s="38"/>
      <c r="F5515" s="38"/>
      <c r="G5515" s="38"/>
      <c r="H5515" s="38"/>
      <c r="I5515" s="38"/>
      <c r="J5515" s="38"/>
      <c r="K5515" s="38"/>
      <c r="L5515" s="38"/>
      <c r="M5515" s="7">
        <f>(IF($E5650&lt;&gt;0,$M$2,IF($L5650&lt;&gt;0,$M$2,"")))</f>
        <v>1</v>
      </c>
    </row>
    <row r="5516" spans="1:14">
      <c r="A5516" s="23">
        <v>790</v>
      </c>
      <c r="B5516" s="1938" t="str">
        <f>$B$7</f>
        <v>ОТЧЕТНИ ДАННИ ПО ЕБК ЗА ИЗПЪЛНЕНИЕТО НА БЮДЖЕТА</v>
      </c>
      <c r="C5516" s="1939"/>
      <c r="D5516" s="1939"/>
      <c r="E5516" s="242"/>
      <c r="F5516" s="242"/>
      <c r="G5516" s="237"/>
      <c r="H5516" s="237"/>
      <c r="I5516" s="237"/>
      <c r="J5516" s="237"/>
      <c r="K5516" s="237"/>
      <c r="L5516" s="237"/>
      <c r="M5516" s="7">
        <f>(IF($E5650&lt;&gt;0,$M$2,IF($L5650&lt;&gt;0,$M$2,"")))</f>
        <v>1</v>
      </c>
    </row>
    <row r="5517" spans="1:14">
      <c r="A5517" s="23">
        <v>795</v>
      </c>
      <c r="B5517" s="228"/>
      <c r="C5517" s="391"/>
      <c r="D5517" s="400"/>
      <c r="E5517" s="406" t="s">
        <v>458</v>
      </c>
      <c r="F5517" s="406" t="s">
        <v>820</v>
      </c>
      <c r="G5517" s="237"/>
      <c r="H5517" s="1350" t="s">
        <v>1235</v>
      </c>
      <c r="I5517" s="1351"/>
      <c r="J5517" s="1352"/>
      <c r="K5517" s="237"/>
      <c r="L5517" s="237"/>
      <c r="M5517" s="7">
        <f>(IF($E5650&lt;&gt;0,$M$2,IF($L5650&lt;&gt;0,$M$2,"")))</f>
        <v>1</v>
      </c>
    </row>
    <row r="5518" spans="1:14" ht="18.75">
      <c r="A5518" s="22">
        <v>805</v>
      </c>
      <c r="B5518" s="1940" t="str">
        <f>$B$9</f>
        <v>Община Правец</v>
      </c>
      <c r="C5518" s="1941"/>
      <c r="D5518" s="1942"/>
      <c r="E5518" s="115">
        <f>$E$9</f>
        <v>45658</v>
      </c>
      <c r="F5518" s="226">
        <f>$F$9</f>
        <v>45900</v>
      </c>
      <c r="G5518" s="237"/>
      <c r="H5518" s="237"/>
      <c r="I5518" s="237"/>
      <c r="J5518" s="237"/>
      <c r="K5518" s="237"/>
      <c r="L5518" s="237"/>
      <c r="M5518" s="7">
        <f>(IF($E5650&lt;&gt;0,$M$2,IF($L5650&lt;&gt;0,$M$2,"")))</f>
        <v>1</v>
      </c>
    </row>
    <row r="5519" spans="1:14">
      <c r="A5519" s="23">
        <v>810</v>
      </c>
      <c r="B5519" s="227" t="str">
        <f>$B$10</f>
        <v>(наименование на разпоредителя с бюджет)</v>
      </c>
      <c r="C5519" s="228"/>
      <c r="D5519" s="229"/>
      <c r="E5519" s="237"/>
      <c r="F5519" s="237"/>
      <c r="G5519" s="237"/>
      <c r="H5519" s="237"/>
      <c r="I5519" s="237"/>
      <c r="J5519" s="237"/>
      <c r="K5519" s="237"/>
      <c r="L5519" s="237"/>
      <c r="M5519" s="7">
        <f>(IF($E5650&lt;&gt;0,$M$2,IF($L5650&lt;&gt;0,$M$2,"")))</f>
        <v>1</v>
      </c>
    </row>
    <row r="5520" spans="1:14">
      <c r="A5520" s="23">
        <v>815</v>
      </c>
      <c r="B5520" s="227"/>
      <c r="C5520" s="228"/>
      <c r="D5520" s="229"/>
      <c r="E5520" s="237"/>
      <c r="F5520" s="237"/>
      <c r="G5520" s="237"/>
      <c r="H5520" s="237"/>
      <c r="I5520" s="237"/>
      <c r="J5520" s="237"/>
      <c r="K5520" s="237"/>
      <c r="L5520" s="237"/>
      <c r="M5520" s="7">
        <f>(IF($E5650&lt;&gt;0,$M$2,IF($L5650&lt;&gt;0,$M$2,"")))</f>
        <v>1</v>
      </c>
    </row>
    <row r="5521" spans="1:14" ht="19.5">
      <c r="A5521" s="28">
        <v>525</v>
      </c>
      <c r="B5521" s="1943" t="str">
        <f>$B$12</f>
        <v>Правец</v>
      </c>
      <c r="C5521" s="1944"/>
      <c r="D5521" s="1945"/>
      <c r="E5521" s="410" t="s">
        <v>875</v>
      </c>
      <c r="F5521" s="1348" t="str">
        <f>$F$12</f>
        <v>7317</v>
      </c>
      <c r="G5521" s="237"/>
      <c r="H5521" s="237"/>
      <c r="I5521" s="237"/>
      <c r="J5521" s="237"/>
      <c r="K5521" s="237"/>
      <c r="L5521" s="237"/>
      <c r="M5521" s="7">
        <f>(IF($E5650&lt;&gt;0,$M$2,IF($L5650&lt;&gt;0,$M$2,"")))</f>
        <v>1</v>
      </c>
    </row>
    <row r="5522" spans="1:14">
      <c r="A5522" s="22">
        <v>820</v>
      </c>
      <c r="B5522" s="233" t="str">
        <f>$B$13</f>
        <v>(наименование на първостепенния разпоредител с бюджет)</v>
      </c>
      <c r="C5522" s="228"/>
      <c r="D5522" s="229"/>
      <c r="E5522" s="1349"/>
      <c r="F5522" s="242"/>
      <c r="G5522" s="237"/>
      <c r="H5522" s="237"/>
      <c r="I5522" s="237"/>
      <c r="J5522" s="237"/>
      <c r="K5522" s="237"/>
      <c r="L5522" s="237"/>
      <c r="M5522" s="7">
        <f>(IF($E5650&lt;&gt;0,$M$2,IF($L5650&lt;&gt;0,$M$2,"")))</f>
        <v>1</v>
      </c>
    </row>
    <row r="5523" spans="1:14" ht="19.5">
      <c r="A5523" s="23">
        <v>821</v>
      </c>
      <c r="B5523" s="236"/>
      <c r="C5523" s="237"/>
      <c r="D5523" s="124" t="s">
        <v>876</v>
      </c>
      <c r="E5523" s="238">
        <f>$E$15</f>
        <v>0</v>
      </c>
      <c r="F5523" s="414" t="str">
        <f>$F$15</f>
        <v>БЮДЖЕТ</v>
      </c>
      <c r="G5523" s="218"/>
      <c r="H5523" s="218"/>
      <c r="I5523" s="218"/>
      <c r="J5523" s="218"/>
      <c r="K5523" s="218"/>
      <c r="L5523" s="218"/>
      <c r="M5523" s="7">
        <f>(IF($E5650&lt;&gt;0,$M$2,IF($L5650&lt;&gt;0,$M$2,"")))</f>
        <v>1</v>
      </c>
    </row>
    <row r="5524" spans="1:14" ht="16.5" thickBot="1">
      <c r="A5524" s="23">
        <v>822</v>
      </c>
      <c r="B5524" s="228"/>
      <c r="C5524" s="391"/>
      <c r="D5524" s="400"/>
      <c r="E5524" s="237"/>
      <c r="F5524" s="409"/>
      <c r="G5524" s="409"/>
      <c r="H5524" s="409"/>
      <c r="I5524" s="409"/>
      <c r="J5524" s="409"/>
      <c r="K5524" s="409"/>
      <c r="L5524" s="1365" t="s">
        <v>459</v>
      </c>
      <c r="M5524" s="7">
        <f>(IF($E5650&lt;&gt;0,$M$2,IF($L5650&lt;&gt;0,$M$2,"")))</f>
        <v>1</v>
      </c>
    </row>
    <row r="5525" spans="1:14" ht="24.95" customHeight="1">
      <c r="A5525" s="23">
        <v>823</v>
      </c>
      <c r="B5525" s="247"/>
      <c r="C5525" s="248"/>
      <c r="D5525" s="249" t="s">
        <v>699</v>
      </c>
      <c r="E5525" s="1946" t="str">
        <f>CONCATENATE("Уточнен план ",$C$3)</f>
        <v>Уточнен план 2025</v>
      </c>
      <c r="F5525" s="1947"/>
      <c r="G5525" s="1947"/>
      <c r="H5525" s="1948"/>
      <c r="I5525" s="1927" t="str">
        <f>CONCATENATE("Отчет ",$C$3)</f>
        <v>Отчет 2025</v>
      </c>
      <c r="J5525" s="1928"/>
      <c r="K5525" s="1928"/>
      <c r="L5525" s="1929"/>
      <c r="M5525" s="7">
        <f>(IF($E5650&lt;&gt;0,$M$2,IF($L5650&lt;&gt;0,$M$2,"")))</f>
        <v>1</v>
      </c>
    </row>
    <row r="5526" spans="1:14" ht="54.95" customHeight="1" thickBot="1">
      <c r="A5526" s="23">
        <v>825</v>
      </c>
      <c r="B5526" s="250" t="s">
        <v>62</v>
      </c>
      <c r="C5526" s="251" t="s">
        <v>460</v>
      </c>
      <c r="D5526" s="252" t="s">
        <v>700</v>
      </c>
      <c r="E5526" s="1391" t="str">
        <f>$E$20</f>
        <v>Уточнен план                Общо</v>
      </c>
      <c r="F5526" s="1395" t="str">
        <f>$F$20</f>
        <v>държавни дейности</v>
      </c>
      <c r="G5526" s="1396" t="str">
        <f>$G$20</f>
        <v>местни дейности</v>
      </c>
      <c r="H5526" s="1397" t="str">
        <f>$H$20</f>
        <v>дофинансиране</v>
      </c>
      <c r="I5526" s="253" t="str">
        <f>$I$20</f>
        <v>държавни дейности -ОТЧЕТ</v>
      </c>
      <c r="J5526" s="254" t="str">
        <f>$J$20</f>
        <v>местни дейности - ОТЧЕТ</v>
      </c>
      <c r="K5526" s="255" t="str">
        <f>$K$20</f>
        <v>дофинансиране - ОТЧЕТ</v>
      </c>
      <c r="L5526" s="1675" t="str">
        <f>$L$20</f>
        <v>ОТЧЕТ                                    ОБЩО</v>
      </c>
      <c r="M5526" s="7">
        <f>(IF($E5650&lt;&gt;0,$M$2,IF($L5650&lt;&gt;0,$M$2,"")))</f>
        <v>1</v>
      </c>
    </row>
    <row r="5527" spans="1:14" ht="18.75">
      <c r="A5527" s="23"/>
      <c r="B5527" s="258"/>
      <c r="C5527" s="259"/>
      <c r="D5527" s="260" t="s">
        <v>729</v>
      </c>
      <c r="E5527" s="1442" t="str">
        <f>$E$21</f>
        <v>(1)</v>
      </c>
      <c r="F5527" s="143" t="str">
        <f>$F$21</f>
        <v>(2)</v>
      </c>
      <c r="G5527" s="144" t="str">
        <f>$G$21</f>
        <v>(3)</v>
      </c>
      <c r="H5527" s="145" t="str">
        <f>$H$21</f>
        <v>(4)</v>
      </c>
      <c r="I5527" s="261" t="str">
        <f>$I$21</f>
        <v>(5)</v>
      </c>
      <c r="J5527" s="262" t="str">
        <f>$J$21</f>
        <v>(6)</v>
      </c>
      <c r="K5527" s="263" t="str">
        <f>$K$21</f>
        <v>(7)</v>
      </c>
      <c r="L5527" s="264" t="str">
        <f>$L$21</f>
        <v>(8)</v>
      </c>
      <c r="M5527" s="7">
        <f>(IF($E5650&lt;&gt;0,$M$2,IF($L5650&lt;&gt;0,$M$2,"")))</f>
        <v>1</v>
      </c>
    </row>
    <row r="5528" spans="1:14">
      <c r="A5528" s="23"/>
      <c r="B5528" s="1439"/>
      <c r="C5528" s="1540" t="e">
        <f>VLOOKUP(D5528,OP_LIST2,2,FALSE)</f>
        <v>#N/A</v>
      </c>
      <c r="D5528" s="1445"/>
      <c r="E5528" s="389"/>
      <c r="F5528" s="1429"/>
      <c r="G5528" s="1430"/>
      <c r="H5528" s="1431"/>
      <c r="I5528" s="1429"/>
      <c r="J5528" s="1430"/>
      <c r="K5528" s="1431"/>
      <c r="L5528" s="1428"/>
      <c r="M5528" s="7">
        <f>(IF($E5650&lt;&gt;0,$M$2,IF($L5650&lt;&gt;0,$M$2,"")))</f>
        <v>1</v>
      </c>
    </row>
    <row r="5529" spans="1:14">
      <c r="A5529" s="23"/>
      <c r="B5529" s="1713" t="s">
        <v>2056</v>
      </c>
      <c r="C5529" s="1446">
        <f>VLOOKUP(D5530,EBK_DEIN2,2,FALSE)</f>
        <v>8831</v>
      </c>
      <c r="D5529" s="1445" t="s">
        <v>778</v>
      </c>
      <c r="E5529" s="389"/>
      <c r="F5529" s="1432"/>
      <c r="G5529" s="1433"/>
      <c r="H5529" s="1434"/>
      <c r="I5529" s="1432"/>
      <c r="J5529" s="1433"/>
      <c r="K5529" s="1434"/>
      <c r="L5529" s="1428"/>
      <c r="M5529" s="7">
        <f>(IF($E5650&lt;&gt;0,$M$2,IF($L5650&lt;&gt;0,$M$2,"")))</f>
        <v>1</v>
      </c>
    </row>
    <row r="5530" spans="1:14">
      <c r="A5530" s="23"/>
      <c r="B5530" s="1438"/>
      <c r="C5530" s="1531">
        <f>+C5529</f>
        <v>8831</v>
      </c>
      <c r="D5530" s="1440" t="s">
        <v>116</v>
      </c>
      <c r="E5530" s="389"/>
      <c r="F5530" s="1432"/>
      <c r="G5530" s="1433"/>
      <c r="H5530" s="1434"/>
      <c r="I5530" s="1432"/>
      <c r="J5530" s="1433"/>
      <c r="K5530" s="1434"/>
      <c r="L5530" s="1428"/>
      <c r="M5530" s="7">
        <f>(IF($E5650&lt;&gt;0,$M$2,IF($L5650&lt;&gt;0,$M$2,"")))</f>
        <v>1</v>
      </c>
    </row>
    <row r="5531" spans="1:14">
      <c r="A5531" s="23"/>
      <c r="B5531" s="1443"/>
      <c r="C5531" s="1441"/>
      <c r="D5531" s="1444" t="s">
        <v>701</v>
      </c>
      <c r="E5531" s="389"/>
      <c r="F5531" s="1435"/>
      <c r="G5531" s="1436"/>
      <c r="H5531" s="1437"/>
      <c r="I5531" s="1435"/>
      <c r="J5531" s="1436"/>
      <c r="K5531" s="1437"/>
      <c r="L5531" s="1428"/>
      <c r="M5531" s="7">
        <f>(IF($E5650&lt;&gt;0,$M$2,IF($L5650&lt;&gt;0,$M$2,"")))</f>
        <v>1</v>
      </c>
    </row>
    <row r="5532" spans="1:14">
      <c r="A5532" s="23"/>
      <c r="B5532" s="272">
        <v>100</v>
      </c>
      <c r="C5532" s="1930" t="s">
        <v>730</v>
      </c>
      <c r="D5532" s="1931"/>
      <c r="E5532" s="273">
        <f t="shared" ref="E5532:L5532" si="1291">SUM(E5533:E5534)</f>
        <v>39500</v>
      </c>
      <c r="F5532" s="274">
        <f t="shared" si="1291"/>
        <v>0</v>
      </c>
      <c r="G5532" s="275">
        <f t="shared" si="1291"/>
        <v>39500</v>
      </c>
      <c r="H5532" s="276">
        <f>SUM(H5533:H5534)</f>
        <v>0</v>
      </c>
      <c r="I5532" s="274">
        <f t="shared" si="1291"/>
        <v>0</v>
      </c>
      <c r="J5532" s="275">
        <f t="shared" si="1291"/>
        <v>22762</v>
      </c>
      <c r="K5532" s="276">
        <f t="shared" si="1291"/>
        <v>0</v>
      </c>
      <c r="L5532" s="273">
        <f t="shared" si="1291"/>
        <v>22762</v>
      </c>
      <c r="M5532" s="12">
        <f>(IF($E5532&lt;&gt;0,$M$2,IF($L5532&lt;&gt;0,$M$2,"")))</f>
        <v>1</v>
      </c>
      <c r="N5532" s="13"/>
    </row>
    <row r="5533" spans="1:14">
      <c r="A5533" s="23"/>
      <c r="B5533" s="278"/>
      <c r="C5533" s="279">
        <v>101</v>
      </c>
      <c r="D5533" s="280" t="s">
        <v>731</v>
      </c>
      <c r="E5533" s="281">
        <f>F5533+G5533+H5533</f>
        <v>39500</v>
      </c>
      <c r="F5533" s="152">
        <v>0</v>
      </c>
      <c r="G5533" s="153">
        <v>39500</v>
      </c>
      <c r="H5533" s="1406">
        <v>0</v>
      </c>
      <c r="I5533" s="152">
        <v>0</v>
      </c>
      <c r="J5533" s="153">
        <v>22762</v>
      </c>
      <c r="K5533" s="1406">
        <v>0</v>
      </c>
      <c r="L5533" s="281">
        <f>I5533+J5533+K5533</f>
        <v>22762</v>
      </c>
      <c r="M5533" s="12">
        <f t="shared" ref="M5533:M5596" si="1292">(IF($E5533&lt;&gt;0,$M$2,IF($L5533&lt;&gt;0,$M$2,"")))</f>
        <v>1</v>
      </c>
      <c r="N5533" s="13"/>
    </row>
    <row r="5534" spans="1:14" hidden="1">
      <c r="A5534" s="10"/>
      <c r="B5534" s="278"/>
      <c r="C5534" s="285">
        <v>102</v>
      </c>
      <c r="D5534" s="286" t="s">
        <v>732</v>
      </c>
      <c r="E5534" s="287">
        <f>F5534+G5534+H5534</f>
        <v>0</v>
      </c>
      <c r="F5534" s="173"/>
      <c r="G5534" s="174"/>
      <c r="H5534" s="1409"/>
      <c r="I5534" s="173"/>
      <c r="J5534" s="174"/>
      <c r="K5534" s="1409"/>
      <c r="L5534" s="287">
        <f>I5534+J5534+K5534</f>
        <v>0</v>
      </c>
      <c r="M5534" s="12" t="str">
        <f t="shared" si="1292"/>
        <v/>
      </c>
      <c r="N5534" s="13"/>
    </row>
    <row r="5535" spans="1:14">
      <c r="A5535" s="10"/>
      <c r="B5535" s="272">
        <v>200</v>
      </c>
      <c r="C5535" s="1932" t="s">
        <v>733</v>
      </c>
      <c r="D5535" s="1933"/>
      <c r="E5535" s="273">
        <f t="shared" ref="E5535:L5535" si="1293">SUM(E5536:E5540)</f>
        <v>1685</v>
      </c>
      <c r="F5535" s="274">
        <f t="shared" si="1293"/>
        <v>0</v>
      </c>
      <c r="G5535" s="275">
        <f t="shared" si="1293"/>
        <v>1685</v>
      </c>
      <c r="H5535" s="276">
        <f>SUM(H5536:H5540)</f>
        <v>0</v>
      </c>
      <c r="I5535" s="274">
        <f t="shared" si="1293"/>
        <v>0</v>
      </c>
      <c r="J5535" s="275">
        <f t="shared" si="1293"/>
        <v>596</v>
      </c>
      <c r="K5535" s="276">
        <f t="shared" si="1293"/>
        <v>0</v>
      </c>
      <c r="L5535" s="273">
        <f t="shared" si="1293"/>
        <v>596</v>
      </c>
      <c r="M5535" s="12">
        <f t="shared" si="1292"/>
        <v>1</v>
      </c>
      <c r="N5535" s="13"/>
    </row>
    <row r="5536" spans="1:14" hidden="1">
      <c r="A5536" s="10"/>
      <c r="B5536" s="291"/>
      <c r="C5536" s="279">
        <v>201</v>
      </c>
      <c r="D5536" s="280" t="s">
        <v>734</v>
      </c>
      <c r="E5536" s="281">
        <f>F5536+G5536+H5536</f>
        <v>0</v>
      </c>
      <c r="F5536" s="152"/>
      <c r="G5536" s="153"/>
      <c r="H5536" s="1406"/>
      <c r="I5536" s="152"/>
      <c r="J5536" s="153"/>
      <c r="K5536" s="1406"/>
      <c r="L5536" s="281">
        <f>I5536+J5536+K5536</f>
        <v>0</v>
      </c>
      <c r="M5536" s="12" t="str">
        <f t="shared" si="1292"/>
        <v/>
      </c>
      <c r="N5536" s="13"/>
    </row>
    <row r="5537" spans="1:14" hidden="1">
      <c r="A5537" s="10"/>
      <c r="B5537" s="292"/>
      <c r="C5537" s="293">
        <v>202</v>
      </c>
      <c r="D5537" s="294" t="s">
        <v>735</v>
      </c>
      <c r="E5537" s="295">
        <f>F5537+G5537+H5537</f>
        <v>0</v>
      </c>
      <c r="F5537" s="158"/>
      <c r="G5537" s="159"/>
      <c r="H5537" s="1408"/>
      <c r="I5537" s="158"/>
      <c r="J5537" s="159"/>
      <c r="K5537" s="1408"/>
      <c r="L5537" s="295">
        <f>I5537+J5537+K5537</f>
        <v>0</v>
      </c>
      <c r="M5537" s="12" t="str">
        <f t="shared" si="1292"/>
        <v/>
      </c>
      <c r="N5537" s="13"/>
    </row>
    <row r="5538" spans="1:14" ht="31.5">
      <c r="A5538" s="10"/>
      <c r="B5538" s="299"/>
      <c r="C5538" s="293">
        <v>205</v>
      </c>
      <c r="D5538" s="294" t="s">
        <v>586</v>
      </c>
      <c r="E5538" s="295">
        <f>F5538+G5538+H5538</f>
        <v>1185</v>
      </c>
      <c r="F5538" s="158">
        <v>0</v>
      </c>
      <c r="G5538" s="159">
        <v>1185</v>
      </c>
      <c r="H5538" s="1408">
        <v>0</v>
      </c>
      <c r="I5538" s="158">
        <v>0</v>
      </c>
      <c r="J5538" s="159">
        <v>596</v>
      </c>
      <c r="K5538" s="1408">
        <v>0</v>
      </c>
      <c r="L5538" s="295">
        <f>I5538+J5538+K5538</f>
        <v>596</v>
      </c>
      <c r="M5538" s="12">
        <f t="shared" si="1292"/>
        <v>1</v>
      </c>
      <c r="N5538" s="13"/>
    </row>
    <row r="5539" spans="1:14" hidden="1">
      <c r="A5539" s="10"/>
      <c r="B5539" s="299"/>
      <c r="C5539" s="293">
        <v>208</v>
      </c>
      <c r="D5539" s="300" t="s">
        <v>587</v>
      </c>
      <c r="E5539" s="295">
        <f>F5539+G5539+H5539</f>
        <v>0</v>
      </c>
      <c r="F5539" s="158"/>
      <c r="G5539" s="159"/>
      <c r="H5539" s="1408"/>
      <c r="I5539" s="158"/>
      <c r="J5539" s="159"/>
      <c r="K5539" s="1408"/>
      <c r="L5539" s="295">
        <f>I5539+J5539+K5539</f>
        <v>0</v>
      </c>
      <c r="M5539" s="12" t="str">
        <f t="shared" si="1292"/>
        <v/>
      </c>
      <c r="N5539" s="13"/>
    </row>
    <row r="5540" spans="1:14">
      <c r="A5540" s="10"/>
      <c r="B5540" s="291"/>
      <c r="C5540" s="285">
        <v>209</v>
      </c>
      <c r="D5540" s="301" t="s">
        <v>588</v>
      </c>
      <c r="E5540" s="287">
        <f>F5540+G5540+H5540</f>
        <v>500</v>
      </c>
      <c r="F5540" s="173">
        <v>0</v>
      </c>
      <c r="G5540" s="174">
        <v>500</v>
      </c>
      <c r="H5540" s="1409">
        <v>0</v>
      </c>
      <c r="I5540" s="173"/>
      <c r="J5540" s="174"/>
      <c r="K5540" s="1409"/>
      <c r="L5540" s="287">
        <f>I5540+J5540+K5540</f>
        <v>0</v>
      </c>
      <c r="M5540" s="12">
        <f t="shared" si="1292"/>
        <v>1</v>
      </c>
      <c r="N5540" s="13"/>
    </row>
    <row r="5541" spans="1:14">
      <c r="A5541" s="10"/>
      <c r="B5541" s="272">
        <v>500</v>
      </c>
      <c r="C5541" s="1934" t="s">
        <v>188</v>
      </c>
      <c r="D5541" s="1935"/>
      <c r="E5541" s="273">
        <f t="shared" ref="E5541:L5541" si="1294">SUM(E5542:E5548)</f>
        <v>7881</v>
      </c>
      <c r="F5541" s="274">
        <f t="shared" si="1294"/>
        <v>0</v>
      </c>
      <c r="G5541" s="275">
        <f t="shared" si="1294"/>
        <v>7881</v>
      </c>
      <c r="H5541" s="276">
        <f>SUM(H5542:H5548)</f>
        <v>0</v>
      </c>
      <c r="I5541" s="274">
        <f t="shared" si="1294"/>
        <v>0</v>
      </c>
      <c r="J5541" s="275">
        <f t="shared" si="1294"/>
        <v>4375</v>
      </c>
      <c r="K5541" s="276">
        <f t="shared" si="1294"/>
        <v>0</v>
      </c>
      <c r="L5541" s="273">
        <f t="shared" si="1294"/>
        <v>4375</v>
      </c>
      <c r="M5541" s="12">
        <f t="shared" si="1292"/>
        <v>1</v>
      </c>
      <c r="N5541" s="13"/>
    </row>
    <row r="5542" spans="1:14" ht="18" customHeight="1">
      <c r="A5542" s="10"/>
      <c r="B5542" s="291"/>
      <c r="C5542" s="302">
        <v>551</v>
      </c>
      <c r="D5542" s="303" t="s">
        <v>189</v>
      </c>
      <c r="E5542" s="281">
        <f t="shared" ref="E5542:E5549" si="1295">F5542+G5542+H5542</f>
        <v>5135</v>
      </c>
      <c r="F5542" s="152">
        <v>0</v>
      </c>
      <c r="G5542" s="153">
        <v>5135</v>
      </c>
      <c r="H5542" s="1406">
        <v>0</v>
      </c>
      <c r="I5542" s="152">
        <v>0</v>
      </c>
      <c r="J5542" s="153">
        <v>2645</v>
      </c>
      <c r="K5542" s="1406">
        <v>0</v>
      </c>
      <c r="L5542" s="281">
        <f t="shared" ref="L5542:L5549" si="1296">I5542+J5542+K5542</f>
        <v>2645</v>
      </c>
      <c r="M5542" s="12">
        <f t="shared" si="1292"/>
        <v>1</v>
      </c>
      <c r="N5542" s="13"/>
    </row>
    <row r="5543" spans="1:14" hidden="1">
      <c r="A5543" s="10"/>
      <c r="B5543" s="291"/>
      <c r="C5543" s="304">
        <v>552</v>
      </c>
      <c r="D5543" s="305" t="s">
        <v>894</v>
      </c>
      <c r="E5543" s="295">
        <f t="shared" si="1295"/>
        <v>0</v>
      </c>
      <c r="F5543" s="158"/>
      <c r="G5543" s="159"/>
      <c r="H5543" s="1408"/>
      <c r="I5543" s="158"/>
      <c r="J5543" s="159"/>
      <c r="K5543" s="1408"/>
      <c r="L5543" s="295">
        <f t="shared" si="1296"/>
        <v>0</v>
      </c>
      <c r="M5543" s="12" t="str">
        <f t="shared" si="1292"/>
        <v/>
      </c>
      <c r="N5543" s="13"/>
    </row>
    <row r="5544" spans="1:14" hidden="1">
      <c r="A5544" s="10"/>
      <c r="B5544" s="306"/>
      <c r="C5544" s="304">
        <v>558</v>
      </c>
      <c r="D5544" s="307" t="s">
        <v>856</v>
      </c>
      <c r="E5544" s="295">
        <f>F5544+G5544+H5544</f>
        <v>0</v>
      </c>
      <c r="F5544" s="484">
        <v>0</v>
      </c>
      <c r="G5544" s="485">
        <v>0</v>
      </c>
      <c r="H5544" s="160">
        <v>0</v>
      </c>
      <c r="I5544" s="484">
        <v>0</v>
      </c>
      <c r="J5544" s="485">
        <v>0</v>
      </c>
      <c r="K5544" s="160">
        <v>0</v>
      </c>
      <c r="L5544" s="295">
        <f>I5544+J5544+K5544</f>
        <v>0</v>
      </c>
      <c r="M5544" s="12" t="str">
        <f t="shared" si="1292"/>
        <v/>
      </c>
      <c r="N5544" s="13"/>
    </row>
    <row r="5545" spans="1:14">
      <c r="A5545" s="10"/>
      <c r="B5545" s="306"/>
      <c r="C5545" s="304">
        <v>560</v>
      </c>
      <c r="D5545" s="307" t="s">
        <v>190</v>
      </c>
      <c r="E5545" s="295">
        <f t="shared" si="1295"/>
        <v>1896</v>
      </c>
      <c r="F5545" s="158">
        <v>0</v>
      </c>
      <c r="G5545" s="159">
        <v>1896</v>
      </c>
      <c r="H5545" s="1408">
        <v>0</v>
      </c>
      <c r="I5545" s="158">
        <v>0</v>
      </c>
      <c r="J5545" s="159">
        <v>1093</v>
      </c>
      <c r="K5545" s="1408">
        <v>0</v>
      </c>
      <c r="L5545" s="295">
        <f t="shared" si="1296"/>
        <v>1093</v>
      </c>
      <c r="M5545" s="12">
        <f t="shared" si="1292"/>
        <v>1</v>
      </c>
      <c r="N5545" s="13"/>
    </row>
    <row r="5546" spans="1:14">
      <c r="A5546" s="10"/>
      <c r="B5546" s="306"/>
      <c r="C5546" s="304">
        <v>580</v>
      </c>
      <c r="D5546" s="305" t="s">
        <v>191</v>
      </c>
      <c r="E5546" s="295">
        <f t="shared" si="1295"/>
        <v>850</v>
      </c>
      <c r="F5546" s="158">
        <v>0</v>
      </c>
      <c r="G5546" s="159">
        <v>850</v>
      </c>
      <c r="H5546" s="1408">
        <v>0</v>
      </c>
      <c r="I5546" s="158">
        <v>0</v>
      </c>
      <c r="J5546" s="159">
        <v>637</v>
      </c>
      <c r="K5546" s="1408">
        <v>0</v>
      </c>
      <c r="L5546" s="295">
        <f t="shared" si="1296"/>
        <v>637</v>
      </c>
      <c r="M5546" s="12">
        <f t="shared" si="1292"/>
        <v>1</v>
      </c>
      <c r="N5546" s="13"/>
    </row>
    <row r="5547" spans="1:14" hidden="1">
      <c r="A5547" s="10"/>
      <c r="B5547" s="291"/>
      <c r="C5547" s="304">
        <v>588</v>
      </c>
      <c r="D5547" s="305" t="s">
        <v>858</v>
      </c>
      <c r="E5547" s="295">
        <f>F5547+G5547+H5547</f>
        <v>0</v>
      </c>
      <c r="F5547" s="484">
        <v>0</v>
      </c>
      <c r="G5547" s="485">
        <v>0</v>
      </c>
      <c r="H5547" s="160">
        <v>0</v>
      </c>
      <c r="I5547" s="484">
        <v>0</v>
      </c>
      <c r="J5547" s="485">
        <v>0</v>
      </c>
      <c r="K5547" s="160">
        <v>0</v>
      </c>
      <c r="L5547" s="295">
        <f>I5547+J5547+K5547</f>
        <v>0</v>
      </c>
      <c r="M5547" s="12" t="str">
        <f t="shared" si="1292"/>
        <v/>
      </c>
      <c r="N5547" s="13"/>
    </row>
    <row r="5548" spans="1:14" ht="31.5" hidden="1">
      <c r="A5548" s="10"/>
      <c r="B5548" s="291"/>
      <c r="C5548" s="308">
        <v>590</v>
      </c>
      <c r="D5548" s="309" t="s">
        <v>192</v>
      </c>
      <c r="E5548" s="287">
        <f t="shared" si="1295"/>
        <v>0</v>
      </c>
      <c r="F5548" s="173"/>
      <c r="G5548" s="174"/>
      <c r="H5548" s="1409"/>
      <c r="I5548" s="173"/>
      <c r="J5548" s="174"/>
      <c r="K5548" s="1409"/>
      <c r="L5548" s="287">
        <f t="shared" si="1296"/>
        <v>0</v>
      </c>
      <c r="M5548" s="12" t="str">
        <f t="shared" si="1292"/>
        <v/>
      </c>
      <c r="N5548" s="13"/>
    </row>
    <row r="5549" spans="1:14" hidden="1">
      <c r="A5549" s="22">
        <v>5</v>
      </c>
      <c r="B5549" s="272">
        <v>800</v>
      </c>
      <c r="C5549" s="1936" t="s">
        <v>193</v>
      </c>
      <c r="D5549" s="1937"/>
      <c r="E5549" s="310">
        <f t="shared" si="1295"/>
        <v>0</v>
      </c>
      <c r="F5549" s="1410"/>
      <c r="G5549" s="1411"/>
      <c r="H5549" s="1412"/>
      <c r="I5549" s="1410"/>
      <c r="J5549" s="1411"/>
      <c r="K5549" s="1412"/>
      <c r="L5549" s="310">
        <f t="shared" si="1296"/>
        <v>0</v>
      </c>
      <c r="M5549" s="12" t="str">
        <f t="shared" si="1292"/>
        <v/>
      </c>
      <c r="N5549" s="13"/>
    </row>
    <row r="5550" spans="1:14">
      <c r="A5550" s="23">
        <v>10</v>
      </c>
      <c r="B5550" s="272">
        <v>1000</v>
      </c>
      <c r="C5550" s="1932" t="s">
        <v>194</v>
      </c>
      <c r="D5550" s="1933"/>
      <c r="E5550" s="310">
        <f t="shared" ref="E5550:L5550" si="1297">SUM(E5551:E5567)</f>
        <v>24000</v>
      </c>
      <c r="F5550" s="274">
        <f t="shared" si="1297"/>
        <v>0</v>
      </c>
      <c r="G5550" s="275">
        <f t="shared" si="1297"/>
        <v>24000</v>
      </c>
      <c r="H5550" s="276">
        <f>SUM(H5551:H5567)</f>
        <v>0</v>
      </c>
      <c r="I5550" s="274">
        <f t="shared" si="1297"/>
        <v>0</v>
      </c>
      <c r="J5550" s="275">
        <f t="shared" si="1297"/>
        <v>4395</v>
      </c>
      <c r="K5550" s="276">
        <f t="shared" si="1297"/>
        <v>0</v>
      </c>
      <c r="L5550" s="310">
        <f t="shared" si="1297"/>
        <v>4395</v>
      </c>
      <c r="M5550" s="12">
        <f t="shared" si="1292"/>
        <v>1</v>
      </c>
      <c r="N5550" s="13"/>
    </row>
    <row r="5551" spans="1:14" hidden="1">
      <c r="A5551" s="23">
        <v>15</v>
      </c>
      <c r="B5551" s="292"/>
      <c r="C5551" s="279">
        <v>1011</v>
      </c>
      <c r="D5551" s="311" t="s">
        <v>195</v>
      </c>
      <c r="E5551" s="281">
        <f t="shared" ref="E5551:E5567" si="1298">F5551+G5551+H5551</f>
        <v>0</v>
      </c>
      <c r="F5551" s="152"/>
      <c r="G5551" s="153"/>
      <c r="H5551" s="1406"/>
      <c r="I5551" s="152"/>
      <c r="J5551" s="153"/>
      <c r="K5551" s="1406"/>
      <c r="L5551" s="281">
        <f t="shared" ref="L5551:L5567" si="1299">I5551+J5551+K5551</f>
        <v>0</v>
      </c>
      <c r="M5551" s="12" t="str">
        <f t="shared" si="1292"/>
        <v/>
      </c>
      <c r="N5551" s="13"/>
    </row>
    <row r="5552" spans="1:14" hidden="1">
      <c r="A5552" s="22">
        <v>35</v>
      </c>
      <c r="B5552" s="292"/>
      <c r="C5552" s="293">
        <v>1012</v>
      </c>
      <c r="D5552" s="294" t="s">
        <v>196</v>
      </c>
      <c r="E5552" s="295">
        <f t="shared" si="1298"/>
        <v>0</v>
      </c>
      <c r="F5552" s="158"/>
      <c r="G5552" s="159"/>
      <c r="H5552" s="1408"/>
      <c r="I5552" s="158"/>
      <c r="J5552" s="159"/>
      <c r="K5552" s="1408"/>
      <c r="L5552" s="295">
        <f t="shared" si="1299"/>
        <v>0</v>
      </c>
      <c r="M5552" s="12" t="str">
        <f t="shared" si="1292"/>
        <v/>
      </c>
      <c r="N5552" s="13"/>
    </row>
    <row r="5553" spans="1:14" hidden="1">
      <c r="A5553" s="23">
        <v>40</v>
      </c>
      <c r="B5553" s="292"/>
      <c r="C5553" s="293">
        <v>1013</v>
      </c>
      <c r="D5553" s="294" t="s">
        <v>197</v>
      </c>
      <c r="E5553" s="295">
        <f t="shared" si="1298"/>
        <v>0</v>
      </c>
      <c r="F5553" s="158"/>
      <c r="G5553" s="159"/>
      <c r="H5553" s="1408"/>
      <c r="I5553" s="158"/>
      <c r="J5553" s="159"/>
      <c r="K5553" s="1408"/>
      <c r="L5553" s="295">
        <f t="shared" si="1299"/>
        <v>0</v>
      </c>
      <c r="M5553" s="12" t="str">
        <f t="shared" si="1292"/>
        <v/>
      </c>
      <c r="N5553" s="13"/>
    </row>
    <row r="5554" spans="1:14" hidden="1">
      <c r="A5554" s="23">
        <v>45</v>
      </c>
      <c r="B5554" s="292"/>
      <c r="C5554" s="293">
        <v>1014</v>
      </c>
      <c r="D5554" s="294" t="s">
        <v>198</v>
      </c>
      <c r="E5554" s="295">
        <f t="shared" si="1298"/>
        <v>0</v>
      </c>
      <c r="F5554" s="158"/>
      <c r="G5554" s="159"/>
      <c r="H5554" s="1408"/>
      <c r="I5554" s="158"/>
      <c r="J5554" s="159"/>
      <c r="K5554" s="1408"/>
      <c r="L5554" s="295">
        <f t="shared" si="1299"/>
        <v>0</v>
      </c>
      <c r="M5554" s="12" t="str">
        <f t="shared" si="1292"/>
        <v/>
      </c>
      <c r="N5554" s="13"/>
    </row>
    <row r="5555" spans="1:14">
      <c r="A5555" s="23">
        <v>50</v>
      </c>
      <c r="B5555" s="292"/>
      <c r="C5555" s="293">
        <v>1015</v>
      </c>
      <c r="D5555" s="294" t="s">
        <v>199</v>
      </c>
      <c r="E5555" s="295">
        <f t="shared" si="1298"/>
        <v>1000</v>
      </c>
      <c r="F5555" s="158">
        <v>0</v>
      </c>
      <c r="G5555" s="159">
        <v>1000</v>
      </c>
      <c r="H5555" s="1408">
        <v>0</v>
      </c>
      <c r="I5555" s="158">
        <v>0</v>
      </c>
      <c r="J5555" s="159">
        <v>109</v>
      </c>
      <c r="K5555" s="1408">
        <v>0</v>
      </c>
      <c r="L5555" s="295">
        <f t="shared" si="1299"/>
        <v>109</v>
      </c>
      <c r="M5555" s="12">
        <f t="shared" si="1292"/>
        <v>1</v>
      </c>
      <c r="N5555" s="13"/>
    </row>
    <row r="5556" spans="1:14">
      <c r="A5556" s="23">
        <v>55</v>
      </c>
      <c r="B5556" s="292"/>
      <c r="C5556" s="312">
        <v>1016</v>
      </c>
      <c r="D5556" s="313" t="s">
        <v>200</v>
      </c>
      <c r="E5556" s="314">
        <f t="shared" si="1298"/>
        <v>10000</v>
      </c>
      <c r="F5556" s="164">
        <v>0</v>
      </c>
      <c r="G5556" s="165">
        <v>10000</v>
      </c>
      <c r="H5556" s="1407">
        <v>0</v>
      </c>
      <c r="I5556" s="164">
        <v>0</v>
      </c>
      <c r="J5556" s="165">
        <v>3378</v>
      </c>
      <c r="K5556" s="1407">
        <v>0</v>
      </c>
      <c r="L5556" s="314">
        <f t="shared" si="1299"/>
        <v>3378</v>
      </c>
      <c r="M5556" s="12">
        <f t="shared" si="1292"/>
        <v>1</v>
      </c>
      <c r="N5556" s="13"/>
    </row>
    <row r="5557" spans="1:14">
      <c r="A5557" s="23">
        <v>60</v>
      </c>
      <c r="B5557" s="278"/>
      <c r="C5557" s="318">
        <v>1020</v>
      </c>
      <c r="D5557" s="319" t="s">
        <v>201</v>
      </c>
      <c r="E5557" s="320">
        <f t="shared" si="1298"/>
        <v>3000</v>
      </c>
      <c r="F5557" s="450">
        <v>0</v>
      </c>
      <c r="G5557" s="451">
        <v>3000</v>
      </c>
      <c r="H5557" s="1416">
        <v>0</v>
      </c>
      <c r="I5557" s="450">
        <v>0</v>
      </c>
      <c r="J5557" s="451">
        <v>908</v>
      </c>
      <c r="K5557" s="1416">
        <v>0</v>
      </c>
      <c r="L5557" s="320">
        <f t="shared" si="1299"/>
        <v>908</v>
      </c>
      <c r="M5557" s="12">
        <f t="shared" si="1292"/>
        <v>1</v>
      </c>
      <c r="N5557" s="13"/>
    </row>
    <row r="5558" spans="1:14">
      <c r="A5558" s="22">
        <v>65</v>
      </c>
      <c r="B5558" s="292"/>
      <c r="C5558" s="324">
        <v>1030</v>
      </c>
      <c r="D5558" s="325" t="s">
        <v>202</v>
      </c>
      <c r="E5558" s="326">
        <f t="shared" si="1298"/>
        <v>10000</v>
      </c>
      <c r="F5558" s="445">
        <v>0</v>
      </c>
      <c r="G5558" s="446">
        <v>10000</v>
      </c>
      <c r="H5558" s="1413">
        <v>0</v>
      </c>
      <c r="I5558" s="445"/>
      <c r="J5558" s="446"/>
      <c r="K5558" s="1413"/>
      <c r="L5558" s="326">
        <f t="shared" si="1299"/>
        <v>0</v>
      </c>
      <c r="M5558" s="12">
        <f t="shared" si="1292"/>
        <v>1</v>
      </c>
      <c r="N5558" s="13"/>
    </row>
    <row r="5559" spans="1:14" hidden="1">
      <c r="A5559" s="23">
        <v>70</v>
      </c>
      <c r="B5559" s="292"/>
      <c r="C5559" s="318">
        <v>1051</v>
      </c>
      <c r="D5559" s="331" t="s">
        <v>203</v>
      </c>
      <c r="E5559" s="320">
        <f t="shared" si="1298"/>
        <v>0</v>
      </c>
      <c r="F5559" s="450"/>
      <c r="G5559" s="451"/>
      <c r="H5559" s="1416"/>
      <c r="I5559" s="450"/>
      <c r="J5559" s="451"/>
      <c r="K5559" s="1416"/>
      <c r="L5559" s="320">
        <f t="shared" si="1299"/>
        <v>0</v>
      </c>
      <c r="M5559" s="12" t="str">
        <f t="shared" si="1292"/>
        <v/>
      </c>
      <c r="N5559" s="13"/>
    </row>
    <row r="5560" spans="1:14" hidden="1">
      <c r="A5560" s="23">
        <v>75</v>
      </c>
      <c r="B5560" s="292"/>
      <c r="C5560" s="293">
        <v>1052</v>
      </c>
      <c r="D5560" s="294" t="s">
        <v>204</v>
      </c>
      <c r="E5560" s="295">
        <f t="shared" si="1298"/>
        <v>0</v>
      </c>
      <c r="F5560" s="158"/>
      <c r="G5560" s="159"/>
      <c r="H5560" s="1408"/>
      <c r="I5560" s="158"/>
      <c r="J5560" s="159"/>
      <c r="K5560" s="1408"/>
      <c r="L5560" s="295">
        <f t="shared" si="1299"/>
        <v>0</v>
      </c>
      <c r="M5560" s="12" t="str">
        <f t="shared" si="1292"/>
        <v/>
      </c>
      <c r="N5560" s="13"/>
    </row>
    <row r="5561" spans="1:14" hidden="1">
      <c r="A5561" s="23">
        <v>80</v>
      </c>
      <c r="B5561" s="292"/>
      <c r="C5561" s="324">
        <v>1053</v>
      </c>
      <c r="D5561" s="325" t="s">
        <v>859</v>
      </c>
      <c r="E5561" s="326">
        <f t="shared" si="1298"/>
        <v>0</v>
      </c>
      <c r="F5561" s="445"/>
      <c r="G5561" s="446"/>
      <c r="H5561" s="1413"/>
      <c r="I5561" s="445"/>
      <c r="J5561" s="446"/>
      <c r="K5561" s="1413"/>
      <c r="L5561" s="326">
        <f t="shared" si="1299"/>
        <v>0</v>
      </c>
      <c r="M5561" s="12" t="str">
        <f t="shared" si="1292"/>
        <v/>
      </c>
      <c r="N5561" s="13"/>
    </row>
    <row r="5562" spans="1:14" hidden="1">
      <c r="A5562" s="23">
        <v>80</v>
      </c>
      <c r="B5562" s="292"/>
      <c r="C5562" s="318">
        <v>1062</v>
      </c>
      <c r="D5562" s="319" t="s">
        <v>205</v>
      </c>
      <c r="E5562" s="320">
        <f t="shared" si="1298"/>
        <v>0</v>
      </c>
      <c r="F5562" s="450"/>
      <c r="G5562" s="451"/>
      <c r="H5562" s="1416"/>
      <c r="I5562" s="450"/>
      <c r="J5562" s="451"/>
      <c r="K5562" s="1416"/>
      <c r="L5562" s="320">
        <f t="shared" si="1299"/>
        <v>0</v>
      </c>
      <c r="M5562" s="12" t="str">
        <f t="shared" si="1292"/>
        <v/>
      </c>
      <c r="N5562" s="13"/>
    </row>
    <row r="5563" spans="1:14" hidden="1">
      <c r="A5563" s="23">
        <v>85</v>
      </c>
      <c r="B5563" s="292"/>
      <c r="C5563" s="324">
        <v>1063</v>
      </c>
      <c r="D5563" s="332" t="s">
        <v>787</v>
      </c>
      <c r="E5563" s="326">
        <f t="shared" si="1298"/>
        <v>0</v>
      </c>
      <c r="F5563" s="445"/>
      <c r="G5563" s="446"/>
      <c r="H5563" s="1413"/>
      <c r="I5563" s="445"/>
      <c r="J5563" s="446"/>
      <c r="K5563" s="1413"/>
      <c r="L5563" s="326">
        <f t="shared" si="1299"/>
        <v>0</v>
      </c>
      <c r="M5563" s="12" t="str">
        <f t="shared" si="1292"/>
        <v/>
      </c>
      <c r="N5563" s="13"/>
    </row>
    <row r="5564" spans="1:14" hidden="1">
      <c r="A5564" s="23">
        <v>90</v>
      </c>
      <c r="B5564" s="292"/>
      <c r="C5564" s="333">
        <v>1069</v>
      </c>
      <c r="D5564" s="334" t="s">
        <v>206</v>
      </c>
      <c r="E5564" s="335">
        <f t="shared" si="1298"/>
        <v>0</v>
      </c>
      <c r="F5564" s="589"/>
      <c r="G5564" s="590"/>
      <c r="H5564" s="1415"/>
      <c r="I5564" s="589"/>
      <c r="J5564" s="590"/>
      <c r="K5564" s="1415"/>
      <c r="L5564" s="335">
        <f t="shared" si="1299"/>
        <v>0</v>
      </c>
      <c r="M5564" s="12" t="str">
        <f t="shared" si="1292"/>
        <v/>
      </c>
      <c r="N5564" s="13"/>
    </row>
    <row r="5565" spans="1:14" hidden="1">
      <c r="A5565" s="23">
        <v>90</v>
      </c>
      <c r="B5565" s="278"/>
      <c r="C5565" s="318">
        <v>1091</v>
      </c>
      <c r="D5565" s="331" t="s">
        <v>895</v>
      </c>
      <c r="E5565" s="320">
        <f t="shared" si="1298"/>
        <v>0</v>
      </c>
      <c r="F5565" s="450"/>
      <c r="G5565" s="451"/>
      <c r="H5565" s="1416"/>
      <c r="I5565" s="450"/>
      <c r="J5565" s="451"/>
      <c r="K5565" s="1416"/>
      <c r="L5565" s="320">
        <f t="shared" si="1299"/>
        <v>0</v>
      </c>
      <c r="M5565" s="12" t="str">
        <f t="shared" si="1292"/>
        <v/>
      </c>
      <c r="N5565" s="13"/>
    </row>
    <row r="5566" spans="1:14" hidden="1">
      <c r="A5566" s="22">
        <v>115</v>
      </c>
      <c r="B5566" s="292"/>
      <c r="C5566" s="293">
        <v>1092</v>
      </c>
      <c r="D5566" s="294" t="s">
        <v>299</v>
      </c>
      <c r="E5566" s="295">
        <f t="shared" si="1298"/>
        <v>0</v>
      </c>
      <c r="F5566" s="158"/>
      <c r="G5566" s="159"/>
      <c r="H5566" s="1408"/>
      <c r="I5566" s="158"/>
      <c r="J5566" s="159"/>
      <c r="K5566" s="1408"/>
      <c r="L5566" s="295">
        <f t="shared" si="1299"/>
        <v>0</v>
      </c>
      <c r="M5566" s="12" t="str">
        <f t="shared" si="1292"/>
        <v/>
      </c>
      <c r="N5566" s="13"/>
    </row>
    <row r="5567" spans="1:14" hidden="1">
      <c r="A5567" s="22">
        <v>125</v>
      </c>
      <c r="B5567" s="292"/>
      <c r="C5567" s="285">
        <v>1098</v>
      </c>
      <c r="D5567" s="339" t="s">
        <v>207</v>
      </c>
      <c r="E5567" s="287">
        <f t="shared" si="1298"/>
        <v>0</v>
      </c>
      <c r="F5567" s="173"/>
      <c r="G5567" s="174"/>
      <c r="H5567" s="1409"/>
      <c r="I5567" s="173"/>
      <c r="J5567" s="174"/>
      <c r="K5567" s="1409"/>
      <c r="L5567" s="287">
        <f t="shared" si="1299"/>
        <v>0</v>
      </c>
      <c r="M5567" s="12" t="str">
        <f t="shared" si="1292"/>
        <v/>
      </c>
      <c r="N5567" s="13"/>
    </row>
    <row r="5568" spans="1:14" hidden="1">
      <c r="A5568" s="23">
        <v>130</v>
      </c>
      <c r="B5568" s="272">
        <v>1900</v>
      </c>
      <c r="C5568" s="1917" t="s">
        <v>266</v>
      </c>
      <c r="D5568" s="1918"/>
      <c r="E5568" s="310">
        <f t="shared" ref="E5568:L5568" si="1300">SUM(E5569:E5571)</f>
        <v>0</v>
      </c>
      <c r="F5568" s="274">
        <f t="shared" si="1300"/>
        <v>0</v>
      </c>
      <c r="G5568" s="275">
        <f t="shared" si="1300"/>
        <v>0</v>
      </c>
      <c r="H5568" s="276">
        <f>SUM(H5569:H5571)</f>
        <v>0</v>
      </c>
      <c r="I5568" s="274">
        <f t="shared" si="1300"/>
        <v>0</v>
      </c>
      <c r="J5568" s="275">
        <f t="shared" si="1300"/>
        <v>0</v>
      </c>
      <c r="K5568" s="276">
        <f t="shared" si="1300"/>
        <v>0</v>
      </c>
      <c r="L5568" s="310">
        <f t="shared" si="1300"/>
        <v>0</v>
      </c>
      <c r="M5568" s="12" t="str">
        <f t="shared" si="1292"/>
        <v/>
      </c>
      <c r="N5568" s="13"/>
    </row>
    <row r="5569" spans="1:14" hidden="1">
      <c r="A5569" s="23">
        <v>135</v>
      </c>
      <c r="B5569" s="292"/>
      <c r="C5569" s="279">
        <v>1901</v>
      </c>
      <c r="D5569" s="340" t="s">
        <v>896</v>
      </c>
      <c r="E5569" s="281">
        <f>F5569+G5569+H5569</f>
        <v>0</v>
      </c>
      <c r="F5569" s="152"/>
      <c r="G5569" s="153"/>
      <c r="H5569" s="1406"/>
      <c r="I5569" s="152"/>
      <c r="J5569" s="153"/>
      <c r="K5569" s="1406"/>
      <c r="L5569" s="281">
        <f>I5569+J5569+K5569</f>
        <v>0</v>
      </c>
      <c r="M5569" s="12" t="str">
        <f t="shared" si="1292"/>
        <v/>
      </c>
      <c r="N5569" s="13"/>
    </row>
    <row r="5570" spans="1:14" hidden="1">
      <c r="A5570" s="23">
        <v>140</v>
      </c>
      <c r="B5570" s="341"/>
      <c r="C5570" s="293">
        <v>1981</v>
      </c>
      <c r="D5570" s="342" t="s">
        <v>897</v>
      </c>
      <c r="E5570" s="295">
        <f>F5570+G5570+H5570</f>
        <v>0</v>
      </c>
      <c r="F5570" s="158"/>
      <c r="G5570" s="159"/>
      <c r="H5570" s="1408"/>
      <c r="I5570" s="158"/>
      <c r="J5570" s="159"/>
      <c r="K5570" s="1408"/>
      <c r="L5570" s="295">
        <f>I5570+J5570+K5570</f>
        <v>0</v>
      </c>
      <c r="M5570" s="12" t="str">
        <f t="shared" si="1292"/>
        <v/>
      </c>
      <c r="N5570" s="13"/>
    </row>
    <row r="5571" spans="1:14" hidden="1">
      <c r="A5571" s="23">
        <v>145</v>
      </c>
      <c r="B5571" s="292"/>
      <c r="C5571" s="285">
        <v>1991</v>
      </c>
      <c r="D5571" s="343" t="s">
        <v>898</v>
      </c>
      <c r="E5571" s="287">
        <f>F5571+G5571+H5571</f>
        <v>0</v>
      </c>
      <c r="F5571" s="173"/>
      <c r="G5571" s="174"/>
      <c r="H5571" s="1409"/>
      <c r="I5571" s="173"/>
      <c r="J5571" s="174"/>
      <c r="K5571" s="1409"/>
      <c r="L5571" s="287">
        <f>I5571+J5571+K5571</f>
        <v>0</v>
      </c>
      <c r="M5571" s="12" t="str">
        <f t="shared" si="1292"/>
        <v/>
      </c>
      <c r="N5571" s="13"/>
    </row>
    <row r="5572" spans="1:14" hidden="1">
      <c r="A5572" s="23">
        <v>150</v>
      </c>
      <c r="B5572" s="272">
        <v>2100</v>
      </c>
      <c r="C5572" s="1917" t="s">
        <v>708</v>
      </c>
      <c r="D5572" s="1918"/>
      <c r="E5572" s="310">
        <f t="shared" ref="E5572:L5572" si="1301">SUM(E5573:E5577)</f>
        <v>0</v>
      </c>
      <c r="F5572" s="274">
        <f t="shared" si="1301"/>
        <v>0</v>
      </c>
      <c r="G5572" s="275">
        <f t="shared" si="1301"/>
        <v>0</v>
      </c>
      <c r="H5572" s="276">
        <f>SUM(H5573:H5577)</f>
        <v>0</v>
      </c>
      <c r="I5572" s="274">
        <f t="shared" si="1301"/>
        <v>0</v>
      </c>
      <c r="J5572" s="275">
        <f t="shared" si="1301"/>
        <v>0</v>
      </c>
      <c r="K5572" s="276">
        <f t="shared" si="1301"/>
        <v>0</v>
      </c>
      <c r="L5572" s="310">
        <f t="shared" si="1301"/>
        <v>0</v>
      </c>
      <c r="M5572" s="12" t="str">
        <f t="shared" si="1292"/>
        <v/>
      </c>
      <c r="N5572" s="13"/>
    </row>
    <row r="5573" spans="1:14" hidden="1">
      <c r="A5573" s="23">
        <v>155</v>
      </c>
      <c r="B5573" s="292"/>
      <c r="C5573" s="279">
        <v>2110</v>
      </c>
      <c r="D5573" s="344" t="s">
        <v>208</v>
      </c>
      <c r="E5573" s="281">
        <f>F5573+G5573+H5573</f>
        <v>0</v>
      </c>
      <c r="F5573" s="152"/>
      <c r="G5573" s="153"/>
      <c r="H5573" s="1406"/>
      <c r="I5573" s="152"/>
      <c r="J5573" s="153"/>
      <c r="K5573" s="1406"/>
      <c r="L5573" s="281">
        <f>I5573+J5573+K5573</f>
        <v>0</v>
      </c>
      <c r="M5573" s="12" t="str">
        <f t="shared" si="1292"/>
        <v/>
      </c>
      <c r="N5573" s="13"/>
    </row>
    <row r="5574" spans="1:14" hidden="1">
      <c r="A5574" s="23">
        <v>160</v>
      </c>
      <c r="B5574" s="341"/>
      <c r="C5574" s="293">
        <v>2120</v>
      </c>
      <c r="D5574" s="300" t="s">
        <v>209</v>
      </c>
      <c r="E5574" s="295">
        <f>F5574+G5574+H5574</f>
        <v>0</v>
      </c>
      <c r="F5574" s="158"/>
      <c r="G5574" s="159"/>
      <c r="H5574" s="1408"/>
      <c r="I5574" s="158"/>
      <c r="J5574" s="159"/>
      <c r="K5574" s="1408"/>
      <c r="L5574" s="295">
        <f>I5574+J5574+K5574</f>
        <v>0</v>
      </c>
      <c r="M5574" s="12" t="str">
        <f t="shared" si="1292"/>
        <v/>
      </c>
      <c r="N5574" s="13"/>
    </row>
    <row r="5575" spans="1:14" hidden="1">
      <c r="A5575" s="23">
        <v>165</v>
      </c>
      <c r="B5575" s="341"/>
      <c r="C5575" s="293">
        <v>2125</v>
      </c>
      <c r="D5575" s="300" t="s">
        <v>210</v>
      </c>
      <c r="E5575" s="295">
        <f>F5575+G5575+H5575</f>
        <v>0</v>
      </c>
      <c r="F5575" s="484">
        <v>0</v>
      </c>
      <c r="G5575" s="485">
        <v>0</v>
      </c>
      <c r="H5575" s="160">
        <v>0</v>
      </c>
      <c r="I5575" s="484">
        <v>0</v>
      </c>
      <c r="J5575" s="485">
        <v>0</v>
      </c>
      <c r="K5575" s="160">
        <v>0</v>
      </c>
      <c r="L5575" s="295">
        <f>I5575+J5575+K5575</f>
        <v>0</v>
      </c>
      <c r="M5575" s="12" t="str">
        <f t="shared" si="1292"/>
        <v/>
      </c>
      <c r="N5575" s="13"/>
    </row>
    <row r="5576" spans="1:14" hidden="1">
      <c r="A5576" s="23">
        <v>175</v>
      </c>
      <c r="B5576" s="291"/>
      <c r="C5576" s="293">
        <v>2140</v>
      </c>
      <c r="D5576" s="300" t="s">
        <v>211</v>
      </c>
      <c r="E5576" s="295">
        <f>F5576+G5576+H5576</f>
        <v>0</v>
      </c>
      <c r="F5576" s="484">
        <v>0</v>
      </c>
      <c r="G5576" s="485">
        <v>0</v>
      </c>
      <c r="H5576" s="160">
        <v>0</v>
      </c>
      <c r="I5576" s="484">
        <v>0</v>
      </c>
      <c r="J5576" s="485">
        <v>0</v>
      </c>
      <c r="K5576" s="160">
        <v>0</v>
      </c>
      <c r="L5576" s="295">
        <f>I5576+J5576+K5576</f>
        <v>0</v>
      </c>
      <c r="M5576" s="12" t="str">
        <f t="shared" si="1292"/>
        <v/>
      </c>
      <c r="N5576" s="13"/>
    </row>
    <row r="5577" spans="1:14" hidden="1">
      <c r="A5577" s="23">
        <v>180</v>
      </c>
      <c r="B5577" s="292"/>
      <c r="C5577" s="285">
        <v>2190</v>
      </c>
      <c r="D5577" s="345" t="s">
        <v>212</v>
      </c>
      <c r="E5577" s="287">
        <f>F5577+G5577+H5577</f>
        <v>0</v>
      </c>
      <c r="F5577" s="173"/>
      <c r="G5577" s="174"/>
      <c r="H5577" s="1409"/>
      <c r="I5577" s="173"/>
      <c r="J5577" s="174"/>
      <c r="K5577" s="1409"/>
      <c r="L5577" s="287">
        <f>I5577+J5577+K5577</f>
        <v>0</v>
      </c>
      <c r="M5577" s="12" t="str">
        <f t="shared" si="1292"/>
        <v/>
      </c>
      <c r="N5577" s="13"/>
    </row>
    <row r="5578" spans="1:14" hidden="1">
      <c r="A5578" s="23">
        <v>185</v>
      </c>
      <c r="B5578" s="272">
        <v>2200</v>
      </c>
      <c r="C5578" s="1917" t="s">
        <v>213</v>
      </c>
      <c r="D5578" s="1918"/>
      <c r="E5578" s="310">
        <f t="shared" ref="E5578:L5578" si="1302">SUM(E5579:E5580)</f>
        <v>0</v>
      </c>
      <c r="F5578" s="274">
        <f t="shared" si="1302"/>
        <v>0</v>
      </c>
      <c r="G5578" s="275">
        <f t="shared" si="1302"/>
        <v>0</v>
      </c>
      <c r="H5578" s="276">
        <f>SUM(H5579:H5580)</f>
        <v>0</v>
      </c>
      <c r="I5578" s="274">
        <f t="shared" si="1302"/>
        <v>0</v>
      </c>
      <c r="J5578" s="275">
        <f t="shared" si="1302"/>
        <v>0</v>
      </c>
      <c r="K5578" s="276">
        <f t="shared" si="1302"/>
        <v>0</v>
      </c>
      <c r="L5578" s="310">
        <f t="shared" si="1302"/>
        <v>0</v>
      </c>
      <c r="M5578" s="12" t="str">
        <f t="shared" si="1292"/>
        <v/>
      </c>
      <c r="N5578" s="13"/>
    </row>
    <row r="5579" spans="1:14" hidden="1">
      <c r="A5579" s="23">
        <v>190</v>
      </c>
      <c r="B5579" s="292"/>
      <c r="C5579" s="279">
        <v>2221</v>
      </c>
      <c r="D5579" s="280" t="s">
        <v>300</v>
      </c>
      <c r="E5579" s="281">
        <f>F5579+G5579+H5579</f>
        <v>0</v>
      </c>
      <c r="F5579" s="152"/>
      <c r="G5579" s="153"/>
      <c r="H5579" s="1406"/>
      <c r="I5579" s="152"/>
      <c r="J5579" s="153"/>
      <c r="K5579" s="1406"/>
      <c r="L5579" s="281">
        <f>I5579+J5579+K5579</f>
        <v>0</v>
      </c>
      <c r="M5579" s="12" t="str">
        <f t="shared" si="1292"/>
        <v/>
      </c>
      <c r="N5579" s="13"/>
    </row>
    <row r="5580" spans="1:14" hidden="1">
      <c r="A5580" s="23">
        <v>200</v>
      </c>
      <c r="B5580" s="292"/>
      <c r="C5580" s="285">
        <v>2224</v>
      </c>
      <c r="D5580" s="286" t="s">
        <v>214</v>
      </c>
      <c r="E5580" s="287">
        <f>F5580+G5580+H5580</f>
        <v>0</v>
      </c>
      <c r="F5580" s="173"/>
      <c r="G5580" s="174"/>
      <c r="H5580" s="1409"/>
      <c r="I5580" s="173"/>
      <c r="J5580" s="174"/>
      <c r="K5580" s="1409"/>
      <c r="L5580" s="287">
        <f>I5580+J5580+K5580</f>
        <v>0</v>
      </c>
      <c r="M5580" s="12" t="str">
        <f t="shared" si="1292"/>
        <v/>
      </c>
      <c r="N5580" s="13"/>
    </row>
    <row r="5581" spans="1:14" hidden="1">
      <c r="A5581" s="23">
        <v>200</v>
      </c>
      <c r="B5581" s="272">
        <v>2500</v>
      </c>
      <c r="C5581" s="1917" t="s">
        <v>215</v>
      </c>
      <c r="D5581" s="1918"/>
      <c r="E5581" s="310">
        <f>F5581+G5581+H5581</f>
        <v>0</v>
      </c>
      <c r="F5581" s="1410"/>
      <c r="G5581" s="1411"/>
      <c r="H5581" s="1412"/>
      <c r="I5581" s="1410"/>
      <c r="J5581" s="1411"/>
      <c r="K5581" s="1412"/>
      <c r="L5581" s="310">
        <f>I5581+J5581+K5581</f>
        <v>0</v>
      </c>
      <c r="M5581" s="12" t="str">
        <f t="shared" si="1292"/>
        <v/>
      </c>
      <c r="N5581" s="13"/>
    </row>
    <row r="5582" spans="1:14" hidden="1">
      <c r="A5582" s="23">
        <v>205</v>
      </c>
      <c r="B5582" s="272">
        <v>2600</v>
      </c>
      <c r="C5582" s="1923" t="s">
        <v>216</v>
      </c>
      <c r="D5582" s="1924"/>
      <c r="E5582" s="310">
        <f>F5582+G5582+H5582</f>
        <v>0</v>
      </c>
      <c r="F5582" s="1410"/>
      <c r="G5582" s="1411"/>
      <c r="H5582" s="1412"/>
      <c r="I5582" s="1410"/>
      <c r="J5582" s="1411"/>
      <c r="K5582" s="1412"/>
      <c r="L5582" s="310">
        <f>I5582+J5582+K5582</f>
        <v>0</v>
      </c>
      <c r="M5582" s="12" t="str">
        <f t="shared" si="1292"/>
        <v/>
      </c>
      <c r="N5582" s="13"/>
    </row>
    <row r="5583" spans="1:14" hidden="1">
      <c r="A5583" s="23">
        <v>210</v>
      </c>
      <c r="B5583" s="272">
        <v>2700</v>
      </c>
      <c r="C5583" s="1923" t="s">
        <v>217</v>
      </c>
      <c r="D5583" s="1924"/>
      <c r="E5583" s="310">
        <f>F5583+G5583+H5583</f>
        <v>0</v>
      </c>
      <c r="F5583" s="1410"/>
      <c r="G5583" s="1411"/>
      <c r="H5583" s="1412"/>
      <c r="I5583" s="1410"/>
      <c r="J5583" s="1411"/>
      <c r="K5583" s="1412"/>
      <c r="L5583" s="310">
        <f>I5583+J5583+K5583</f>
        <v>0</v>
      </c>
      <c r="M5583" s="12" t="str">
        <f t="shared" si="1292"/>
        <v/>
      </c>
      <c r="N5583" s="13"/>
    </row>
    <row r="5584" spans="1:14" ht="36" hidden="1" customHeight="1">
      <c r="A5584" s="23">
        <v>215</v>
      </c>
      <c r="B5584" s="272">
        <v>2800</v>
      </c>
      <c r="C5584" s="1923" t="s">
        <v>1644</v>
      </c>
      <c r="D5584" s="1924"/>
      <c r="E5584" s="310">
        <f t="shared" ref="E5584:L5584" si="1303">SUM(E5585:E5587)</f>
        <v>0</v>
      </c>
      <c r="F5584" s="274">
        <f t="shared" si="1303"/>
        <v>0</v>
      </c>
      <c r="G5584" s="275">
        <f t="shared" si="1303"/>
        <v>0</v>
      </c>
      <c r="H5584" s="276">
        <f>SUM(H5585:H5587)</f>
        <v>0</v>
      </c>
      <c r="I5584" s="274">
        <f t="shared" si="1303"/>
        <v>0</v>
      </c>
      <c r="J5584" s="275">
        <f t="shared" si="1303"/>
        <v>0</v>
      </c>
      <c r="K5584" s="276">
        <f t="shared" si="1303"/>
        <v>0</v>
      </c>
      <c r="L5584" s="310">
        <f t="shared" si="1303"/>
        <v>0</v>
      </c>
      <c r="M5584" s="12" t="str">
        <f t="shared" si="1292"/>
        <v/>
      </c>
      <c r="N5584" s="13"/>
    </row>
    <row r="5585" spans="1:14" hidden="1">
      <c r="A5585" s="22">
        <v>220</v>
      </c>
      <c r="B5585" s="292"/>
      <c r="C5585" s="279">
        <v>2810</v>
      </c>
      <c r="D5585" s="340" t="s">
        <v>2169</v>
      </c>
      <c r="E5585" s="281">
        <f>F5585+G5585+H5585</f>
        <v>0</v>
      </c>
      <c r="F5585" s="152"/>
      <c r="G5585" s="153"/>
      <c r="H5585" s="1406"/>
      <c r="I5585" s="152"/>
      <c r="J5585" s="153"/>
      <c r="K5585" s="1406"/>
      <c r="L5585" s="281">
        <f>I5585+J5585+K5585</f>
        <v>0</v>
      </c>
      <c r="M5585" s="12" t="str">
        <f t="shared" si="1292"/>
        <v/>
      </c>
      <c r="N5585" s="13"/>
    </row>
    <row r="5586" spans="1:14" hidden="1">
      <c r="A5586" s="23">
        <v>225</v>
      </c>
      <c r="B5586" s="341"/>
      <c r="C5586" s="293">
        <v>2820</v>
      </c>
      <c r="D5586" s="342" t="s">
        <v>2170</v>
      </c>
      <c r="E5586" s="295">
        <f>F5586+G5586+H5586</f>
        <v>0</v>
      </c>
      <c r="F5586" s="158"/>
      <c r="G5586" s="159"/>
      <c r="H5586" s="1408"/>
      <c r="I5586" s="158"/>
      <c r="J5586" s="159"/>
      <c r="K5586" s="1408"/>
      <c r="L5586" s="295">
        <f>I5586+J5586+K5586</f>
        <v>0</v>
      </c>
      <c r="M5586" s="12" t="str">
        <f t="shared" si="1292"/>
        <v/>
      </c>
      <c r="N5586" s="13"/>
    </row>
    <row r="5587" spans="1:14" ht="31.5" hidden="1">
      <c r="A5587" s="23">
        <v>230</v>
      </c>
      <c r="B5587" s="292"/>
      <c r="C5587" s="285">
        <v>2890</v>
      </c>
      <c r="D5587" s="343" t="s">
        <v>2171</v>
      </c>
      <c r="E5587" s="287">
        <f>F5587+G5587+H5587</f>
        <v>0</v>
      </c>
      <c r="F5587" s="173"/>
      <c r="G5587" s="174"/>
      <c r="H5587" s="1409"/>
      <c r="I5587" s="173"/>
      <c r="J5587" s="174"/>
      <c r="K5587" s="1409"/>
      <c r="L5587" s="287">
        <f>I5587+J5587+K5587</f>
        <v>0</v>
      </c>
      <c r="M5587" s="12" t="str">
        <f t="shared" si="1292"/>
        <v/>
      </c>
      <c r="N5587" s="13"/>
    </row>
    <row r="5588" spans="1:14" hidden="1">
      <c r="A5588" s="23">
        <v>245</v>
      </c>
      <c r="B5588" s="272">
        <v>2900</v>
      </c>
      <c r="C5588" s="1917" t="s">
        <v>218</v>
      </c>
      <c r="D5588" s="1918"/>
      <c r="E5588" s="310">
        <f>SUM(E5589:E5596)</f>
        <v>0</v>
      </c>
      <c r="F5588" s="274">
        <f>SUM(F5589:F5596)</f>
        <v>0</v>
      </c>
      <c r="G5588" s="274">
        <f t="shared" ref="G5588:L5588" si="1304">SUM(G5589:G5596)</f>
        <v>0</v>
      </c>
      <c r="H5588" s="274">
        <f t="shared" si="1304"/>
        <v>0</v>
      </c>
      <c r="I5588" s="274">
        <f t="shared" si="1304"/>
        <v>0</v>
      </c>
      <c r="J5588" s="274">
        <f t="shared" si="1304"/>
        <v>0</v>
      </c>
      <c r="K5588" s="274">
        <f t="shared" si="1304"/>
        <v>0</v>
      </c>
      <c r="L5588" s="274">
        <f t="shared" si="1304"/>
        <v>0</v>
      </c>
      <c r="M5588" s="12" t="str">
        <f t="shared" si="1292"/>
        <v/>
      </c>
      <c r="N5588" s="13"/>
    </row>
    <row r="5589" spans="1:14" hidden="1">
      <c r="A5589" s="22">
        <v>220</v>
      </c>
      <c r="B5589" s="346"/>
      <c r="C5589" s="279">
        <v>2910</v>
      </c>
      <c r="D5589" s="347" t="s">
        <v>1988</v>
      </c>
      <c r="E5589" s="281">
        <f>F5589+G5589+H5589</f>
        <v>0</v>
      </c>
      <c r="F5589" s="152"/>
      <c r="G5589" s="153"/>
      <c r="H5589" s="1406"/>
      <c r="I5589" s="152"/>
      <c r="J5589" s="153"/>
      <c r="K5589" s="1406"/>
      <c r="L5589" s="281">
        <f>I5589+J5589+K5589</f>
        <v>0</v>
      </c>
      <c r="M5589" s="12" t="str">
        <f t="shared" si="1292"/>
        <v/>
      </c>
      <c r="N5589" s="13"/>
    </row>
    <row r="5590" spans="1:14" hidden="1">
      <c r="A5590" s="23">
        <v>225</v>
      </c>
      <c r="B5590" s="346"/>
      <c r="C5590" s="279">
        <v>2920</v>
      </c>
      <c r="D5590" s="347" t="s">
        <v>219</v>
      </c>
      <c r="E5590" s="281">
        <f t="shared" ref="E5590:E5596" si="1305">F5590+G5590+H5590</f>
        <v>0</v>
      </c>
      <c r="F5590" s="152"/>
      <c r="G5590" s="153"/>
      <c r="H5590" s="1406"/>
      <c r="I5590" s="152"/>
      <c r="J5590" s="153"/>
      <c r="K5590" s="1406"/>
      <c r="L5590" s="281">
        <f t="shared" ref="L5590:L5596" si="1306">I5590+J5590+K5590</f>
        <v>0</v>
      </c>
      <c r="M5590" s="12" t="str">
        <f t="shared" si="1292"/>
        <v/>
      </c>
      <c r="N5590" s="13"/>
    </row>
    <row r="5591" spans="1:14" ht="31.5" hidden="1">
      <c r="A5591" s="23">
        <v>230</v>
      </c>
      <c r="B5591" s="346"/>
      <c r="C5591" s="324">
        <v>2969</v>
      </c>
      <c r="D5591" s="348" t="s">
        <v>220</v>
      </c>
      <c r="E5591" s="326">
        <f t="shared" si="1305"/>
        <v>0</v>
      </c>
      <c r="F5591" s="445"/>
      <c r="G5591" s="446"/>
      <c r="H5591" s="1413"/>
      <c r="I5591" s="445"/>
      <c r="J5591" s="446"/>
      <c r="K5591" s="1413"/>
      <c r="L5591" s="326">
        <f t="shared" si="1306"/>
        <v>0</v>
      </c>
      <c r="M5591" s="12" t="str">
        <f t="shared" si="1292"/>
        <v/>
      </c>
      <c r="N5591" s="13"/>
    </row>
    <row r="5592" spans="1:14" ht="31.5" hidden="1">
      <c r="A5592" s="23">
        <v>235</v>
      </c>
      <c r="B5592" s="346"/>
      <c r="C5592" s="349">
        <v>2970</v>
      </c>
      <c r="D5592" s="350" t="s">
        <v>221</v>
      </c>
      <c r="E5592" s="351">
        <f t="shared" si="1305"/>
        <v>0</v>
      </c>
      <c r="F5592" s="624"/>
      <c r="G5592" s="625"/>
      <c r="H5592" s="1414"/>
      <c r="I5592" s="624"/>
      <c r="J5592" s="625"/>
      <c r="K5592" s="1414"/>
      <c r="L5592" s="351">
        <f t="shared" si="1306"/>
        <v>0</v>
      </c>
      <c r="M5592" s="12" t="str">
        <f t="shared" si="1292"/>
        <v/>
      </c>
      <c r="N5592" s="13"/>
    </row>
    <row r="5593" spans="1:14" hidden="1">
      <c r="A5593" s="23">
        <v>240</v>
      </c>
      <c r="B5593" s="346"/>
      <c r="C5593" s="333">
        <v>2989</v>
      </c>
      <c r="D5593" s="355" t="s">
        <v>222</v>
      </c>
      <c r="E5593" s="335">
        <f t="shared" si="1305"/>
        <v>0</v>
      </c>
      <c r="F5593" s="589"/>
      <c r="G5593" s="590"/>
      <c r="H5593" s="1415"/>
      <c r="I5593" s="589"/>
      <c r="J5593" s="590"/>
      <c r="K5593" s="1415"/>
      <c r="L5593" s="335">
        <f t="shared" si="1306"/>
        <v>0</v>
      </c>
      <c r="M5593" s="12" t="str">
        <f t="shared" si="1292"/>
        <v/>
      </c>
      <c r="N5593" s="13"/>
    </row>
    <row r="5594" spans="1:14" hidden="1">
      <c r="A5594" s="23">
        <v>245</v>
      </c>
      <c r="B5594" s="292"/>
      <c r="C5594" s="318">
        <v>2990</v>
      </c>
      <c r="D5594" s="356" t="s">
        <v>2007</v>
      </c>
      <c r="E5594" s="320">
        <f>F5594+G5594+H5594</f>
        <v>0</v>
      </c>
      <c r="F5594" s="450"/>
      <c r="G5594" s="451"/>
      <c r="H5594" s="1416"/>
      <c r="I5594" s="450"/>
      <c r="J5594" s="451"/>
      <c r="K5594" s="1416"/>
      <c r="L5594" s="320">
        <f>I5594+J5594+K5594</f>
        <v>0</v>
      </c>
      <c r="M5594" s="12" t="str">
        <f t="shared" si="1292"/>
        <v/>
      </c>
      <c r="N5594" s="13"/>
    </row>
    <row r="5595" spans="1:14" hidden="1">
      <c r="A5595" s="22">
        <v>250</v>
      </c>
      <c r="B5595" s="292"/>
      <c r="C5595" s="318">
        <v>2991</v>
      </c>
      <c r="D5595" s="356" t="s">
        <v>223</v>
      </c>
      <c r="E5595" s="320">
        <f t="shared" si="1305"/>
        <v>0</v>
      </c>
      <c r="F5595" s="450"/>
      <c r="G5595" s="451"/>
      <c r="H5595" s="1416"/>
      <c r="I5595" s="450"/>
      <c r="J5595" s="451"/>
      <c r="K5595" s="1416"/>
      <c r="L5595" s="320">
        <f t="shared" si="1306"/>
        <v>0</v>
      </c>
      <c r="M5595" s="12" t="str">
        <f t="shared" si="1292"/>
        <v/>
      </c>
      <c r="N5595" s="13"/>
    </row>
    <row r="5596" spans="1:14" hidden="1">
      <c r="A5596" s="23">
        <v>255</v>
      </c>
      <c r="B5596" s="292"/>
      <c r="C5596" s="285">
        <v>2992</v>
      </c>
      <c r="D5596" s="357" t="s">
        <v>224</v>
      </c>
      <c r="E5596" s="287">
        <f t="shared" si="1305"/>
        <v>0</v>
      </c>
      <c r="F5596" s="173"/>
      <c r="G5596" s="174"/>
      <c r="H5596" s="1409"/>
      <c r="I5596" s="173"/>
      <c r="J5596" s="174"/>
      <c r="K5596" s="1409"/>
      <c r="L5596" s="287">
        <f t="shared" si="1306"/>
        <v>0</v>
      </c>
      <c r="M5596" s="12" t="str">
        <f t="shared" si="1292"/>
        <v/>
      </c>
      <c r="N5596" s="13"/>
    </row>
    <row r="5597" spans="1:14" hidden="1">
      <c r="A5597" s="23">
        <v>265</v>
      </c>
      <c r="B5597" s="272">
        <v>3300</v>
      </c>
      <c r="C5597" s="358" t="s">
        <v>2038</v>
      </c>
      <c r="D5597" s="1835"/>
      <c r="E5597" s="310">
        <f t="shared" ref="E5597:L5597" si="1307">SUM(E5598:E5602)</f>
        <v>0</v>
      </c>
      <c r="F5597" s="274">
        <f t="shared" si="1307"/>
        <v>0</v>
      </c>
      <c r="G5597" s="275">
        <f t="shared" si="1307"/>
        <v>0</v>
      </c>
      <c r="H5597" s="276">
        <f t="shared" si="1307"/>
        <v>0</v>
      </c>
      <c r="I5597" s="274">
        <f t="shared" si="1307"/>
        <v>0</v>
      </c>
      <c r="J5597" s="275">
        <f t="shared" si="1307"/>
        <v>0</v>
      </c>
      <c r="K5597" s="276">
        <f t="shared" si="1307"/>
        <v>0</v>
      </c>
      <c r="L5597" s="310">
        <f t="shared" si="1307"/>
        <v>0</v>
      </c>
      <c r="M5597" s="12" t="str">
        <f t="shared" ref="M5597:M5650" si="1308">(IF($E5597&lt;&gt;0,$M$2,IF($L5597&lt;&gt;0,$M$2,"")))</f>
        <v/>
      </c>
      <c r="N5597" s="13"/>
    </row>
    <row r="5598" spans="1:14" hidden="1">
      <c r="A5598" s="22">
        <v>270</v>
      </c>
      <c r="B5598" s="291"/>
      <c r="C5598" s="279">
        <v>3301</v>
      </c>
      <c r="D5598" s="359" t="s">
        <v>225</v>
      </c>
      <c r="E5598" s="281">
        <f t="shared" ref="E5598:E5605" si="1309">F5598+G5598+H5598</f>
        <v>0</v>
      </c>
      <c r="F5598" s="482">
        <v>0</v>
      </c>
      <c r="G5598" s="483">
        <v>0</v>
      </c>
      <c r="H5598" s="154">
        <v>0</v>
      </c>
      <c r="I5598" s="482">
        <v>0</v>
      </c>
      <c r="J5598" s="483">
        <v>0</v>
      </c>
      <c r="K5598" s="154">
        <v>0</v>
      </c>
      <c r="L5598" s="281">
        <f t="shared" ref="L5598:L5605" si="1310">I5598+J5598+K5598</f>
        <v>0</v>
      </c>
      <c r="M5598" s="12" t="str">
        <f t="shared" si="1308"/>
        <v/>
      </c>
      <c r="N5598" s="13"/>
    </row>
    <row r="5599" spans="1:14" hidden="1">
      <c r="A5599" s="22">
        <v>290</v>
      </c>
      <c r="B5599" s="291"/>
      <c r="C5599" s="293">
        <v>3302</v>
      </c>
      <c r="D5599" s="360" t="s">
        <v>702</v>
      </c>
      <c r="E5599" s="295">
        <f t="shared" si="1309"/>
        <v>0</v>
      </c>
      <c r="F5599" s="484">
        <v>0</v>
      </c>
      <c r="G5599" s="485">
        <v>0</v>
      </c>
      <c r="H5599" s="160">
        <v>0</v>
      </c>
      <c r="I5599" s="484">
        <v>0</v>
      </c>
      <c r="J5599" s="485">
        <v>0</v>
      </c>
      <c r="K5599" s="160">
        <v>0</v>
      </c>
      <c r="L5599" s="295">
        <f t="shared" si="1310"/>
        <v>0</v>
      </c>
      <c r="M5599" s="12" t="str">
        <f t="shared" si="1308"/>
        <v/>
      </c>
      <c r="N5599" s="13"/>
    </row>
    <row r="5600" spans="1:14" hidden="1">
      <c r="A5600" s="39">
        <v>320</v>
      </c>
      <c r="B5600" s="291"/>
      <c r="C5600" s="293">
        <v>3304</v>
      </c>
      <c r="D5600" s="360" t="s">
        <v>226</v>
      </c>
      <c r="E5600" s="295">
        <f t="shared" si="1309"/>
        <v>0</v>
      </c>
      <c r="F5600" s="484">
        <v>0</v>
      </c>
      <c r="G5600" s="485">
        <v>0</v>
      </c>
      <c r="H5600" s="160">
        <v>0</v>
      </c>
      <c r="I5600" s="484">
        <v>0</v>
      </c>
      <c r="J5600" s="485">
        <v>0</v>
      </c>
      <c r="K5600" s="160">
        <v>0</v>
      </c>
      <c r="L5600" s="295">
        <f t="shared" si="1310"/>
        <v>0</v>
      </c>
      <c r="M5600" s="12" t="str">
        <f t="shared" si="1308"/>
        <v/>
      </c>
      <c r="N5600" s="13"/>
    </row>
    <row r="5601" spans="1:14" ht="47.25" hidden="1">
      <c r="A5601" s="22">
        <v>330</v>
      </c>
      <c r="B5601" s="291"/>
      <c r="C5601" s="285">
        <v>3306</v>
      </c>
      <c r="D5601" s="361" t="s">
        <v>2172</v>
      </c>
      <c r="E5601" s="295">
        <f t="shared" si="1309"/>
        <v>0</v>
      </c>
      <c r="F5601" s="484">
        <v>0</v>
      </c>
      <c r="G5601" s="485">
        <v>0</v>
      </c>
      <c r="H5601" s="160">
        <v>0</v>
      </c>
      <c r="I5601" s="484">
        <v>0</v>
      </c>
      <c r="J5601" s="485">
        <v>0</v>
      </c>
      <c r="K5601" s="160">
        <v>0</v>
      </c>
      <c r="L5601" s="295">
        <f t="shared" si="1310"/>
        <v>0</v>
      </c>
      <c r="M5601" s="12" t="str">
        <f t="shared" si="1308"/>
        <v/>
      </c>
      <c r="N5601" s="13"/>
    </row>
    <row r="5602" spans="1:14" hidden="1">
      <c r="A5602" s="23">
        <v>225</v>
      </c>
      <c r="B5602" s="291"/>
      <c r="C5602" s="285">
        <v>3307</v>
      </c>
      <c r="D5602" s="361" t="s">
        <v>2049</v>
      </c>
      <c r="E5602" s="287">
        <f t="shared" si="1309"/>
        <v>0</v>
      </c>
      <c r="F5602" s="486">
        <v>0</v>
      </c>
      <c r="G5602" s="487">
        <v>0</v>
      </c>
      <c r="H5602" s="175">
        <v>0</v>
      </c>
      <c r="I5602" s="486">
        <v>0</v>
      </c>
      <c r="J5602" s="487">
        <v>0</v>
      </c>
      <c r="K5602" s="175">
        <v>0</v>
      </c>
      <c r="L5602" s="287">
        <f t="shared" si="1310"/>
        <v>0</v>
      </c>
      <c r="M5602" s="12" t="str">
        <f t="shared" si="1308"/>
        <v/>
      </c>
      <c r="N5602" s="13"/>
    </row>
    <row r="5603" spans="1:14" hidden="1">
      <c r="A5603" s="23">
        <v>230</v>
      </c>
      <c r="B5603" s="272">
        <v>3900</v>
      </c>
      <c r="C5603" s="1917" t="s">
        <v>227</v>
      </c>
      <c r="D5603" s="1918"/>
      <c r="E5603" s="310">
        <f t="shared" si="1309"/>
        <v>0</v>
      </c>
      <c r="F5603" s="1458">
        <v>0</v>
      </c>
      <c r="G5603" s="1459">
        <v>0</v>
      </c>
      <c r="H5603" s="1460">
        <v>0</v>
      </c>
      <c r="I5603" s="1458">
        <v>0</v>
      </c>
      <c r="J5603" s="1459">
        <v>0</v>
      </c>
      <c r="K5603" s="1460">
        <v>0</v>
      </c>
      <c r="L5603" s="310">
        <f t="shared" si="1310"/>
        <v>0</v>
      </c>
      <c r="M5603" s="12" t="str">
        <f t="shared" si="1308"/>
        <v/>
      </c>
      <c r="N5603" s="13"/>
    </row>
    <row r="5604" spans="1:14" hidden="1">
      <c r="A5604" s="23">
        <v>245</v>
      </c>
      <c r="B5604" s="272">
        <v>4000</v>
      </c>
      <c r="C5604" s="1917" t="s">
        <v>228</v>
      </c>
      <c r="D5604" s="1918"/>
      <c r="E5604" s="310">
        <f t="shared" si="1309"/>
        <v>0</v>
      </c>
      <c r="F5604" s="1410"/>
      <c r="G5604" s="1411"/>
      <c r="H5604" s="1412"/>
      <c r="I5604" s="1410"/>
      <c r="J5604" s="1411"/>
      <c r="K5604" s="1412"/>
      <c r="L5604" s="310">
        <f t="shared" si="1310"/>
        <v>0</v>
      </c>
      <c r="M5604" s="12" t="str">
        <f t="shared" si="1308"/>
        <v/>
      </c>
      <c r="N5604" s="13"/>
    </row>
    <row r="5605" spans="1:14" hidden="1">
      <c r="A5605" s="22">
        <v>350</v>
      </c>
      <c r="B5605" s="272">
        <v>4100</v>
      </c>
      <c r="C5605" s="1917" t="s">
        <v>229</v>
      </c>
      <c r="D5605" s="1918"/>
      <c r="E5605" s="310">
        <f t="shared" si="1309"/>
        <v>0</v>
      </c>
      <c r="F5605" s="1459">
        <v>0</v>
      </c>
      <c r="G5605" s="1459">
        <v>0</v>
      </c>
      <c r="H5605" s="1460">
        <v>0</v>
      </c>
      <c r="I5605" s="1711">
        <v>0</v>
      </c>
      <c r="J5605" s="1459">
        <v>0</v>
      </c>
      <c r="K5605" s="1459">
        <v>0</v>
      </c>
      <c r="L5605" s="310">
        <f t="shared" si="1310"/>
        <v>0</v>
      </c>
      <c r="M5605" s="12" t="str">
        <f t="shared" si="1308"/>
        <v/>
      </c>
      <c r="N5605" s="13"/>
    </row>
    <row r="5606" spans="1:14" hidden="1">
      <c r="A5606" s="23">
        <v>355</v>
      </c>
      <c r="B5606" s="272">
        <v>4200</v>
      </c>
      <c r="C5606" s="1917" t="s">
        <v>230</v>
      </c>
      <c r="D5606" s="1918"/>
      <c r="E5606" s="310">
        <f t="shared" ref="E5606:L5606" si="1311">SUM(E5607:E5612)</f>
        <v>0</v>
      </c>
      <c r="F5606" s="274">
        <f t="shared" si="1311"/>
        <v>0</v>
      </c>
      <c r="G5606" s="275">
        <f t="shared" si="1311"/>
        <v>0</v>
      </c>
      <c r="H5606" s="276">
        <f>SUM(H5607:H5612)</f>
        <v>0</v>
      </c>
      <c r="I5606" s="274">
        <f t="shared" si="1311"/>
        <v>0</v>
      </c>
      <c r="J5606" s="275">
        <f t="shared" si="1311"/>
        <v>0</v>
      </c>
      <c r="K5606" s="276">
        <f t="shared" si="1311"/>
        <v>0</v>
      </c>
      <c r="L5606" s="310">
        <f t="shared" si="1311"/>
        <v>0</v>
      </c>
      <c r="M5606" s="12" t="str">
        <f t="shared" si="1308"/>
        <v/>
      </c>
      <c r="N5606" s="13"/>
    </row>
    <row r="5607" spans="1:14" hidden="1">
      <c r="A5607" s="23">
        <v>355</v>
      </c>
      <c r="B5607" s="362"/>
      <c r="C5607" s="279">
        <v>4201</v>
      </c>
      <c r="D5607" s="280" t="s">
        <v>231</v>
      </c>
      <c r="E5607" s="281">
        <f t="shared" ref="E5607:E5612" si="1312">F5607+G5607+H5607</f>
        <v>0</v>
      </c>
      <c r="F5607" s="152"/>
      <c r="G5607" s="153"/>
      <c r="H5607" s="1406"/>
      <c r="I5607" s="152"/>
      <c r="J5607" s="153"/>
      <c r="K5607" s="1406"/>
      <c r="L5607" s="281">
        <f t="shared" ref="L5607:L5612" si="1313">I5607+J5607+K5607</f>
        <v>0</v>
      </c>
      <c r="M5607" s="12" t="str">
        <f t="shared" si="1308"/>
        <v/>
      </c>
      <c r="N5607" s="13"/>
    </row>
    <row r="5608" spans="1:14" hidden="1">
      <c r="A5608" s="23">
        <v>375</v>
      </c>
      <c r="B5608" s="362"/>
      <c r="C5608" s="293">
        <v>4202</v>
      </c>
      <c r="D5608" s="363" t="s">
        <v>232</v>
      </c>
      <c r="E5608" s="295">
        <f t="shared" si="1312"/>
        <v>0</v>
      </c>
      <c r="F5608" s="158"/>
      <c r="G5608" s="159"/>
      <c r="H5608" s="1408"/>
      <c r="I5608" s="158"/>
      <c r="J5608" s="159"/>
      <c r="K5608" s="1408"/>
      <c r="L5608" s="295">
        <f t="shared" si="1313"/>
        <v>0</v>
      </c>
      <c r="M5608" s="12" t="str">
        <f t="shared" si="1308"/>
        <v/>
      </c>
      <c r="N5608" s="13"/>
    </row>
    <row r="5609" spans="1:14" hidden="1">
      <c r="A5609" s="23">
        <v>380</v>
      </c>
      <c r="B5609" s="362"/>
      <c r="C5609" s="293">
        <v>4214</v>
      </c>
      <c r="D5609" s="363" t="s">
        <v>233</v>
      </c>
      <c r="E5609" s="295">
        <f t="shared" si="1312"/>
        <v>0</v>
      </c>
      <c r="F5609" s="158"/>
      <c r="G5609" s="159"/>
      <c r="H5609" s="1408"/>
      <c r="I5609" s="158"/>
      <c r="J5609" s="159"/>
      <c r="K5609" s="1408"/>
      <c r="L5609" s="295">
        <f t="shared" si="1313"/>
        <v>0</v>
      </c>
      <c r="M5609" s="12" t="str">
        <f t="shared" si="1308"/>
        <v/>
      </c>
      <c r="N5609" s="13"/>
    </row>
    <row r="5610" spans="1:14" hidden="1">
      <c r="A5610" s="23">
        <v>385</v>
      </c>
      <c r="B5610" s="362"/>
      <c r="C5610" s="293">
        <v>4217</v>
      </c>
      <c r="D5610" s="363" t="s">
        <v>234</v>
      </c>
      <c r="E5610" s="295">
        <f t="shared" si="1312"/>
        <v>0</v>
      </c>
      <c r="F5610" s="158"/>
      <c r="G5610" s="159"/>
      <c r="H5610" s="1408"/>
      <c r="I5610" s="158"/>
      <c r="J5610" s="159"/>
      <c r="K5610" s="1408"/>
      <c r="L5610" s="295">
        <f t="shared" si="1313"/>
        <v>0</v>
      </c>
      <c r="M5610" s="12" t="str">
        <f t="shared" si="1308"/>
        <v/>
      </c>
      <c r="N5610" s="13"/>
    </row>
    <row r="5611" spans="1:14" hidden="1">
      <c r="A5611" s="23">
        <v>390</v>
      </c>
      <c r="B5611" s="362"/>
      <c r="C5611" s="293">
        <v>4218</v>
      </c>
      <c r="D5611" s="294" t="s">
        <v>235</v>
      </c>
      <c r="E5611" s="295">
        <f t="shared" si="1312"/>
        <v>0</v>
      </c>
      <c r="F5611" s="158"/>
      <c r="G5611" s="159"/>
      <c r="H5611" s="1408"/>
      <c r="I5611" s="158"/>
      <c r="J5611" s="159"/>
      <c r="K5611" s="1408"/>
      <c r="L5611" s="295">
        <f t="shared" si="1313"/>
        <v>0</v>
      </c>
      <c r="M5611" s="12" t="str">
        <f t="shared" si="1308"/>
        <v/>
      </c>
      <c r="N5611" s="13"/>
    </row>
    <row r="5612" spans="1:14" hidden="1">
      <c r="A5612" s="23">
        <v>390</v>
      </c>
      <c r="B5612" s="362"/>
      <c r="C5612" s="285">
        <v>4219</v>
      </c>
      <c r="D5612" s="343" t="s">
        <v>236</v>
      </c>
      <c r="E5612" s="287">
        <f t="shared" si="1312"/>
        <v>0</v>
      </c>
      <c r="F5612" s="173"/>
      <c r="G5612" s="174"/>
      <c r="H5612" s="1409"/>
      <c r="I5612" s="173"/>
      <c r="J5612" s="174"/>
      <c r="K5612" s="1409"/>
      <c r="L5612" s="287">
        <f t="shared" si="1313"/>
        <v>0</v>
      </c>
      <c r="M5612" s="12" t="str">
        <f t="shared" si="1308"/>
        <v/>
      </c>
      <c r="N5612" s="13"/>
    </row>
    <row r="5613" spans="1:14" hidden="1">
      <c r="A5613" s="23">
        <v>395</v>
      </c>
      <c r="B5613" s="272">
        <v>4300</v>
      </c>
      <c r="C5613" s="1917" t="s">
        <v>1645</v>
      </c>
      <c r="D5613" s="1918"/>
      <c r="E5613" s="310">
        <f t="shared" ref="E5613:L5613" si="1314">SUM(E5614:E5616)</f>
        <v>0</v>
      </c>
      <c r="F5613" s="274">
        <f t="shared" si="1314"/>
        <v>0</v>
      </c>
      <c r="G5613" s="275">
        <f t="shared" si="1314"/>
        <v>0</v>
      </c>
      <c r="H5613" s="276">
        <f>SUM(H5614:H5616)</f>
        <v>0</v>
      </c>
      <c r="I5613" s="274">
        <f t="shared" si="1314"/>
        <v>0</v>
      </c>
      <c r="J5613" s="275">
        <f t="shared" si="1314"/>
        <v>0</v>
      </c>
      <c r="K5613" s="276">
        <f t="shared" si="1314"/>
        <v>0</v>
      </c>
      <c r="L5613" s="310">
        <f t="shared" si="1314"/>
        <v>0</v>
      </c>
      <c r="M5613" s="12" t="str">
        <f t="shared" si="1308"/>
        <v/>
      </c>
      <c r="N5613" s="13"/>
    </row>
    <row r="5614" spans="1:14" hidden="1">
      <c r="A5614" s="18">
        <v>397</v>
      </c>
      <c r="B5614" s="362"/>
      <c r="C5614" s="279">
        <v>4301</v>
      </c>
      <c r="D5614" s="311" t="s">
        <v>237</v>
      </c>
      <c r="E5614" s="281">
        <f t="shared" ref="E5614:E5619" si="1315">F5614+G5614+H5614</f>
        <v>0</v>
      </c>
      <c r="F5614" s="152"/>
      <c r="G5614" s="153"/>
      <c r="H5614" s="1406"/>
      <c r="I5614" s="152"/>
      <c r="J5614" s="153"/>
      <c r="K5614" s="1406"/>
      <c r="L5614" s="281">
        <f t="shared" ref="L5614:L5619" si="1316">I5614+J5614+K5614</f>
        <v>0</v>
      </c>
      <c r="M5614" s="12" t="str">
        <f t="shared" si="1308"/>
        <v/>
      </c>
      <c r="N5614" s="13"/>
    </row>
    <row r="5615" spans="1:14" hidden="1">
      <c r="A5615" s="14">
        <v>398</v>
      </c>
      <c r="B5615" s="362"/>
      <c r="C5615" s="293">
        <v>4302</v>
      </c>
      <c r="D5615" s="363" t="s">
        <v>238</v>
      </c>
      <c r="E5615" s="295">
        <f t="shared" si="1315"/>
        <v>0</v>
      </c>
      <c r="F5615" s="158"/>
      <c r="G5615" s="159"/>
      <c r="H5615" s="1408"/>
      <c r="I5615" s="158"/>
      <c r="J5615" s="159"/>
      <c r="K5615" s="1408"/>
      <c r="L5615" s="295">
        <f t="shared" si="1316"/>
        <v>0</v>
      </c>
      <c r="M5615" s="12" t="str">
        <f t="shared" si="1308"/>
        <v/>
      </c>
      <c r="N5615" s="13"/>
    </row>
    <row r="5616" spans="1:14" hidden="1">
      <c r="A5616" s="14">
        <v>399</v>
      </c>
      <c r="B5616" s="362"/>
      <c r="C5616" s="285">
        <v>4309</v>
      </c>
      <c r="D5616" s="301" t="s">
        <v>239</v>
      </c>
      <c r="E5616" s="287">
        <f t="shared" si="1315"/>
        <v>0</v>
      </c>
      <c r="F5616" s="173"/>
      <c r="G5616" s="174"/>
      <c r="H5616" s="1409"/>
      <c r="I5616" s="173"/>
      <c r="J5616" s="174"/>
      <c r="K5616" s="1409"/>
      <c r="L5616" s="287">
        <f t="shared" si="1316"/>
        <v>0</v>
      </c>
      <c r="M5616" s="12" t="str">
        <f t="shared" si="1308"/>
        <v/>
      </c>
      <c r="N5616" s="13"/>
    </row>
    <row r="5617" spans="1:14" hidden="1">
      <c r="A5617" s="14">
        <v>400</v>
      </c>
      <c r="B5617" s="272">
        <v>4400</v>
      </c>
      <c r="C5617" s="1917" t="s">
        <v>1642</v>
      </c>
      <c r="D5617" s="1918"/>
      <c r="E5617" s="310">
        <f t="shared" si="1315"/>
        <v>0</v>
      </c>
      <c r="F5617" s="1410"/>
      <c r="G5617" s="1411"/>
      <c r="H5617" s="1412"/>
      <c r="I5617" s="1410"/>
      <c r="J5617" s="1411"/>
      <c r="K5617" s="1412"/>
      <c r="L5617" s="310">
        <f t="shared" si="1316"/>
        <v>0</v>
      </c>
      <c r="M5617" s="12" t="str">
        <f t="shared" si="1308"/>
        <v/>
      </c>
      <c r="N5617" s="13"/>
    </row>
    <row r="5618" spans="1:14" hidden="1">
      <c r="A5618" s="14">
        <v>401</v>
      </c>
      <c r="B5618" s="272">
        <v>4500</v>
      </c>
      <c r="C5618" s="1917" t="s">
        <v>1643</v>
      </c>
      <c r="D5618" s="1918"/>
      <c r="E5618" s="310">
        <f t="shared" si="1315"/>
        <v>0</v>
      </c>
      <c r="F5618" s="1410"/>
      <c r="G5618" s="1411"/>
      <c r="H5618" s="1412"/>
      <c r="I5618" s="1410"/>
      <c r="J5618" s="1411"/>
      <c r="K5618" s="1412"/>
      <c r="L5618" s="310">
        <f t="shared" si="1316"/>
        <v>0</v>
      </c>
      <c r="M5618" s="12" t="str">
        <f t="shared" si="1308"/>
        <v/>
      </c>
      <c r="N5618" s="13"/>
    </row>
    <row r="5619" spans="1:14" hidden="1">
      <c r="A5619" s="40">
        <v>404</v>
      </c>
      <c r="B5619" s="272">
        <v>4600</v>
      </c>
      <c r="C5619" s="1923" t="s">
        <v>240</v>
      </c>
      <c r="D5619" s="1924"/>
      <c r="E5619" s="310">
        <f t="shared" si="1315"/>
        <v>0</v>
      </c>
      <c r="F5619" s="1410"/>
      <c r="G5619" s="1411"/>
      <c r="H5619" s="1412"/>
      <c r="I5619" s="1410"/>
      <c r="J5619" s="1411"/>
      <c r="K5619" s="1412"/>
      <c r="L5619" s="310">
        <f t="shared" si="1316"/>
        <v>0</v>
      </c>
      <c r="M5619" s="12" t="str">
        <f t="shared" si="1308"/>
        <v/>
      </c>
      <c r="N5619" s="13"/>
    </row>
    <row r="5620" spans="1:14" hidden="1">
      <c r="A5620" s="40">
        <v>404</v>
      </c>
      <c r="B5620" s="272">
        <v>4900</v>
      </c>
      <c r="C5620" s="1917" t="s">
        <v>267</v>
      </c>
      <c r="D5620" s="1918"/>
      <c r="E5620" s="310">
        <f t="shared" ref="E5620:L5620" si="1317">+E5621+E5622</f>
        <v>0</v>
      </c>
      <c r="F5620" s="274">
        <f t="shared" si="1317"/>
        <v>0</v>
      </c>
      <c r="G5620" s="275">
        <f t="shared" si="1317"/>
        <v>0</v>
      </c>
      <c r="H5620" s="276">
        <f>+H5621+H5622</f>
        <v>0</v>
      </c>
      <c r="I5620" s="274">
        <f t="shared" si="1317"/>
        <v>0</v>
      </c>
      <c r="J5620" s="275">
        <f t="shared" si="1317"/>
        <v>0</v>
      </c>
      <c r="K5620" s="276">
        <f t="shared" si="1317"/>
        <v>0</v>
      </c>
      <c r="L5620" s="310">
        <f t="shared" si="1317"/>
        <v>0</v>
      </c>
      <c r="M5620" s="12" t="str">
        <f t="shared" si="1308"/>
        <v/>
      </c>
      <c r="N5620" s="13"/>
    </row>
    <row r="5621" spans="1:14" hidden="1">
      <c r="A5621" s="22">
        <v>440</v>
      </c>
      <c r="B5621" s="362"/>
      <c r="C5621" s="279">
        <v>4901</v>
      </c>
      <c r="D5621" s="364" t="s">
        <v>268</v>
      </c>
      <c r="E5621" s="281">
        <f>F5621+G5621+H5621</f>
        <v>0</v>
      </c>
      <c r="F5621" s="152"/>
      <c r="G5621" s="153"/>
      <c r="H5621" s="1406"/>
      <c r="I5621" s="152"/>
      <c r="J5621" s="153"/>
      <c r="K5621" s="1406"/>
      <c r="L5621" s="281">
        <f>I5621+J5621+K5621</f>
        <v>0</v>
      </c>
      <c r="M5621" s="12" t="str">
        <f t="shared" si="1308"/>
        <v/>
      </c>
      <c r="N5621" s="13"/>
    </row>
    <row r="5622" spans="1:14" hidden="1">
      <c r="A5622" s="22">
        <v>450</v>
      </c>
      <c r="B5622" s="362"/>
      <c r="C5622" s="285">
        <v>4902</v>
      </c>
      <c r="D5622" s="301" t="s">
        <v>269</v>
      </c>
      <c r="E5622" s="287">
        <f>F5622+G5622+H5622</f>
        <v>0</v>
      </c>
      <c r="F5622" s="173"/>
      <c r="G5622" s="174"/>
      <c r="H5622" s="1409"/>
      <c r="I5622" s="173"/>
      <c r="J5622" s="174"/>
      <c r="K5622" s="1409"/>
      <c r="L5622" s="287">
        <f>I5622+J5622+K5622</f>
        <v>0</v>
      </c>
      <c r="M5622" s="12" t="str">
        <f t="shared" si="1308"/>
        <v/>
      </c>
      <c r="N5622" s="13"/>
    </row>
    <row r="5623" spans="1:14" hidden="1">
      <c r="A5623" s="22">
        <v>495</v>
      </c>
      <c r="B5623" s="365">
        <v>5100</v>
      </c>
      <c r="C5623" s="1925" t="s">
        <v>241</v>
      </c>
      <c r="D5623" s="1926"/>
      <c r="E5623" s="310">
        <f>F5623+G5623+H5623</f>
        <v>0</v>
      </c>
      <c r="F5623" s="1410"/>
      <c r="G5623" s="1411"/>
      <c r="H5623" s="1412"/>
      <c r="I5623" s="1410"/>
      <c r="J5623" s="1411"/>
      <c r="K5623" s="1412"/>
      <c r="L5623" s="310">
        <f>I5623+J5623+K5623</f>
        <v>0</v>
      </c>
      <c r="M5623" s="12" t="str">
        <f t="shared" si="1308"/>
        <v/>
      </c>
      <c r="N5623" s="13"/>
    </row>
    <row r="5624" spans="1:14" hidden="1">
      <c r="A5624" s="23">
        <v>500</v>
      </c>
      <c r="B5624" s="365">
        <v>5200</v>
      </c>
      <c r="C5624" s="1925" t="s">
        <v>242</v>
      </c>
      <c r="D5624" s="1926"/>
      <c r="E5624" s="310">
        <f t="shared" ref="E5624:L5624" si="1318">SUM(E5625:E5631)</f>
        <v>0</v>
      </c>
      <c r="F5624" s="274">
        <f t="shared" si="1318"/>
        <v>0</v>
      </c>
      <c r="G5624" s="275">
        <f t="shared" si="1318"/>
        <v>0</v>
      </c>
      <c r="H5624" s="276">
        <f>SUM(H5625:H5631)</f>
        <v>0</v>
      </c>
      <c r="I5624" s="274">
        <f t="shared" si="1318"/>
        <v>0</v>
      </c>
      <c r="J5624" s="275">
        <f t="shared" si="1318"/>
        <v>0</v>
      </c>
      <c r="K5624" s="276">
        <f t="shared" si="1318"/>
        <v>0</v>
      </c>
      <c r="L5624" s="310">
        <f t="shared" si="1318"/>
        <v>0</v>
      </c>
      <c r="M5624" s="12" t="str">
        <f t="shared" si="1308"/>
        <v/>
      </c>
      <c r="N5624" s="13"/>
    </row>
    <row r="5625" spans="1:14" hidden="1">
      <c r="A5625" s="23">
        <v>505</v>
      </c>
      <c r="B5625" s="366"/>
      <c r="C5625" s="367">
        <v>5201</v>
      </c>
      <c r="D5625" s="368" t="s">
        <v>243</v>
      </c>
      <c r="E5625" s="281">
        <f t="shared" ref="E5625:E5631" si="1319">F5625+G5625+H5625</f>
        <v>0</v>
      </c>
      <c r="F5625" s="152"/>
      <c r="G5625" s="153"/>
      <c r="H5625" s="1406"/>
      <c r="I5625" s="152"/>
      <c r="J5625" s="153"/>
      <c r="K5625" s="1406"/>
      <c r="L5625" s="281">
        <f t="shared" ref="L5625:L5631" si="1320">I5625+J5625+K5625</f>
        <v>0</v>
      </c>
      <c r="M5625" s="12" t="str">
        <f t="shared" si="1308"/>
        <v/>
      </c>
      <c r="N5625" s="13"/>
    </row>
    <row r="5626" spans="1:14" hidden="1">
      <c r="A5626" s="23">
        <v>510</v>
      </c>
      <c r="B5626" s="366"/>
      <c r="C5626" s="369">
        <v>5202</v>
      </c>
      <c r="D5626" s="370" t="s">
        <v>244</v>
      </c>
      <c r="E5626" s="295">
        <f t="shared" si="1319"/>
        <v>0</v>
      </c>
      <c r="F5626" s="158"/>
      <c r="G5626" s="159"/>
      <c r="H5626" s="1408"/>
      <c r="I5626" s="158"/>
      <c r="J5626" s="159"/>
      <c r="K5626" s="1408"/>
      <c r="L5626" s="295">
        <f t="shared" si="1320"/>
        <v>0</v>
      </c>
      <c r="M5626" s="12" t="str">
        <f t="shared" si="1308"/>
        <v/>
      </c>
      <c r="N5626" s="13"/>
    </row>
    <row r="5627" spans="1:14" hidden="1">
      <c r="A5627" s="23">
        <v>515</v>
      </c>
      <c r="B5627" s="366"/>
      <c r="C5627" s="369">
        <v>5203</v>
      </c>
      <c r="D5627" s="370" t="s">
        <v>609</v>
      </c>
      <c r="E5627" s="295">
        <f t="shared" si="1319"/>
        <v>0</v>
      </c>
      <c r="F5627" s="158"/>
      <c r="G5627" s="159"/>
      <c r="H5627" s="1408"/>
      <c r="I5627" s="158"/>
      <c r="J5627" s="159"/>
      <c r="K5627" s="1408"/>
      <c r="L5627" s="295">
        <f t="shared" si="1320"/>
        <v>0</v>
      </c>
      <c r="M5627" s="12" t="str">
        <f t="shared" si="1308"/>
        <v/>
      </c>
      <c r="N5627" s="13"/>
    </row>
    <row r="5628" spans="1:14" hidden="1">
      <c r="A5628" s="23">
        <v>520</v>
      </c>
      <c r="B5628" s="366"/>
      <c r="C5628" s="369">
        <v>5204</v>
      </c>
      <c r="D5628" s="370" t="s">
        <v>610</v>
      </c>
      <c r="E5628" s="295">
        <f t="shared" si="1319"/>
        <v>0</v>
      </c>
      <c r="F5628" s="158"/>
      <c r="G5628" s="159"/>
      <c r="H5628" s="1408"/>
      <c r="I5628" s="158"/>
      <c r="J5628" s="159"/>
      <c r="K5628" s="1408"/>
      <c r="L5628" s="295">
        <f t="shared" si="1320"/>
        <v>0</v>
      </c>
      <c r="M5628" s="12" t="str">
        <f t="shared" si="1308"/>
        <v/>
      </c>
      <c r="N5628" s="13"/>
    </row>
    <row r="5629" spans="1:14" hidden="1">
      <c r="A5629" s="23">
        <v>525</v>
      </c>
      <c r="B5629" s="366"/>
      <c r="C5629" s="369">
        <v>5205</v>
      </c>
      <c r="D5629" s="370" t="s">
        <v>611</v>
      </c>
      <c r="E5629" s="295">
        <f t="shared" si="1319"/>
        <v>0</v>
      </c>
      <c r="F5629" s="158"/>
      <c r="G5629" s="159"/>
      <c r="H5629" s="1408"/>
      <c r="I5629" s="158"/>
      <c r="J5629" s="159"/>
      <c r="K5629" s="1408"/>
      <c r="L5629" s="295">
        <f t="shared" si="1320"/>
        <v>0</v>
      </c>
      <c r="M5629" s="12" t="str">
        <f t="shared" si="1308"/>
        <v/>
      </c>
      <c r="N5629" s="13"/>
    </row>
    <row r="5630" spans="1:14" hidden="1">
      <c r="A5630" s="22">
        <v>635</v>
      </c>
      <c r="B5630" s="366"/>
      <c r="C5630" s="369">
        <v>5206</v>
      </c>
      <c r="D5630" s="370" t="s">
        <v>612</v>
      </c>
      <c r="E5630" s="295">
        <f t="shared" si="1319"/>
        <v>0</v>
      </c>
      <c r="F5630" s="158"/>
      <c r="G5630" s="159"/>
      <c r="H5630" s="1408"/>
      <c r="I5630" s="158"/>
      <c r="J5630" s="159"/>
      <c r="K5630" s="1408"/>
      <c r="L5630" s="295">
        <f t="shared" si="1320"/>
        <v>0</v>
      </c>
      <c r="M5630" s="12" t="str">
        <f t="shared" si="1308"/>
        <v/>
      </c>
      <c r="N5630" s="13"/>
    </row>
    <row r="5631" spans="1:14" hidden="1">
      <c r="A5631" s="23">
        <v>640</v>
      </c>
      <c r="B5631" s="366"/>
      <c r="C5631" s="371">
        <v>5219</v>
      </c>
      <c r="D5631" s="372" t="s">
        <v>613</v>
      </c>
      <c r="E5631" s="287">
        <f t="shared" si="1319"/>
        <v>0</v>
      </c>
      <c r="F5631" s="173"/>
      <c r="G5631" s="174"/>
      <c r="H5631" s="1409"/>
      <c r="I5631" s="173"/>
      <c r="J5631" s="174"/>
      <c r="K5631" s="1409"/>
      <c r="L5631" s="287">
        <f t="shared" si="1320"/>
        <v>0</v>
      </c>
      <c r="M5631" s="12" t="str">
        <f t="shared" si="1308"/>
        <v/>
      </c>
      <c r="N5631" s="13"/>
    </row>
    <row r="5632" spans="1:14" hidden="1">
      <c r="A5632" s="23">
        <v>645</v>
      </c>
      <c r="B5632" s="365">
        <v>5300</v>
      </c>
      <c r="C5632" s="1925" t="s">
        <v>614</v>
      </c>
      <c r="D5632" s="1926"/>
      <c r="E5632" s="310">
        <f t="shared" ref="E5632:L5632" si="1321">SUM(E5633:E5634)</f>
        <v>0</v>
      </c>
      <c r="F5632" s="274">
        <f t="shared" si="1321"/>
        <v>0</v>
      </c>
      <c r="G5632" s="275">
        <f t="shared" si="1321"/>
        <v>0</v>
      </c>
      <c r="H5632" s="276">
        <f>SUM(H5633:H5634)</f>
        <v>0</v>
      </c>
      <c r="I5632" s="274">
        <f t="shared" si="1321"/>
        <v>0</v>
      </c>
      <c r="J5632" s="275">
        <f t="shared" si="1321"/>
        <v>0</v>
      </c>
      <c r="K5632" s="276">
        <f t="shared" si="1321"/>
        <v>0</v>
      </c>
      <c r="L5632" s="310">
        <f t="shared" si="1321"/>
        <v>0</v>
      </c>
      <c r="M5632" s="12" t="str">
        <f t="shared" si="1308"/>
        <v/>
      </c>
      <c r="N5632" s="13"/>
    </row>
    <row r="5633" spans="1:14" hidden="1">
      <c r="A5633" s="23">
        <v>650</v>
      </c>
      <c r="B5633" s="366"/>
      <c r="C5633" s="367">
        <v>5301</v>
      </c>
      <c r="D5633" s="368" t="s">
        <v>301</v>
      </c>
      <c r="E5633" s="281">
        <f>F5633+G5633+H5633</f>
        <v>0</v>
      </c>
      <c r="F5633" s="152"/>
      <c r="G5633" s="153"/>
      <c r="H5633" s="1406"/>
      <c r="I5633" s="152"/>
      <c r="J5633" s="153"/>
      <c r="K5633" s="1406"/>
      <c r="L5633" s="281">
        <f>I5633+J5633+K5633</f>
        <v>0</v>
      </c>
      <c r="M5633" s="12" t="str">
        <f t="shared" si="1308"/>
        <v/>
      </c>
      <c r="N5633" s="13"/>
    </row>
    <row r="5634" spans="1:14" hidden="1">
      <c r="A5634" s="22">
        <v>655</v>
      </c>
      <c r="B5634" s="366"/>
      <c r="C5634" s="371">
        <v>5309</v>
      </c>
      <c r="D5634" s="372" t="s">
        <v>615</v>
      </c>
      <c r="E5634" s="287">
        <f>F5634+G5634+H5634</f>
        <v>0</v>
      </c>
      <c r="F5634" s="173"/>
      <c r="G5634" s="174"/>
      <c r="H5634" s="1409"/>
      <c r="I5634" s="173"/>
      <c r="J5634" s="174"/>
      <c r="K5634" s="1409"/>
      <c r="L5634" s="287">
        <f>I5634+J5634+K5634</f>
        <v>0</v>
      </c>
      <c r="M5634" s="12" t="str">
        <f t="shared" si="1308"/>
        <v/>
      </c>
      <c r="N5634" s="13"/>
    </row>
    <row r="5635" spans="1:14" hidden="1">
      <c r="A5635" s="22">
        <v>665</v>
      </c>
      <c r="B5635" s="365">
        <v>5400</v>
      </c>
      <c r="C5635" s="1925" t="s">
        <v>672</v>
      </c>
      <c r="D5635" s="1926"/>
      <c r="E5635" s="310">
        <f>F5635+G5635+H5635</f>
        <v>0</v>
      </c>
      <c r="F5635" s="1410"/>
      <c r="G5635" s="1411"/>
      <c r="H5635" s="1412"/>
      <c r="I5635" s="1410"/>
      <c r="J5635" s="1411"/>
      <c r="K5635" s="1412"/>
      <c r="L5635" s="310">
        <f>I5635+J5635+K5635</f>
        <v>0</v>
      </c>
      <c r="M5635" s="12" t="str">
        <f t="shared" si="1308"/>
        <v/>
      </c>
      <c r="N5635" s="13"/>
    </row>
    <row r="5636" spans="1:14" hidden="1">
      <c r="A5636" s="22">
        <v>675</v>
      </c>
      <c r="B5636" s="272">
        <v>5500</v>
      </c>
      <c r="C5636" s="1917" t="s">
        <v>673</v>
      </c>
      <c r="D5636" s="1918"/>
      <c r="E5636" s="310">
        <f t="shared" ref="E5636:L5636" si="1322">SUM(E5637:E5640)</f>
        <v>0</v>
      </c>
      <c r="F5636" s="274">
        <f t="shared" si="1322"/>
        <v>0</v>
      </c>
      <c r="G5636" s="275">
        <f t="shared" si="1322"/>
        <v>0</v>
      </c>
      <c r="H5636" s="276">
        <f>SUM(H5637:H5640)</f>
        <v>0</v>
      </c>
      <c r="I5636" s="274">
        <f t="shared" si="1322"/>
        <v>0</v>
      </c>
      <c r="J5636" s="275">
        <f t="shared" si="1322"/>
        <v>0</v>
      </c>
      <c r="K5636" s="276">
        <f t="shared" si="1322"/>
        <v>0</v>
      </c>
      <c r="L5636" s="310">
        <f t="shared" si="1322"/>
        <v>0</v>
      </c>
      <c r="M5636" s="12" t="str">
        <f t="shared" si="1308"/>
        <v/>
      </c>
      <c r="N5636" s="13"/>
    </row>
    <row r="5637" spans="1:14" hidden="1">
      <c r="A5637" s="22">
        <v>685</v>
      </c>
      <c r="B5637" s="362"/>
      <c r="C5637" s="279">
        <v>5501</v>
      </c>
      <c r="D5637" s="311" t="s">
        <v>674</v>
      </c>
      <c r="E5637" s="281">
        <f>F5637+G5637+H5637</f>
        <v>0</v>
      </c>
      <c r="F5637" s="152"/>
      <c r="G5637" s="153"/>
      <c r="H5637" s="1406"/>
      <c r="I5637" s="152"/>
      <c r="J5637" s="153"/>
      <c r="K5637" s="1406"/>
      <c r="L5637" s="281">
        <f>I5637+J5637+K5637</f>
        <v>0</v>
      </c>
      <c r="M5637" s="12" t="str">
        <f t="shared" si="1308"/>
        <v/>
      </c>
      <c r="N5637" s="13"/>
    </row>
    <row r="5638" spans="1:14" hidden="1">
      <c r="A5638" s="23">
        <v>690</v>
      </c>
      <c r="B5638" s="362"/>
      <c r="C5638" s="293">
        <v>5502</v>
      </c>
      <c r="D5638" s="294" t="s">
        <v>675</v>
      </c>
      <c r="E5638" s="295">
        <f>F5638+G5638+H5638</f>
        <v>0</v>
      </c>
      <c r="F5638" s="158"/>
      <c r="G5638" s="159"/>
      <c r="H5638" s="1408"/>
      <c r="I5638" s="158"/>
      <c r="J5638" s="159"/>
      <c r="K5638" s="1408"/>
      <c r="L5638" s="295">
        <f>I5638+J5638+K5638</f>
        <v>0</v>
      </c>
      <c r="M5638" s="12" t="str">
        <f t="shared" si="1308"/>
        <v/>
      </c>
      <c r="N5638" s="13"/>
    </row>
    <row r="5639" spans="1:14" hidden="1">
      <c r="A5639" s="23">
        <v>695</v>
      </c>
      <c r="B5639" s="362"/>
      <c r="C5639" s="293">
        <v>5503</v>
      </c>
      <c r="D5639" s="363" t="s">
        <v>676</v>
      </c>
      <c r="E5639" s="295">
        <f>F5639+G5639+H5639</f>
        <v>0</v>
      </c>
      <c r="F5639" s="158"/>
      <c r="G5639" s="159"/>
      <c r="H5639" s="1408"/>
      <c r="I5639" s="158"/>
      <c r="J5639" s="159"/>
      <c r="K5639" s="1408"/>
      <c r="L5639" s="295">
        <f>I5639+J5639+K5639</f>
        <v>0</v>
      </c>
      <c r="M5639" s="12" t="str">
        <f t="shared" si="1308"/>
        <v/>
      </c>
      <c r="N5639" s="13"/>
    </row>
    <row r="5640" spans="1:14" hidden="1">
      <c r="A5640" s="22">
        <v>700</v>
      </c>
      <c r="B5640" s="362"/>
      <c r="C5640" s="285">
        <v>5504</v>
      </c>
      <c r="D5640" s="339" t="s">
        <v>677</v>
      </c>
      <c r="E5640" s="287">
        <f>F5640+G5640+H5640</f>
        <v>0</v>
      </c>
      <c r="F5640" s="173"/>
      <c r="G5640" s="174"/>
      <c r="H5640" s="1409"/>
      <c r="I5640" s="173"/>
      <c r="J5640" s="174"/>
      <c r="K5640" s="1409"/>
      <c r="L5640" s="287">
        <f>I5640+J5640+K5640</f>
        <v>0</v>
      </c>
      <c r="M5640" s="12" t="str">
        <f t="shared" si="1308"/>
        <v/>
      </c>
      <c r="N5640" s="13"/>
    </row>
    <row r="5641" spans="1:14" hidden="1">
      <c r="A5641" s="22">
        <v>710</v>
      </c>
      <c r="B5641" s="365">
        <v>5700</v>
      </c>
      <c r="C5641" s="1919" t="s">
        <v>899</v>
      </c>
      <c r="D5641" s="1920"/>
      <c r="E5641" s="310">
        <f>SUM(E5642:E5644)</f>
        <v>0</v>
      </c>
      <c r="F5641" s="1458">
        <v>0</v>
      </c>
      <c r="G5641" s="1458">
        <v>0</v>
      </c>
      <c r="H5641" s="1458">
        <v>0</v>
      </c>
      <c r="I5641" s="1458">
        <v>0</v>
      </c>
      <c r="J5641" s="1458">
        <v>0</v>
      </c>
      <c r="K5641" s="1458">
        <v>0</v>
      </c>
      <c r="L5641" s="310">
        <f>SUM(L5642:L5644)</f>
        <v>0</v>
      </c>
      <c r="M5641" s="12" t="str">
        <f t="shared" si="1308"/>
        <v/>
      </c>
      <c r="N5641" s="13"/>
    </row>
    <row r="5642" spans="1:14" hidden="1">
      <c r="A5642" s="23">
        <v>715</v>
      </c>
      <c r="B5642" s="366"/>
      <c r="C5642" s="367">
        <v>5701</v>
      </c>
      <c r="D5642" s="368" t="s">
        <v>678</v>
      </c>
      <c r="E5642" s="281">
        <f>F5642+G5642+H5642</f>
        <v>0</v>
      </c>
      <c r="F5642" s="1459">
        <v>0</v>
      </c>
      <c r="G5642" s="1459">
        <v>0</v>
      </c>
      <c r="H5642" s="1460">
        <v>0</v>
      </c>
      <c r="I5642" s="1711">
        <v>0</v>
      </c>
      <c r="J5642" s="1459">
        <v>0</v>
      </c>
      <c r="K5642" s="1459">
        <v>0</v>
      </c>
      <c r="L5642" s="281">
        <f>I5642+J5642+K5642</f>
        <v>0</v>
      </c>
      <c r="M5642" s="12" t="str">
        <f t="shared" si="1308"/>
        <v/>
      </c>
      <c r="N5642" s="13"/>
    </row>
    <row r="5643" spans="1:14" hidden="1">
      <c r="A5643" s="23">
        <v>720</v>
      </c>
      <c r="B5643" s="366"/>
      <c r="C5643" s="373">
        <v>5702</v>
      </c>
      <c r="D5643" s="374" t="s">
        <v>679</v>
      </c>
      <c r="E5643" s="314">
        <f>F5643+G5643+H5643</f>
        <v>0</v>
      </c>
      <c r="F5643" s="1459">
        <v>0</v>
      </c>
      <c r="G5643" s="1459">
        <v>0</v>
      </c>
      <c r="H5643" s="1460">
        <v>0</v>
      </c>
      <c r="I5643" s="1711">
        <v>0</v>
      </c>
      <c r="J5643" s="1459">
        <v>0</v>
      </c>
      <c r="K5643" s="1459">
        <v>0</v>
      </c>
      <c r="L5643" s="314">
        <f>I5643+J5643+K5643</f>
        <v>0</v>
      </c>
      <c r="M5643" s="12" t="str">
        <f t="shared" si="1308"/>
        <v/>
      </c>
      <c r="N5643" s="13"/>
    </row>
    <row r="5644" spans="1:14" hidden="1">
      <c r="A5644" s="23">
        <v>725</v>
      </c>
      <c r="B5644" s="292"/>
      <c r="C5644" s="375">
        <v>4071</v>
      </c>
      <c r="D5644" s="376" t="s">
        <v>680</v>
      </c>
      <c r="E5644" s="377">
        <f>F5644+G5644+H5644</f>
        <v>0</v>
      </c>
      <c r="F5644" s="1459">
        <v>0</v>
      </c>
      <c r="G5644" s="1459">
        <v>0</v>
      </c>
      <c r="H5644" s="1460">
        <v>0</v>
      </c>
      <c r="I5644" s="1711">
        <v>0</v>
      </c>
      <c r="J5644" s="1459">
        <v>0</v>
      </c>
      <c r="K5644" s="1459">
        <v>0</v>
      </c>
      <c r="L5644" s="377">
        <f>I5644+J5644+K5644</f>
        <v>0</v>
      </c>
      <c r="M5644" s="12" t="str">
        <f t="shared" si="1308"/>
        <v/>
      </c>
      <c r="N5644" s="13"/>
    </row>
    <row r="5645" spans="1:14" hidden="1">
      <c r="A5645" s="23">
        <v>730</v>
      </c>
      <c r="B5645" s="571"/>
      <c r="C5645" s="1921" t="s">
        <v>681</v>
      </c>
      <c r="D5645" s="1922"/>
      <c r="E5645" s="1426"/>
      <c r="F5645" s="1426"/>
      <c r="G5645" s="1426"/>
      <c r="H5645" s="1426"/>
      <c r="I5645" s="1426"/>
      <c r="J5645" s="1426"/>
      <c r="K5645" s="1426"/>
      <c r="L5645" s="1427"/>
      <c r="M5645" s="12" t="str">
        <f t="shared" si="1308"/>
        <v/>
      </c>
      <c r="N5645" s="13"/>
    </row>
    <row r="5646" spans="1:14" hidden="1">
      <c r="A5646" s="23">
        <v>735</v>
      </c>
      <c r="B5646" s="381">
        <v>98</v>
      </c>
      <c r="C5646" s="1921" t="s">
        <v>681</v>
      </c>
      <c r="D5646" s="1922"/>
      <c r="E5646" s="382">
        <f>F5646+G5646+H5646</f>
        <v>0</v>
      </c>
      <c r="F5646" s="1417"/>
      <c r="G5646" s="1418"/>
      <c r="H5646" s="1419"/>
      <c r="I5646" s="1448">
        <v>0</v>
      </c>
      <c r="J5646" s="1449">
        <v>0</v>
      </c>
      <c r="K5646" s="1450">
        <v>0</v>
      </c>
      <c r="L5646" s="382">
        <f>I5646+J5646+K5646</f>
        <v>0</v>
      </c>
      <c r="M5646" s="12" t="str">
        <f t="shared" si="1308"/>
        <v/>
      </c>
      <c r="N5646" s="13"/>
    </row>
    <row r="5647" spans="1:14" hidden="1">
      <c r="A5647" s="23">
        <v>740</v>
      </c>
      <c r="B5647" s="1421"/>
      <c r="C5647" s="1422"/>
      <c r="D5647" s="1423"/>
      <c r="E5647" s="269"/>
      <c r="F5647" s="269"/>
      <c r="G5647" s="269"/>
      <c r="H5647" s="269"/>
      <c r="I5647" s="269"/>
      <c r="J5647" s="269"/>
      <c r="K5647" s="269"/>
      <c r="L5647" s="270"/>
      <c r="M5647" s="12" t="str">
        <f t="shared" si="1308"/>
        <v/>
      </c>
      <c r="N5647" s="73" t="str">
        <f>LEFT(C5529,1)</f>
        <v>8</v>
      </c>
    </row>
    <row r="5648" spans="1:14" hidden="1">
      <c r="A5648" s="23">
        <v>745</v>
      </c>
      <c r="B5648" s="1424"/>
      <c r="C5648" s="111"/>
      <c r="D5648" s="1425"/>
      <c r="E5648" s="218"/>
      <c r="F5648" s="218"/>
      <c r="G5648" s="218"/>
      <c r="H5648" s="218"/>
      <c r="I5648" s="218"/>
      <c r="J5648" s="218"/>
      <c r="K5648" s="218"/>
      <c r="L5648" s="389"/>
      <c r="M5648" s="7" t="str">
        <f t="shared" si="1308"/>
        <v/>
      </c>
    </row>
    <row r="5649" spans="1:14" hidden="1">
      <c r="A5649" s="22">
        <v>750</v>
      </c>
      <c r="B5649" s="1424"/>
      <c r="C5649" s="111"/>
      <c r="D5649" s="1425"/>
      <c r="E5649" s="218"/>
      <c r="F5649" s="218"/>
      <c r="G5649" s="218"/>
      <c r="H5649" s="218"/>
      <c r="I5649" s="218"/>
      <c r="J5649" s="218"/>
      <c r="K5649" s="218"/>
      <c r="L5649" s="389"/>
      <c r="M5649" s="7" t="str">
        <f t="shared" si="1308"/>
        <v/>
      </c>
    </row>
    <row r="5650" spans="1:14" ht="19.5" thickBot="1">
      <c r="A5650" s="23">
        <v>755</v>
      </c>
      <c r="B5650" s="1451"/>
      <c r="C5650" s="393" t="s">
        <v>727</v>
      </c>
      <c r="D5650" s="1420">
        <f>+B5650</f>
        <v>0</v>
      </c>
      <c r="E5650" s="395">
        <f t="shared" ref="E5650:L5650" si="1323">SUM(E5532,E5535,E5541,E5549,E5550,E5568,E5572,E5578,E5581,E5582,E5583,E5584,E5588,E5597,E5603,E5604,E5605,E5606,E5613,E5617,E5618,E5619,E5620,E5623,E5624,E5632,E5635,E5636,E5641)+E5646</f>
        <v>73066</v>
      </c>
      <c r="F5650" s="396">
        <f t="shared" si="1323"/>
        <v>0</v>
      </c>
      <c r="G5650" s="397">
        <f t="shared" si="1323"/>
        <v>73066</v>
      </c>
      <c r="H5650" s="398">
        <f t="shared" si="1323"/>
        <v>0</v>
      </c>
      <c r="I5650" s="396">
        <f t="shared" si="1323"/>
        <v>0</v>
      </c>
      <c r="J5650" s="397">
        <f t="shared" si="1323"/>
        <v>32128</v>
      </c>
      <c r="K5650" s="398">
        <f t="shared" si="1323"/>
        <v>0</v>
      </c>
      <c r="L5650" s="395">
        <f t="shared" si="1323"/>
        <v>32128</v>
      </c>
      <c r="M5650" s="1820">
        <f t="shared" si="1308"/>
        <v>1</v>
      </c>
      <c r="N5650" s="65"/>
    </row>
    <row r="5651" spans="1:14" ht="19.5" thickTop="1">
      <c r="A5651" s="23">
        <v>760</v>
      </c>
      <c r="B5651" s="79" t="s">
        <v>120</v>
      </c>
      <c r="C5651" s="1"/>
      <c r="L5651" s="6"/>
      <c r="M5651" s="1820">
        <f>(IF($E5650&lt;&gt;0,$M$2,IF($L5650&lt;&gt;0,$M$2,"")))</f>
        <v>1</v>
      </c>
      <c r="N5651" s="65"/>
    </row>
    <row r="5652" spans="1:14" ht="18.75">
      <c r="A5652" s="22">
        <v>765</v>
      </c>
      <c r="B5652" s="1355"/>
      <c r="C5652" s="1355"/>
      <c r="D5652" s="1356"/>
      <c r="E5652" s="1355"/>
      <c r="F5652" s="1355"/>
      <c r="G5652" s="1355"/>
      <c r="H5652" s="1355"/>
      <c r="I5652" s="1355"/>
      <c r="J5652" s="1355"/>
      <c r="K5652" s="1355"/>
      <c r="L5652" s="1357"/>
      <c r="M5652" s="1820">
        <f>(IF($E5650&lt;&gt;0,$M$2,IF($L5650&lt;&gt;0,$M$2,"")))</f>
        <v>1</v>
      </c>
      <c r="N5652" s="65"/>
    </row>
    <row r="5653" spans="1:14" ht="18.75" hidden="1">
      <c r="A5653" s="22">
        <v>775</v>
      </c>
      <c r="B5653" s="65"/>
      <c r="C5653" s="65"/>
      <c r="D5653" s="65"/>
      <c r="E5653" s="65"/>
      <c r="F5653" s="65"/>
      <c r="G5653" s="65"/>
      <c r="H5653" s="65"/>
      <c r="I5653" s="65"/>
      <c r="J5653" s="65"/>
      <c r="K5653" s="65"/>
      <c r="L5653" s="77"/>
      <c r="M5653" s="74">
        <f>(IF(E5650&lt;&gt;0,$G$2,IF(L5650&lt;&gt;0,$G$2,"")))</f>
        <v>0</v>
      </c>
      <c r="N5653" s="65"/>
    </row>
    <row r="5654" spans="1:14">
      <c r="A5654" s="23">
        <v>780</v>
      </c>
      <c r="B5654" s="6"/>
      <c r="C5654" s="6"/>
      <c r="D5654" s="517"/>
      <c r="E5654" s="38"/>
      <c r="F5654" s="38"/>
      <c r="G5654" s="38"/>
      <c r="H5654" s="38"/>
      <c r="I5654" s="38"/>
      <c r="J5654" s="38"/>
      <c r="K5654" s="38"/>
      <c r="L5654" s="38"/>
      <c r="M5654" s="7">
        <f>(IF($E5790&lt;&gt;0,$M$2,IF($L5790&lt;&gt;0,$M$2,"")))</f>
        <v>1</v>
      </c>
    </row>
    <row r="5655" spans="1:14">
      <c r="A5655" s="23">
        <v>785</v>
      </c>
      <c r="B5655" s="6"/>
      <c r="C5655" s="1353"/>
      <c r="D5655" s="1354"/>
      <c r="E5655" s="38"/>
      <c r="F5655" s="38"/>
      <c r="G5655" s="38"/>
      <c r="H5655" s="38"/>
      <c r="I5655" s="38"/>
      <c r="J5655" s="38"/>
      <c r="K5655" s="38"/>
      <c r="L5655" s="38"/>
      <c r="M5655" s="7">
        <f>(IF($E5790&lt;&gt;0,$M$2,IF($L5790&lt;&gt;0,$M$2,"")))</f>
        <v>1</v>
      </c>
    </row>
    <row r="5656" spans="1:14">
      <c r="A5656" s="23">
        <v>790</v>
      </c>
      <c r="B5656" s="1938" t="str">
        <f>$B$7</f>
        <v>ОТЧЕТНИ ДАННИ ПО ЕБК ЗА ИЗПЪЛНЕНИЕТО НА БЮДЖЕТА</v>
      </c>
      <c r="C5656" s="1939"/>
      <c r="D5656" s="1939"/>
      <c r="E5656" s="242"/>
      <c r="F5656" s="242"/>
      <c r="G5656" s="237"/>
      <c r="H5656" s="237"/>
      <c r="I5656" s="237"/>
      <c r="J5656" s="237"/>
      <c r="K5656" s="237"/>
      <c r="L5656" s="237"/>
      <c r="M5656" s="7">
        <f>(IF($E5790&lt;&gt;0,$M$2,IF($L5790&lt;&gt;0,$M$2,"")))</f>
        <v>1</v>
      </c>
    </row>
    <row r="5657" spans="1:14">
      <c r="A5657" s="23">
        <v>795</v>
      </c>
      <c r="B5657" s="228"/>
      <c r="C5657" s="391"/>
      <c r="D5657" s="400"/>
      <c r="E5657" s="406" t="s">
        <v>458</v>
      </c>
      <c r="F5657" s="406" t="s">
        <v>820</v>
      </c>
      <c r="G5657" s="237"/>
      <c r="H5657" s="1350" t="s">
        <v>1235</v>
      </c>
      <c r="I5657" s="1351"/>
      <c r="J5657" s="1352"/>
      <c r="K5657" s="237"/>
      <c r="L5657" s="237"/>
      <c r="M5657" s="7">
        <f>(IF($E5790&lt;&gt;0,$M$2,IF($L5790&lt;&gt;0,$M$2,"")))</f>
        <v>1</v>
      </c>
    </row>
    <row r="5658" spans="1:14" ht="18.75">
      <c r="A5658" s="22">
        <v>805</v>
      </c>
      <c r="B5658" s="1940" t="str">
        <f>$B$9</f>
        <v>Община Правец</v>
      </c>
      <c r="C5658" s="1941"/>
      <c r="D5658" s="1942"/>
      <c r="E5658" s="115">
        <f>$E$9</f>
        <v>45658</v>
      </c>
      <c r="F5658" s="226">
        <f>$F$9</f>
        <v>45900</v>
      </c>
      <c r="G5658" s="237"/>
      <c r="H5658" s="237"/>
      <c r="I5658" s="237"/>
      <c r="J5658" s="237"/>
      <c r="K5658" s="237"/>
      <c r="L5658" s="237"/>
      <c r="M5658" s="7">
        <f>(IF($E5790&lt;&gt;0,$M$2,IF($L5790&lt;&gt;0,$M$2,"")))</f>
        <v>1</v>
      </c>
    </row>
    <row r="5659" spans="1:14">
      <c r="A5659" s="23">
        <v>810</v>
      </c>
      <c r="B5659" s="227" t="str">
        <f>$B$10</f>
        <v>(наименование на разпоредителя с бюджет)</v>
      </c>
      <c r="C5659" s="228"/>
      <c r="D5659" s="229"/>
      <c r="E5659" s="237"/>
      <c r="F5659" s="237"/>
      <c r="G5659" s="237"/>
      <c r="H5659" s="237"/>
      <c r="I5659" s="237"/>
      <c r="J5659" s="237"/>
      <c r="K5659" s="237"/>
      <c r="L5659" s="237"/>
      <c r="M5659" s="7">
        <f>(IF($E5790&lt;&gt;0,$M$2,IF($L5790&lt;&gt;0,$M$2,"")))</f>
        <v>1</v>
      </c>
    </row>
    <row r="5660" spans="1:14">
      <c r="A5660" s="23">
        <v>815</v>
      </c>
      <c r="B5660" s="227"/>
      <c r="C5660" s="228"/>
      <c r="D5660" s="229"/>
      <c r="E5660" s="237"/>
      <c r="F5660" s="237"/>
      <c r="G5660" s="237"/>
      <c r="H5660" s="237"/>
      <c r="I5660" s="237"/>
      <c r="J5660" s="237"/>
      <c r="K5660" s="237"/>
      <c r="L5660" s="237"/>
      <c r="M5660" s="7">
        <f>(IF($E5790&lt;&gt;0,$M$2,IF($L5790&lt;&gt;0,$M$2,"")))</f>
        <v>1</v>
      </c>
    </row>
    <row r="5661" spans="1:14" ht="19.5">
      <c r="A5661" s="28">
        <v>525</v>
      </c>
      <c r="B5661" s="1943" t="str">
        <f>$B$12</f>
        <v>Правец</v>
      </c>
      <c r="C5661" s="1944"/>
      <c r="D5661" s="1945"/>
      <c r="E5661" s="410" t="s">
        <v>875</v>
      </c>
      <c r="F5661" s="1348" t="str">
        <f>$F$12</f>
        <v>7317</v>
      </c>
      <c r="G5661" s="237"/>
      <c r="H5661" s="237"/>
      <c r="I5661" s="237"/>
      <c r="J5661" s="237"/>
      <c r="K5661" s="237"/>
      <c r="L5661" s="237"/>
      <c r="M5661" s="7">
        <f>(IF($E5790&lt;&gt;0,$M$2,IF($L5790&lt;&gt;0,$M$2,"")))</f>
        <v>1</v>
      </c>
    </row>
    <row r="5662" spans="1:14">
      <c r="A5662" s="22">
        <v>820</v>
      </c>
      <c r="B5662" s="233" t="str">
        <f>$B$13</f>
        <v>(наименование на първостепенния разпоредител с бюджет)</v>
      </c>
      <c r="C5662" s="228"/>
      <c r="D5662" s="229"/>
      <c r="E5662" s="1349"/>
      <c r="F5662" s="242"/>
      <c r="G5662" s="237"/>
      <c r="H5662" s="237"/>
      <c r="I5662" s="237"/>
      <c r="J5662" s="237"/>
      <c r="K5662" s="237"/>
      <c r="L5662" s="237"/>
      <c r="M5662" s="7">
        <f>(IF($E5790&lt;&gt;0,$M$2,IF($L5790&lt;&gt;0,$M$2,"")))</f>
        <v>1</v>
      </c>
    </row>
    <row r="5663" spans="1:14" ht="19.5">
      <c r="A5663" s="23">
        <v>821</v>
      </c>
      <c r="B5663" s="236"/>
      <c r="C5663" s="237"/>
      <c r="D5663" s="124" t="s">
        <v>876</v>
      </c>
      <c r="E5663" s="238">
        <f>$E$15</f>
        <v>0</v>
      </c>
      <c r="F5663" s="414" t="str">
        <f>$F$15</f>
        <v>БЮДЖЕТ</v>
      </c>
      <c r="G5663" s="218"/>
      <c r="H5663" s="218"/>
      <c r="I5663" s="218"/>
      <c r="J5663" s="218"/>
      <c r="K5663" s="218"/>
      <c r="L5663" s="218"/>
      <c r="M5663" s="7">
        <f>(IF($E5790&lt;&gt;0,$M$2,IF($L5790&lt;&gt;0,$M$2,"")))</f>
        <v>1</v>
      </c>
    </row>
    <row r="5664" spans="1:14" ht="16.5" thickBot="1">
      <c r="A5664" s="23">
        <v>822</v>
      </c>
      <c r="B5664" s="228"/>
      <c r="C5664" s="391"/>
      <c r="D5664" s="400"/>
      <c r="E5664" s="237"/>
      <c r="F5664" s="409"/>
      <c r="G5664" s="409"/>
      <c r="H5664" s="409"/>
      <c r="I5664" s="409"/>
      <c r="J5664" s="409"/>
      <c r="K5664" s="409"/>
      <c r="L5664" s="1365" t="s">
        <v>459</v>
      </c>
      <c r="M5664" s="7">
        <f>(IF($E5790&lt;&gt;0,$M$2,IF($L5790&lt;&gt;0,$M$2,"")))</f>
        <v>1</v>
      </c>
    </row>
    <row r="5665" spans="1:14" ht="24.95" customHeight="1">
      <c r="A5665" s="23">
        <v>823</v>
      </c>
      <c r="B5665" s="247"/>
      <c r="C5665" s="248"/>
      <c r="D5665" s="249" t="s">
        <v>699</v>
      </c>
      <c r="E5665" s="1946" t="str">
        <f>CONCATENATE("Уточнен план ",$C$3)</f>
        <v>Уточнен план 2025</v>
      </c>
      <c r="F5665" s="1947"/>
      <c r="G5665" s="1947"/>
      <c r="H5665" s="1948"/>
      <c r="I5665" s="1927" t="str">
        <f>CONCATENATE("Отчет ",$C$3)</f>
        <v>Отчет 2025</v>
      </c>
      <c r="J5665" s="1928"/>
      <c r="K5665" s="1928"/>
      <c r="L5665" s="1929"/>
      <c r="M5665" s="7">
        <f>(IF($E5790&lt;&gt;0,$M$2,IF($L5790&lt;&gt;0,$M$2,"")))</f>
        <v>1</v>
      </c>
    </row>
    <row r="5666" spans="1:14" ht="54.95" customHeight="1" thickBot="1">
      <c r="A5666" s="23">
        <v>825</v>
      </c>
      <c r="B5666" s="250" t="s">
        <v>62</v>
      </c>
      <c r="C5666" s="251" t="s">
        <v>460</v>
      </c>
      <c r="D5666" s="252" t="s">
        <v>700</v>
      </c>
      <c r="E5666" s="1391" t="str">
        <f>$E$20</f>
        <v>Уточнен план                Общо</v>
      </c>
      <c r="F5666" s="1395" t="str">
        <f>$F$20</f>
        <v>държавни дейности</v>
      </c>
      <c r="G5666" s="1396" t="str">
        <f>$G$20</f>
        <v>местни дейности</v>
      </c>
      <c r="H5666" s="1397" t="str">
        <f>$H$20</f>
        <v>дофинансиране</v>
      </c>
      <c r="I5666" s="253" t="str">
        <f>$I$20</f>
        <v>държавни дейности -ОТЧЕТ</v>
      </c>
      <c r="J5666" s="254" t="str">
        <f>$J$20</f>
        <v>местни дейности - ОТЧЕТ</v>
      </c>
      <c r="K5666" s="255" t="str">
        <f>$K$20</f>
        <v>дофинансиране - ОТЧЕТ</v>
      </c>
      <c r="L5666" s="1675" t="str">
        <f>$L$20</f>
        <v>ОТЧЕТ                                    ОБЩО</v>
      </c>
      <c r="M5666" s="7">
        <f>(IF($E5790&lt;&gt;0,$M$2,IF($L5790&lt;&gt;0,$M$2,"")))</f>
        <v>1</v>
      </c>
    </row>
    <row r="5667" spans="1:14" ht="18.75">
      <c r="A5667" s="23"/>
      <c r="B5667" s="258"/>
      <c r="C5667" s="259"/>
      <c r="D5667" s="260" t="s">
        <v>729</v>
      </c>
      <c r="E5667" s="1442" t="str">
        <f>$E$21</f>
        <v>(1)</v>
      </c>
      <c r="F5667" s="143" t="str">
        <f>$F$21</f>
        <v>(2)</v>
      </c>
      <c r="G5667" s="144" t="str">
        <f>$G$21</f>
        <v>(3)</v>
      </c>
      <c r="H5667" s="145" t="str">
        <f>$H$21</f>
        <v>(4)</v>
      </c>
      <c r="I5667" s="261" t="str">
        <f>$I$21</f>
        <v>(5)</v>
      </c>
      <c r="J5667" s="262" t="str">
        <f>$J$21</f>
        <v>(6)</v>
      </c>
      <c r="K5667" s="263" t="str">
        <f>$K$21</f>
        <v>(7)</v>
      </c>
      <c r="L5667" s="264" t="str">
        <f>$L$21</f>
        <v>(8)</v>
      </c>
      <c r="M5667" s="7">
        <f>(IF($E5790&lt;&gt;0,$M$2,IF($L5790&lt;&gt;0,$M$2,"")))</f>
        <v>1</v>
      </c>
    </row>
    <row r="5668" spans="1:14">
      <c r="A5668" s="23"/>
      <c r="B5668" s="1439"/>
      <c r="C5668" s="1540" t="e">
        <f>VLOOKUP(D5668,OP_LIST2,2,FALSE)</f>
        <v>#N/A</v>
      </c>
      <c r="D5668" s="1445"/>
      <c r="E5668" s="389"/>
      <c r="F5668" s="1429"/>
      <c r="G5668" s="1430"/>
      <c r="H5668" s="1431"/>
      <c r="I5668" s="1429"/>
      <c r="J5668" s="1430"/>
      <c r="K5668" s="1431"/>
      <c r="L5668" s="1428"/>
      <c r="M5668" s="7">
        <f>(IF($E5790&lt;&gt;0,$M$2,IF($L5790&lt;&gt;0,$M$2,"")))</f>
        <v>1</v>
      </c>
    </row>
    <row r="5669" spans="1:14">
      <c r="A5669" s="23"/>
      <c r="B5669" s="1713" t="s">
        <v>2056</v>
      </c>
      <c r="C5669" s="1446">
        <f>VLOOKUP(D5670,EBK_DEIN2,2,FALSE)</f>
        <v>8832</v>
      </c>
      <c r="D5669" s="1445" t="s">
        <v>778</v>
      </c>
      <c r="E5669" s="389"/>
      <c r="F5669" s="1432"/>
      <c r="G5669" s="1433"/>
      <c r="H5669" s="1434"/>
      <c r="I5669" s="1432"/>
      <c r="J5669" s="1433"/>
      <c r="K5669" s="1434"/>
      <c r="L5669" s="1428"/>
      <c r="M5669" s="7">
        <f>(IF($E5790&lt;&gt;0,$M$2,IF($L5790&lt;&gt;0,$M$2,"")))</f>
        <v>1</v>
      </c>
    </row>
    <row r="5670" spans="1:14">
      <c r="A5670" s="23"/>
      <c r="B5670" s="1438"/>
      <c r="C5670" s="1531">
        <f>+C5669</f>
        <v>8832</v>
      </c>
      <c r="D5670" s="1440" t="s">
        <v>117</v>
      </c>
      <c r="E5670" s="389"/>
      <c r="F5670" s="1432"/>
      <c r="G5670" s="1433"/>
      <c r="H5670" s="1434"/>
      <c r="I5670" s="1432"/>
      <c r="J5670" s="1433"/>
      <c r="K5670" s="1434"/>
      <c r="L5670" s="1428"/>
      <c r="M5670" s="7">
        <f>(IF($E5790&lt;&gt;0,$M$2,IF($L5790&lt;&gt;0,$M$2,"")))</f>
        <v>1</v>
      </c>
    </row>
    <row r="5671" spans="1:14">
      <c r="A5671" s="23"/>
      <c r="B5671" s="1443"/>
      <c r="C5671" s="1441"/>
      <c r="D5671" s="1444" t="s">
        <v>701</v>
      </c>
      <c r="E5671" s="389"/>
      <c r="F5671" s="1435"/>
      <c r="G5671" s="1436"/>
      <c r="H5671" s="1437"/>
      <c r="I5671" s="1435"/>
      <c r="J5671" s="1436"/>
      <c r="K5671" s="1437"/>
      <c r="L5671" s="1428"/>
      <c r="M5671" s="7">
        <f>(IF($E5790&lt;&gt;0,$M$2,IF($L5790&lt;&gt;0,$M$2,"")))</f>
        <v>1</v>
      </c>
    </row>
    <row r="5672" spans="1:14" hidden="1">
      <c r="A5672" s="23"/>
      <c r="B5672" s="272">
        <v>100</v>
      </c>
      <c r="C5672" s="1930" t="s">
        <v>730</v>
      </c>
      <c r="D5672" s="1931"/>
      <c r="E5672" s="273">
        <f t="shared" ref="E5672:L5672" si="1324">SUM(E5673:E5674)</f>
        <v>0</v>
      </c>
      <c r="F5672" s="274">
        <f t="shared" si="1324"/>
        <v>0</v>
      </c>
      <c r="G5672" s="275">
        <f t="shared" si="1324"/>
        <v>0</v>
      </c>
      <c r="H5672" s="276">
        <f>SUM(H5673:H5674)</f>
        <v>0</v>
      </c>
      <c r="I5672" s="274">
        <f t="shared" si="1324"/>
        <v>0</v>
      </c>
      <c r="J5672" s="275">
        <f t="shared" si="1324"/>
        <v>0</v>
      </c>
      <c r="K5672" s="276">
        <f t="shared" si="1324"/>
        <v>0</v>
      </c>
      <c r="L5672" s="273">
        <f t="shared" si="1324"/>
        <v>0</v>
      </c>
      <c r="M5672" s="12" t="str">
        <f>(IF($E5672&lt;&gt;0,$M$2,IF($L5672&lt;&gt;0,$M$2,"")))</f>
        <v/>
      </c>
      <c r="N5672" s="13"/>
    </row>
    <row r="5673" spans="1:14" hidden="1">
      <c r="A5673" s="23"/>
      <c r="B5673" s="278"/>
      <c r="C5673" s="279">
        <v>101</v>
      </c>
      <c r="D5673" s="280" t="s">
        <v>731</v>
      </c>
      <c r="E5673" s="281">
        <f>F5673+G5673+H5673</f>
        <v>0</v>
      </c>
      <c r="F5673" s="152"/>
      <c r="G5673" s="153"/>
      <c r="H5673" s="1406"/>
      <c r="I5673" s="152"/>
      <c r="J5673" s="153"/>
      <c r="K5673" s="1406"/>
      <c r="L5673" s="281">
        <f>I5673+J5673+K5673</f>
        <v>0</v>
      </c>
      <c r="M5673" s="12" t="str">
        <f t="shared" ref="M5673:M5736" si="1325">(IF($E5673&lt;&gt;0,$M$2,IF($L5673&lt;&gt;0,$M$2,"")))</f>
        <v/>
      </c>
      <c r="N5673" s="13"/>
    </row>
    <row r="5674" spans="1:14" hidden="1">
      <c r="A5674" s="10"/>
      <c r="B5674" s="278"/>
      <c r="C5674" s="285">
        <v>102</v>
      </c>
      <c r="D5674" s="286" t="s">
        <v>732</v>
      </c>
      <c r="E5674" s="287">
        <f>F5674+G5674+H5674</f>
        <v>0</v>
      </c>
      <c r="F5674" s="173"/>
      <c r="G5674" s="174"/>
      <c r="H5674" s="1409"/>
      <c r="I5674" s="173"/>
      <c r="J5674" s="174"/>
      <c r="K5674" s="1409"/>
      <c r="L5674" s="287">
        <f>I5674+J5674+K5674</f>
        <v>0</v>
      </c>
      <c r="M5674" s="12" t="str">
        <f t="shared" si="1325"/>
        <v/>
      </c>
      <c r="N5674" s="13"/>
    </row>
    <row r="5675" spans="1:14" hidden="1">
      <c r="A5675" s="10"/>
      <c r="B5675" s="272">
        <v>200</v>
      </c>
      <c r="C5675" s="1932" t="s">
        <v>733</v>
      </c>
      <c r="D5675" s="1933"/>
      <c r="E5675" s="273">
        <f t="shared" ref="E5675:L5675" si="1326">SUM(E5676:E5680)</f>
        <v>0</v>
      </c>
      <c r="F5675" s="274">
        <f t="shared" si="1326"/>
        <v>0</v>
      </c>
      <c r="G5675" s="275">
        <f t="shared" si="1326"/>
        <v>0</v>
      </c>
      <c r="H5675" s="276">
        <f>SUM(H5676:H5680)</f>
        <v>0</v>
      </c>
      <c r="I5675" s="274">
        <f t="shared" si="1326"/>
        <v>0</v>
      </c>
      <c r="J5675" s="275">
        <f t="shared" si="1326"/>
        <v>0</v>
      </c>
      <c r="K5675" s="276">
        <f t="shared" si="1326"/>
        <v>0</v>
      </c>
      <c r="L5675" s="273">
        <f t="shared" si="1326"/>
        <v>0</v>
      </c>
      <c r="M5675" s="12" t="str">
        <f t="shared" si="1325"/>
        <v/>
      </c>
      <c r="N5675" s="13"/>
    </row>
    <row r="5676" spans="1:14" hidden="1">
      <c r="A5676" s="10"/>
      <c r="B5676" s="291"/>
      <c r="C5676" s="279">
        <v>201</v>
      </c>
      <c r="D5676" s="280" t="s">
        <v>734</v>
      </c>
      <c r="E5676" s="281">
        <f>F5676+G5676+H5676</f>
        <v>0</v>
      </c>
      <c r="F5676" s="152"/>
      <c r="G5676" s="153"/>
      <c r="H5676" s="1406"/>
      <c r="I5676" s="152"/>
      <c r="J5676" s="153"/>
      <c r="K5676" s="1406"/>
      <c r="L5676" s="281">
        <f>I5676+J5676+K5676</f>
        <v>0</v>
      </c>
      <c r="M5676" s="12" t="str">
        <f t="shared" si="1325"/>
        <v/>
      </c>
      <c r="N5676" s="13"/>
    </row>
    <row r="5677" spans="1:14" hidden="1">
      <c r="A5677" s="10"/>
      <c r="B5677" s="292"/>
      <c r="C5677" s="293">
        <v>202</v>
      </c>
      <c r="D5677" s="294" t="s">
        <v>735</v>
      </c>
      <c r="E5677" s="295">
        <f>F5677+G5677+H5677</f>
        <v>0</v>
      </c>
      <c r="F5677" s="158"/>
      <c r="G5677" s="159"/>
      <c r="H5677" s="1408"/>
      <c r="I5677" s="158"/>
      <c r="J5677" s="159"/>
      <c r="K5677" s="1408"/>
      <c r="L5677" s="295">
        <f>I5677+J5677+K5677</f>
        <v>0</v>
      </c>
      <c r="M5677" s="12" t="str">
        <f t="shared" si="1325"/>
        <v/>
      </c>
      <c r="N5677" s="13"/>
    </row>
    <row r="5678" spans="1:14" ht="31.5" hidden="1">
      <c r="A5678" s="10"/>
      <c r="B5678" s="299"/>
      <c r="C5678" s="293">
        <v>205</v>
      </c>
      <c r="D5678" s="294" t="s">
        <v>586</v>
      </c>
      <c r="E5678" s="295">
        <f>F5678+G5678+H5678</f>
        <v>0</v>
      </c>
      <c r="F5678" s="158"/>
      <c r="G5678" s="159"/>
      <c r="H5678" s="1408"/>
      <c r="I5678" s="158"/>
      <c r="J5678" s="159"/>
      <c r="K5678" s="1408"/>
      <c r="L5678" s="295">
        <f>I5678+J5678+K5678</f>
        <v>0</v>
      </c>
      <c r="M5678" s="12" t="str">
        <f t="shared" si="1325"/>
        <v/>
      </c>
      <c r="N5678" s="13"/>
    </row>
    <row r="5679" spans="1:14" hidden="1">
      <c r="A5679" s="10"/>
      <c r="B5679" s="299"/>
      <c r="C5679" s="293">
        <v>208</v>
      </c>
      <c r="D5679" s="300" t="s">
        <v>587</v>
      </c>
      <c r="E5679" s="295">
        <f>F5679+G5679+H5679</f>
        <v>0</v>
      </c>
      <c r="F5679" s="158"/>
      <c r="G5679" s="159"/>
      <c r="H5679" s="1408"/>
      <c r="I5679" s="158"/>
      <c r="J5679" s="159"/>
      <c r="K5679" s="1408"/>
      <c r="L5679" s="295">
        <f>I5679+J5679+K5679</f>
        <v>0</v>
      </c>
      <c r="M5679" s="12" t="str">
        <f t="shared" si="1325"/>
        <v/>
      </c>
      <c r="N5679" s="13"/>
    </row>
    <row r="5680" spans="1:14" hidden="1">
      <c r="A5680" s="10"/>
      <c r="B5680" s="291"/>
      <c r="C5680" s="285">
        <v>209</v>
      </c>
      <c r="D5680" s="301" t="s">
        <v>588</v>
      </c>
      <c r="E5680" s="287">
        <f>F5680+G5680+H5680</f>
        <v>0</v>
      </c>
      <c r="F5680" s="173"/>
      <c r="G5680" s="174"/>
      <c r="H5680" s="1409"/>
      <c r="I5680" s="173"/>
      <c r="J5680" s="174"/>
      <c r="K5680" s="1409"/>
      <c r="L5680" s="287">
        <f>I5680+J5680+K5680</f>
        <v>0</v>
      </c>
      <c r="M5680" s="12" t="str">
        <f t="shared" si="1325"/>
        <v/>
      </c>
      <c r="N5680" s="13"/>
    </row>
    <row r="5681" spans="1:14" hidden="1">
      <c r="A5681" s="10"/>
      <c r="B5681" s="272">
        <v>500</v>
      </c>
      <c r="C5681" s="1934" t="s">
        <v>188</v>
      </c>
      <c r="D5681" s="1935"/>
      <c r="E5681" s="273">
        <f t="shared" ref="E5681:L5681" si="1327">SUM(E5682:E5688)</f>
        <v>0</v>
      </c>
      <c r="F5681" s="274">
        <f t="shared" si="1327"/>
        <v>0</v>
      </c>
      <c r="G5681" s="275">
        <f t="shared" si="1327"/>
        <v>0</v>
      </c>
      <c r="H5681" s="276">
        <f>SUM(H5682:H5688)</f>
        <v>0</v>
      </c>
      <c r="I5681" s="274">
        <f t="shared" si="1327"/>
        <v>0</v>
      </c>
      <c r="J5681" s="275">
        <f t="shared" si="1327"/>
        <v>0</v>
      </c>
      <c r="K5681" s="276">
        <f t="shared" si="1327"/>
        <v>0</v>
      </c>
      <c r="L5681" s="273">
        <f t="shared" si="1327"/>
        <v>0</v>
      </c>
      <c r="M5681" s="12" t="str">
        <f t="shared" si="1325"/>
        <v/>
      </c>
      <c r="N5681" s="13"/>
    </row>
    <row r="5682" spans="1:14" ht="18" hidden="1" customHeight="1">
      <c r="A5682" s="10"/>
      <c r="B5682" s="291"/>
      <c r="C5682" s="302">
        <v>551</v>
      </c>
      <c r="D5682" s="303" t="s">
        <v>189</v>
      </c>
      <c r="E5682" s="281">
        <f t="shared" ref="E5682:E5689" si="1328">F5682+G5682+H5682</f>
        <v>0</v>
      </c>
      <c r="F5682" s="152"/>
      <c r="G5682" s="153"/>
      <c r="H5682" s="1406"/>
      <c r="I5682" s="152"/>
      <c r="J5682" s="153"/>
      <c r="K5682" s="1406"/>
      <c r="L5682" s="281">
        <f t="shared" ref="L5682:L5689" si="1329">I5682+J5682+K5682</f>
        <v>0</v>
      </c>
      <c r="M5682" s="12" t="str">
        <f t="shared" si="1325"/>
        <v/>
      </c>
      <c r="N5682" s="13"/>
    </row>
    <row r="5683" spans="1:14" hidden="1">
      <c r="A5683" s="10"/>
      <c r="B5683" s="291"/>
      <c r="C5683" s="304">
        <v>552</v>
      </c>
      <c r="D5683" s="305" t="s">
        <v>894</v>
      </c>
      <c r="E5683" s="295">
        <f t="shared" si="1328"/>
        <v>0</v>
      </c>
      <c r="F5683" s="158"/>
      <c r="G5683" s="159"/>
      <c r="H5683" s="1408"/>
      <c r="I5683" s="158"/>
      <c r="J5683" s="159"/>
      <c r="K5683" s="1408"/>
      <c r="L5683" s="295">
        <f t="shared" si="1329"/>
        <v>0</v>
      </c>
      <c r="M5683" s="12" t="str">
        <f t="shared" si="1325"/>
        <v/>
      </c>
      <c r="N5683" s="13"/>
    </row>
    <row r="5684" spans="1:14" hidden="1">
      <c r="A5684" s="10"/>
      <c r="B5684" s="306"/>
      <c r="C5684" s="304">
        <v>558</v>
      </c>
      <c r="D5684" s="307" t="s">
        <v>856</v>
      </c>
      <c r="E5684" s="295">
        <f>F5684+G5684+H5684</f>
        <v>0</v>
      </c>
      <c r="F5684" s="484">
        <v>0</v>
      </c>
      <c r="G5684" s="485">
        <v>0</v>
      </c>
      <c r="H5684" s="160">
        <v>0</v>
      </c>
      <c r="I5684" s="484">
        <v>0</v>
      </c>
      <c r="J5684" s="485">
        <v>0</v>
      </c>
      <c r="K5684" s="160">
        <v>0</v>
      </c>
      <c r="L5684" s="295">
        <f>I5684+J5684+K5684</f>
        <v>0</v>
      </c>
      <c r="M5684" s="12" t="str">
        <f t="shared" si="1325"/>
        <v/>
      </c>
      <c r="N5684" s="13"/>
    </row>
    <row r="5685" spans="1:14" hidden="1">
      <c r="A5685" s="10"/>
      <c r="B5685" s="306"/>
      <c r="C5685" s="304">
        <v>560</v>
      </c>
      <c r="D5685" s="307" t="s">
        <v>190</v>
      </c>
      <c r="E5685" s="295">
        <f t="shared" si="1328"/>
        <v>0</v>
      </c>
      <c r="F5685" s="158"/>
      <c r="G5685" s="159"/>
      <c r="H5685" s="1408"/>
      <c r="I5685" s="158"/>
      <c r="J5685" s="159"/>
      <c r="K5685" s="1408"/>
      <c r="L5685" s="295">
        <f t="shared" si="1329"/>
        <v>0</v>
      </c>
      <c r="M5685" s="12" t="str">
        <f t="shared" si="1325"/>
        <v/>
      </c>
      <c r="N5685" s="13"/>
    </row>
    <row r="5686" spans="1:14" hidden="1">
      <c r="A5686" s="10"/>
      <c r="B5686" s="306"/>
      <c r="C5686" s="304">
        <v>580</v>
      </c>
      <c r="D5686" s="305" t="s">
        <v>191</v>
      </c>
      <c r="E5686" s="295">
        <f t="shared" si="1328"/>
        <v>0</v>
      </c>
      <c r="F5686" s="158"/>
      <c r="G5686" s="159"/>
      <c r="H5686" s="1408"/>
      <c r="I5686" s="158"/>
      <c r="J5686" s="159"/>
      <c r="K5686" s="1408"/>
      <c r="L5686" s="295">
        <f t="shared" si="1329"/>
        <v>0</v>
      </c>
      <c r="M5686" s="12" t="str">
        <f t="shared" si="1325"/>
        <v/>
      </c>
      <c r="N5686" s="13"/>
    </row>
    <row r="5687" spans="1:14" hidden="1">
      <c r="A5687" s="10"/>
      <c r="B5687" s="291"/>
      <c r="C5687" s="304">
        <v>588</v>
      </c>
      <c r="D5687" s="305" t="s">
        <v>858</v>
      </c>
      <c r="E5687" s="295">
        <f>F5687+G5687+H5687</f>
        <v>0</v>
      </c>
      <c r="F5687" s="484">
        <v>0</v>
      </c>
      <c r="G5687" s="485">
        <v>0</v>
      </c>
      <c r="H5687" s="160">
        <v>0</v>
      </c>
      <c r="I5687" s="484">
        <v>0</v>
      </c>
      <c r="J5687" s="485">
        <v>0</v>
      </c>
      <c r="K5687" s="160">
        <v>0</v>
      </c>
      <c r="L5687" s="295">
        <f>I5687+J5687+K5687</f>
        <v>0</v>
      </c>
      <c r="M5687" s="12" t="str">
        <f t="shared" si="1325"/>
        <v/>
      </c>
      <c r="N5687" s="13"/>
    </row>
    <row r="5688" spans="1:14" ht="31.5" hidden="1">
      <c r="A5688" s="10"/>
      <c r="B5688" s="291"/>
      <c r="C5688" s="308">
        <v>590</v>
      </c>
      <c r="D5688" s="309" t="s">
        <v>192</v>
      </c>
      <c r="E5688" s="287">
        <f t="shared" si="1328"/>
        <v>0</v>
      </c>
      <c r="F5688" s="173"/>
      <c r="G5688" s="174"/>
      <c r="H5688" s="1409"/>
      <c r="I5688" s="173"/>
      <c r="J5688" s="174"/>
      <c r="K5688" s="1409"/>
      <c r="L5688" s="287">
        <f t="shared" si="1329"/>
        <v>0</v>
      </c>
      <c r="M5688" s="12" t="str">
        <f t="shared" si="1325"/>
        <v/>
      </c>
      <c r="N5688" s="13"/>
    </row>
    <row r="5689" spans="1:14" hidden="1">
      <c r="A5689" s="22">
        <v>5</v>
      </c>
      <c r="B5689" s="272">
        <v>800</v>
      </c>
      <c r="C5689" s="1936" t="s">
        <v>193</v>
      </c>
      <c r="D5689" s="1937"/>
      <c r="E5689" s="310">
        <f t="shared" si="1328"/>
        <v>0</v>
      </c>
      <c r="F5689" s="1410"/>
      <c r="G5689" s="1411"/>
      <c r="H5689" s="1412"/>
      <c r="I5689" s="1410"/>
      <c r="J5689" s="1411"/>
      <c r="K5689" s="1412"/>
      <c r="L5689" s="310">
        <f t="shared" si="1329"/>
        <v>0</v>
      </c>
      <c r="M5689" s="12" t="str">
        <f t="shared" si="1325"/>
        <v/>
      </c>
      <c r="N5689" s="13"/>
    </row>
    <row r="5690" spans="1:14">
      <c r="A5690" s="23">
        <v>10</v>
      </c>
      <c r="B5690" s="272">
        <v>1000</v>
      </c>
      <c r="C5690" s="1932" t="s">
        <v>194</v>
      </c>
      <c r="D5690" s="1933"/>
      <c r="E5690" s="310">
        <f t="shared" ref="E5690:L5690" si="1330">SUM(E5691:E5707)</f>
        <v>776898</v>
      </c>
      <c r="F5690" s="274">
        <f t="shared" si="1330"/>
        <v>0</v>
      </c>
      <c r="G5690" s="275">
        <f t="shared" si="1330"/>
        <v>776898</v>
      </c>
      <c r="H5690" s="276">
        <f>SUM(H5691:H5707)</f>
        <v>0</v>
      </c>
      <c r="I5690" s="274">
        <f t="shared" si="1330"/>
        <v>0</v>
      </c>
      <c r="J5690" s="275">
        <f t="shared" si="1330"/>
        <v>267962</v>
      </c>
      <c r="K5690" s="276">
        <f t="shared" si="1330"/>
        <v>0</v>
      </c>
      <c r="L5690" s="310">
        <f t="shared" si="1330"/>
        <v>267962</v>
      </c>
      <c r="M5690" s="12">
        <f t="shared" si="1325"/>
        <v>1</v>
      </c>
      <c r="N5690" s="13"/>
    </row>
    <row r="5691" spans="1:14" hidden="1">
      <c r="A5691" s="23">
        <v>15</v>
      </c>
      <c r="B5691" s="292"/>
      <c r="C5691" s="279">
        <v>1011</v>
      </c>
      <c r="D5691" s="311" t="s">
        <v>195</v>
      </c>
      <c r="E5691" s="281">
        <f t="shared" ref="E5691:E5707" si="1331">F5691+G5691+H5691</f>
        <v>0</v>
      </c>
      <c r="F5691" s="152"/>
      <c r="G5691" s="153"/>
      <c r="H5691" s="1406"/>
      <c r="I5691" s="152"/>
      <c r="J5691" s="153"/>
      <c r="K5691" s="1406"/>
      <c r="L5691" s="281">
        <f t="shared" ref="L5691:L5707" si="1332">I5691+J5691+K5691</f>
        <v>0</v>
      </c>
      <c r="M5691" s="12" t="str">
        <f t="shared" si="1325"/>
        <v/>
      </c>
      <c r="N5691" s="13"/>
    </row>
    <row r="5692" spans="1:14" hidden="1">
      <c r="A5692" s="22">
        <v>35</v>
      </c>
      <c r="B5692" s="292"/>
      <c r="C5692" s="293">
        <v>1012</v>
      </c>
      <c r="D5692" s="294" t="s">
        <v>196</v>
      </c>
      <c r="E5692" s="295">
        <f t="shared" si="1331"/>
        <v>0</v>
      </c>
      <c r="F5692" s="158"/>
      <c r="G5692" s="159"/>
      <c r="H5692" s="1408"/>
      <c r="I5692" s="158"/>
      <c r="J5692" s="159"/>
      <c r="K5692" s="1408"/>
      <c r="L5692" s="295">
        <f t="shared" si="1332"/>
        <v>0</v>
      </c>
      <c r="M5692" s="12" t="str">
        <f t="shared" si="1325"/>
        <v/>
      </c>
      <c r="N5692" s="13"/>
    </row>
    <row r="5693" spans="1:14" hidden="1">
      <c r="A5693" s="23">
        <v>40</v>
      </c>
      <c r="B5693" s="292"/>
      <c r="C5693" s="293">
        <v>1013</v>
      </c>
      <c r="D5693" s="294" t="s">
        <v>197</v>
      </c>
      <c r="E5693" s="295">
        <f t="shared" si="1331"/>
        <v>0</v>
      </c>
      <c r="F5693" s="158"/>
      <c r="G5693" s="159"/>
      <c r="H5693" s="1408"/>
      <c r="I5693" s="158"/>
      <c r="J5693" s="159"/>
      <c r="K5693" s="1408"/>
      <c r="L5693" s="295">
        <f t="shared" si="1332"/>
        <v>0</v>
      </c>
      <c r="M5693" s="12" t="str">
        <f t="shared" si="1325"/>
        <v/>
      </c>
      <c r="N5693" s="13"/>
    </row>
    <row r="5694" spans="1:14" hidden="1">
      <c r="A5694" s="23">
        <v>45</v>
      </c>
      <c r="B5694" s="292"/>
      <c r="C5694" s="293">
        <v>1014</v>
      </c>
      <c r="D5694" s="294" t="s">
        <v>198</v>
      </c>
      <c r="E5694" s="295">
        <f t="shared" si="1331"/>
        <v>0</v>
      </c>
      <c r="F5694" s="158"/>
      <c r="G5694" s="159"/>
      <c r="H5694" s="1408"/>
      <c r="I5694" s="158"/>
      <c r="J5694" s="159"/>
      <c r="K5694" s="1408"/>
      <c r="L5694" s="295">
        <f t="shared" si="1332"/>
        <v>0</v>
      </c>
      <c r="M5694" s="12" t="str">
        <f t="shared" si="1325"/>
        <v/>
      </c>
      <c r="N5694" s="13"/>
    </row>
    <row r="5695" spans="1:14" hidden="1">
      <c r="A5695" s="23">
        <v>50</v>
      </c>
      <c r="B5695" s="292"/>
      <c r="C5695" s="293">
        <v>1015</v>
      </c>
      <c r="D5695" s="294" t="s">
        <v>199</v>
      </c>
      <c r="E5695" s="295">
        <f t="shared" si="1331"/>
        <v>0</v>
      </c>
      <c r="F5695" s="158"/>
      <c r="G5695" s="159"/>
      <c r="H5695" s="1408"/>
      <c r="I5695" s="158"/>
      <c r="J5695" s="159"/>
      <c r="K5695" s="1408"/>
      <c r="L5695" s="295">
        <f t="shared" si="1332"/>
        <v>0</v>
      </c>
      <c r="M5695" s="12" t="str">
        <f t="shared" si="1325"/>
        <v/>
      </c>
      <c r="N5695" s="13"/>
    </row>
    <row r="5696" spans="1:14" hidden="1">
      <c r="A5696" s="23">
        <v>55</v>
      </c>
      <c r="B5696" s="292"/>
      <c r="C5696" s="312">
        <v>1016</v>
      </c>
      <c r="D5696" s="313" t="s">
        <v>200</v>
      </c>
      <c r="E5696" s="314">
        <f t="shared" si="1331"/>
        <v>0</v>
      </c>
      <c r="F5696" s="164"/>
      <c r="G5696" s="165"/>
      <c r="H5696" s="1407"/>
      <c r="I5696" s="164"/>
      <c r="J5696" s="165"/>
      <c r="K5696" s="1407"/>
      <c r="L5696" s="314">
        <f t="shared" si="1332"/>
        <v>0</v>
      </c>
      <c r="M5696" s="12" t="str">
        <f t="shared" si="1325"/>
        <v/>
      </c>
      <c r="N5696" s="13"/>
    </row>
    <row r="5697" spans="1:14">
      <c r="A5697" s="23">
        <v>60</v>
      </c>
      <c r="B5697" s="278"/>
      <c r="C5697" s="318">
        <v>1020</v>
      </c>
      <c r="D5697" s="319" t="s">
        <v>201</v>
      </c>
      <c r="E5697" s="320">
        <f t="shared" si="1331"/>
        <v>556898</v>
      </c>
      <c r="F5697" s="450">
        <v>0</v>
      </c>
      <c r="G5697" s="451">
        <v>556898</v>
      </c>
      <c r="H5697" s="1416">
        <v>0</v>
      </c>
      <c r="I5697" s="450">
        <v>0</v>
      </c>
      <c r="J5697" s="451">
        <v>138276</v>
      </c>
      <c r="K5697" s="1416">
        <v>0</v>
      </c>
      <c r="L5697" s="320">
        <f t="shared" si="1332"/>
        <v>138276</v>
      </c>
      <c r="M5697" s="12">
        <f t="shared" si="1325"/>
        <v>1</v>
      </c>
      <c r="N5697" s="13"/>
    </row>
    <row r="5698" spans="1:14">
      <c r="A5698" s="22">
        <v>65</v>
      </c>
      <c r="B5698" s="292"/>
      <c r="C5698" s="324">
        <v>1030</v>
      </c>
      <c r="D5698" s="325" t="s">
        <v>202</v>
      </c>
      <c r="E5698" s="326">
        <f t="shared" si="1331"/>
        <v>220000</v>
      </c>
      <c r="F5698" s="445">
        <v>0</v>
      </c>
      <c r="G5698" s="446">
        <v>220000</v>
      </c>
      <c r="H5698" s="1413">
        <v>0</v>
      </c>
      <c r="I5698" s="445">
        <v>0</v>
      </c>
      <c r="J5698" s="446">
        <v>129686</v>
      </c>
      <c r="K5698" s="1413">
        <v>0</v>
      </c>
      <c r="L5698" s="326">
        <f t="shared" si="1332"/>
        <v>129686</v>
      </c>
      <c r="M5698" s="12">
        <f t="shared" si="1325"/>
        <v>1</v>
      </c>
      <c r="N5698" s="13"/>
    </row>
    <row r="5699" spans="1:14" hidden="1">
      <c r="A5699" s="23">
        <v>70</v>
      </c>
      <c r="B5699" s="292"/>
      <c r="C5699" s="318">
        <v>1051</v>
      </c>
      <c r="D5699" s="331" t="s">
        <v>203</v>
      </c>
      <c r="E5699" s="320">
        <f t="shared" si="1331"/>
        <v>0</v>
      </c>
      <c r="F5699" s="450"/>
      <c r="G5699" s="451"/>
      <c r="H5699" s="1416"/>
      <c r="I5699" s="450"/>
      <c r="J5699" s="451"/>
      <c r="K5699" s="1416"/>
      <c r="L5699" s="320">
        <f t="shared" si="1332"/>
        <v>0</v>
      </c>
      <c r="M5699" s="12" t="str">
        <f t="shared" si="1325"/>
        <v/>
      </c>
      <c r="N5699" s="13"/>
    </row>
    <row r="5700" spans="1:14" hidden="1">
      <c r="A5700" s="23">
        <v>75</v>
      </c>
      <c r="B5700" s="292"/>
      <c r="C5700" s="293">
        <v>1052</v>
      </c>
      <c r="D5700" s="294" t="s">
        <v>204</v>
      </c>
      <c r="E5700" s="295">
        <f t="shared" si="1331"/>
        <v>0</v>
      </c>
      <c r="F5700" s="158"/>
      <c r="G5700" s="159"/>
      <c r="H5700" s="1408"/>
      <c r="I5700" s="158"/>
      <c r="J5700" s="159"/>
      <c r="K5700" s="1408"/>
      <c r="L5700" s="295">
        <f t="shared" si="1332"/>
        <v>0</v>
      </c>
      <c r="M5700" s="12" t="str">
        <f t="shared" si="1325"/>
        <v/>
      </c>
      <c r="N5700" s="13"/>
    </row>
    <row r="5701" spans="1:14" hidden="1">
      <c r="A5701" s="23">
        <v>80</v>
      </c>
      <c r="B5701" s="292"/>
      <c r="C5701" s="324">
        <v>1053</v>
      </c>
      <c r="D5701" s="325" t="s">
        <v>859</v>
      </c>
      <c r="E5701" s="326">
        <f t="shared" si="1331"/>
        <v>0</v>
      </c>
      <c r="F5701" s="445"/>
      <c r="G5701" s="446"/>
      <c r="H5701" s="1413"/>
      <c r="I5701" s="445"/>
      <c r="J5701" s="446"/>
      <c r="K5701" s="1413"/>
      <c r="L5701" s="326">
        <f t="shared" si="1332"/>
        <v>0</v>
      </c>
      <c r="M5701" s="12" t="str">
        <f t="shared" si="1325"/>
        <v/>
      </c>
      <c r="N5701" s="13"/>
    </row>
    <row r="5702" spans="1:14" hidden="1">
      <c r="A5702" s="23">
        <v>80</v>
      </c>
      <c r="B5702" s="292"/>
      <c r="C5702" s="318">
        <v>1062</v>
      </c>
      <c r="D5702" s="319" t="s">
        <v>205</v>
      </c>
      <c r="E5702" s="320">
        <f t="shared" si="1331"/>
        <v>0</v>
      </c>
      <c r="F5702" s="450"/>
      <c r="G5702" s="451"/>
      <c r="H5702" s="1416"/>
      <c r="I5702" s="450"/>
      <c r="J5702" s="451"/>
      <c r="K5702" s="1416"/>
      <c r="L5702" s="320">
        <f t="shared" si="1332"/>
        <v>0</v>
      </c>
      <c r="M5702" s="12" t="str">
        <f t="shared" si="1325"/>
        <v/>
      </c>
      <c r="N5702" s="13"/>
    </row>
    <row r="5703" spans="1:14" hidden="1">
      <c r="A5703" s="23">
        <v>85</v>
      </c>
      <c r="B5703" s="292"/>
      <c r="C5703" s="324">
        <v>1063</v>
      </c>
      <c r="D5703" s="332" t="s">
        <v>787</v>
      </c>
      <c r="E5703" s="326">
        <f t="shared" si="1331"/>
        <v>0</v>
      </c>
      <c r="F5703" s="445"/>
      <c r="G5703" s="446"/>
      <c r="H5703" s="1413"/>
      <c r="I5703" s="445"/>
      <c r="J5703" s="446"/>
      <c r="K5703" s="1413"/>
      <c r="L5703" s="326">
        <f t="shared" si="1332"/>
        <v>0</v>
      </c>
      <c r="M5703" s="12" t="str">
        <f t="shared" si="1325"/>
        <v/>
      </c>
      <c r="N5703" s="13"/>
    </row>
    <row r="5704" spans="1:14" hidden="1">
      <c r="A5704" s="23">
        <v>90</v>
      </c>
      <c r="B5704" s="292"/>
      <c r="C5704" s="333">
        <v>1069</v>
      </c>
      <c r="D5704" s="334" t="s">
        <v>206</v>
      </c>
      <c r="E5704" s="335">
        <f t="shared" si="1331"/>
        <v>0</v>
      </c>
      <c r="F5704" s="589"/>
      <c r="G5704" s="590"/>
      <c r="H5704" s="1415"/>
      <c r="I5704" s="589"/>
      <c r="J5704" s="590"/>
      <c r="K5704" s="1415"/>
      <c r="L5704" s="335">
        <f t="shared" si="1332"/>
        <v>0</v>
      </c>
      <c r="M5704" s="12" t="str">
        <f t="shared" si="1325"/>
        <v/>
      </c>
      <c r="N5704" s="13"/>
    </row>
    <row r="5705" spans="1:14" hidden="1">
      <c r="A5705" s="23">
        <v>90</v>
      </c>
      <c r="B5705" s="278"/>
      <c r="C5705" s="318">
        <v>1091</v>
      </c>
      <c r="D5705" s="331" t="s">
        <v>895</v>
      </c>
      <c r="E5705" s="320">
        <f t="shared" si="1331"/>
        <v>0</v>
      </c>
      <c r="F5705" s="450"/>
      <c r="G5705" s="451"/>
      <c r="H5705" s="1416"/>
      <c r="I5705" s="450"/>
      <c r="J5705" s="451"/>
      <c r="K5705" s="1416"/>
      <c r="L5705" s="320">
        <f t="shared" si="1332"/>
        <v>0</v>
      </c>
      <c r="M5705" s="12" t="str">
        <f t="shared" si="1325"/>
        <v/>
      </c>
      <c r="N5705" s="13"/>
    </row>
    <row r="5706" spans="1:14" hidden="1">
      <c r="A5706" s="22">
        <v>115</v>
      </c>
      <c r="B5706" s="292"/>
      <c r="C5706" s="293">
        <v>1092</v>
      </c>
      <c r="D5706" s="294" t="s">
        <v>299</v>
      </c>
      <c r="E5706" s="295">
        <f t="shared" si="1331"/>
        <v>0</v>
      </c>
      <c r="F5706" s="158"/>
      <c r="G5706" s="159"/>
      <c r="H5706" s="1408"/>
      <c r="I5706" s="158"/>
      <c r="J5706" s="159"/>
      <c r="K5706" s="1408"/>
      <c r="L5706" s="295">
        <f t="shared" si="1332"/>
        <v>0</v>
      </c>
      <c r="M5706" s="12" t="str">
        <f t="shared" si="1325"/>
        <v/>
      </c>
      <c r="N5706" s="13"/>
    </row>
    <row r="5707" spans="1:14" hidden="1">
      <c r="A5707" s="22">
        <v>125</v>
      </c>
      <c r="B5707" s="292"/>
      <c r="C5707" s="285">
        <v>1098</v>
      </c>
      <c r="D5707" s="339" t="s">
        <v>207</v>
      </c>
      <c r="E5707" s="287">
        <f t="shared" si="1331"/>
        <v>0</v>
      </c>
      <c r="F5707" s="173"/>
      <c r="G5707" s="174"/>
      <c r="H5707" s="1409"/>
      <c r="I5707" s="173"/>
      <c r="J5707" s="174"/>
      <c r="K5707" s="1409"/>
      <c r="L5707" s="287">
        <f t="shared" si="1332"/>
        <v>0</v>
      </c>
      <c r="M5707" s="12" t="str">
        <f t="shared" si="1325"/>
        <v/>
      </c>
      <c r="N5707" s="13"/>
    </row>
    <row r="5708" spans="1:14" hidden="1">
      <c r="A5708" s="23">
        <v>130</v>
      </c>
      <c r="B5708" s="272">
        <v>1900</v>
      </c>
      <c r="C5708" s="1917" t="s">
        <v>266</v>
      </c>
      <c r="D5708" s="1918"/>
      <c r="E5708" s="310">
        <f t="shared" ref="E5708:L5708" si="1333">SUM(E5709:E5711)</f>
        <v>0</v>
      </c>
      <c r="F5708" s="274">
        <f t="shared" si="1333"/>
        <v>0</v>
      </c>
      <c r="G5708" s="275">
        <f t="shared" si="1333"/>
        <v>0</v>
      </c>
      <c r="H5708" s="276">
        <f>SUM(H5709:H5711)</f>
        <v>0</v>
      </c>
      <c r="I5708" s="274">
        <f t="shared" si="1333"/>
        <v>0</v>
      </c>
      <c r="J5708" s="275">
        <f t="shared" si="1333"/>
        <v>0</v>
      </c>
      <c r="K5708" s="276">
        <f t="shared" si="1333"/>
        <v>0</v>
      </c>
      <c r="L5708" s="310">
        <f t="shared" si="1333"/>
        <v>0</v>
      </c>
      <c r="M5708" s="12" t="str">
        <f t="shared" si="1325"/>
        <v/>
      </c>
      <c r="N5708" s="13"/>
    </row>
    <row r="5709" spans="1:14" hidden="1">
      <c r="A5709" s="23">
        <v>135</v>
      </c>
      <c r="B5709" s="292"/>
      <c r="C5709" s="279">
        <v>1901</v>
      </c>
      <c r="D5709" s="340" t="s">
        <v>896</v>
      </c>
      <c r="E5709" s="281">
        <f>F5709+G5709+H5709</f>
        <v>0</v>
      </c>
      <c r="F5709" s="152"/>
      <c r="G5709" s="153"/>
      <c r="H5709" s="1406"/>
      <c r="I5709" s="152"/>
      <c r="J5709" s="153"/>
      <c r="K5709" s="1406"/>
      <c r="L5709" s="281">
        <f>I5709+J5709+K5709</f>
        <v>0</v>
      </c>
      <c r="M5709" s="12" t="str">
        <f t="shared" si="1325"/>
        <v/>
      </c>
      <c r="N5709" s="13"/>
    </row>
    <row r="5710" spans="1:14" hidden="1">
      <c r="A5710" s="23">
        <v>140</v>
      </c>
      <c r="B5710" s="341"/>
      <c r="C5710" s="293">
        <v>1981</v>
      </c>
      <c r="D5710" s="342" t="s">
        <v>897</v>
      </c>
      <c r="E5710" s="295">
        <f>F5710+G5710+H5710</f>
        <v>0</v>
      </c>
      <c r="F5710" s="158"/>
      <c r="G5710" s="159"/>
      <c r="H5710" s="1408"/>
      <c r="I5710" s="158"/>
      <c r="J5710" s="159"/>
      <c r="K5710" s="1408"/>
      <c r="L5710" s="295">
        <f>I5710+J5710+K5710</f>
        <v>0</v>
      </c>
      <c r="M5710" s="12" t="str">
        <f t="shared" si="1325"/>
        <v/>
      </c>
      <c r="N5710" s="13"/>
    </row>
    <row r="5711" spans="1:14" hidden="1">
      <c r="A5711" s="23">
        <v>145</v>
      </c>
      <c r="B5711" s="292"/>
      <c r="C5711" s="285">
        <v>1991</v>
      </c>
      <c r="D5711" s="343" t="s">
        <v>898</v>
      </c>
      <c r="E5711" s="287">
        <f>F5711+G5711+H5711</f>
        <v>0</v>
      </c>
      <c r="F5711" s="173"/>
      <c r="G5711" s="174"/>
      <c r="H5711" s="1409"/>
      <c r="I5711" s="173"/>
      <c r="J5711" s="174"/>
      <c r="K5711" s="1409"/>
      <c r="L5711" s="287">
        <f>I5711+J5711+K5711</f>
        <v>0</v>
      </c>
      <c r="M5711" s="12" t="str">
        <f t="shared" si="1325"/>
        <v/>
      </c>
      <c r="N5711" s="13"/>
    </row>
    <row r="5712" spans="1:14" hidden="1">
      <c r="A5712" s="23">
        <v>150</v>
      </c>
      <c r="B5712" s="272">
        <v>2100</v>
      </c>
      <c r="C5712" s="1917" t="s">
        <v>708</v>
      </c>
      <c r="D5712" s="1918"/>
      <c r="E5712" s="310">
        <f t="shared" ref="E5712:L5712" si="1334">SUM(E5713:E5717)</f>
        <v>0</v>
      </c>
      <c r="F5712" s="274">
        <f t="shared" si="1334"/>
        <v>0</v>
      </c>
      <c r="G5712" s="275">
        <f t="shared" si="1334"/>
        <v>0</v>
      </c>
      <c r="H5712" s="276">
        <f>SUM(H5713:H5717)</f>
        <v>0</v>
      </c>
      <c r="I5712" s="274">
        <f t="shared" si="1334"/>
        <v>0</v>
      </c>
      <c r="J5712" s="275">
        <f t="shared" si="1334"/>
        <v>0</v>
      </c>
      <c r="K5712" s="276">
        <f t="shared" si="1334"/>
        <v>0</v>
      </c>
      <c r="L5712" s="310">
        <f t="shared" si="1334"/>
        <v>0</v>
      </c>
      <c r="M5712" s="12" t="str">
        <f t="shared" si="1325"/>
        <v/>
      </c>
      <c r="N5712" s="13"/>
    </row>
    <row r="5713" spans="1:14" hidden="1">
      <c r="A5713" s="23">
        <v>155</v>
      </c>
      <c r="B5713" s="292"/>
      <c r="C5713" s="279">
        <v>2110</v>
      </c>
      <c r="D5713" s="344" t="s">
        <v>208</v>
      </c>
      <c r="E5713" s="281">
        <f>F5713+G5713+H5713</f>
        <v>0</v>
      </c>
      <c r="F5713" s="152"/>
      <c r="G5713" s="153"/>
      <c r="H5713" s="1406"/>
      <c r="I5713" s="152"/>
      <c r="J5713" s="153"/>
      <c r="K5713" s="1406"/>
      <c r="L5713" s="281">
        <f>I5713+J5713+K5713</f>
        <v>0</v>
      </c>
      <c r="M5713" s="12" t="str">
        <f t="shared" si="1325"/>
        <v/>
      </c>
      <c r="N5713" s="13"/>
    </row>
    <row r="5714" spans="1:14" hidden="1">
      <c r="A5714" s="23">
        <v>160</v>
      </c>
      <c r="B5714" s="341"/>
      <c r="C5714" s="293">
        <v>2120</v>
      </c>
      <c r="D5714" s="300" t="s">
        <v>209</v>
      </c>
      <c r="E5714" s="295">
        <f>F5714+G5714+H5714</f>
        <v>0</v>
      </c>
      <c r="F5714" s="158"/>
      <c r="G5714" s="159"/>
      <c r="H5714" s="1408"/>
      <c r="I5714" s="158"/>
      <c r="J5714" s="159"/>
      <c r="K5714" s="1408"/>
      <c r="L5714" s="295">
        <f>I5714+J5714+K5714</f>
        <v>0</v>
      </c>
      <c r="M5714" s="12" t="str">
        <f t="shared" si="1325"/>
        <v/>
      </c>
      <c r="N5714" s="13"/>
    </row>
    <row r="5715" spans="1:14" hidden="1">
      <c r="A5715" s="23">
        <v>165</v>
      </c>
      <c r="B5715" s="341"/>
      <c r="C5715" s="293">
        <v>2125</v>
      </c>
      <c r="D5715" s="300" t="s">
        <v>210</v>
      </c>
      <c r="E5715" s="295">
        <f>F5715+G5715+H5715</f>
        <v>0</v>
      </c>
      <c r="F5715" s="484">
        <v>0</v>
      </c>
      <c r="G5715" s="485">
        <v>0</v>
      </c>
      <c r="H5715" s="160">
        <v>0</v>
      </c>
      <c r="I5715" s="484">
        <v>0</v>
      </c>
      <c r="J5715" s="485">
        <v>0</v>
      </c>
      <c r="K5715" s="160">
        <v>0</v>
      </c>
      <c r="L5715" s="295">
        <f>I5715+J5715+K5715</f>
        <v>0</v>
      </c>
      <c r="M5715" s="12" t="str">
        <f t="shared" si="1325"/>
        <v/>
      </c>
      <c r="N5715" s="13"/>
    </row>
    <row r="5716" spans="1:14" hidden="1">
      <c r="A5716" s="23">
        <v>175</v>
      </c>
      <c r="B5716" s="291"/>
      <c r="C5716" s="293">
        <v>2140</v>
      </c>
      <c r="D5716" s="300" t="s">
        <v>211</v>
      </c>
      <c r="E5716" s="295">
        <f>F5716+G5716+H5716</f>
        <v>0</v>
      </c>
      <c r="F5716" s="484">
        <v>0</v>
      </c>
      <c r="G5716" s="485">
        <v>0</v>
      </c>
      <c r="H5716" s="160">
        <v>0</v>
      </c>
      <c r="I5716" s="484">
        <v>0</v>
      </c>
      <c r="J5716" s="485">
        <v>0</v>
      </c>
      <c r="K5716" s="160">
        <v>0</v>
      </c>
      <c r="L5716" s="295">
        <f>I5716+J5716+K5716</f>
        <v>0</v>
      </c>
      <c r="M5716" s="12" t="str">
        <f t="shared" si="1325"/>
        <v/>
      </c>
      <c r="N5716" s="13"/>
    </row>
    <row r="5717" spans="1:14" hidden="1">
      <c r="A5717" s="23">
        <v>180</v>
      </c>
      <c r="B5717" s="292"/>
      <c r="C5717" s="285">
        <v>2190</v>
      </c>
      <c r="D5717" s="345" t="s">
        <v>212</v>
      </c>
      <c r="E5717" s="287">
        <f>F5717+G5717+H5717</f>
        <v>0</v>
      </c>
      <c r="F5717" s="173"/>
      <c r="G5717" s="174"/>
      <c r="H5717" s="1409"/>
      <c r="I5717" s="173"/>
      <c r="J5717" s="174"/>
      <c r="K5717" s="1409"/>
      <c r="L5717" s="287">
        <f>I5717+J5717+K5717</f>
        <v>0</v>
      </c>
      <c r="M5717" s="12" t="str">
        <f t="shared" si="1325"/>
        <v/>
      </c>
      <c r="N5717" s="13"/>
    </row>
    <row r="5718" spans="1:14" hidden="1">
      <c r="A5718" s="23">
        <v>185</v>
      </c>
      <c r="B5718" s="272">
        <v>2200</v>
      </c>
      <c r="C5718" s="1917" t="s">
        <v>213</v>
      </c>
      <c r="D5718" s="1918"/>
      <c r="E5718" s="310">
        <f t="shared" ref="E5718:L5718" si="1335">SUM(E5719:E5720)</f>
        <v>0</v>
      </c>
      <c r="F5718" s="274">
        <f t="shared" si="1335"/>
        <v>0</v>
      </c>
      <c r="G5718" s="275">
        <f t="shared" si="1335"/>
        <v>0</v>
      </c>
      <c r="H5718" s="276">
        <f>SUM(H5719:H5720)</f>
        <v>0</v>
      </c>
      <c r="I5718" s="274">
        <f t="shared" si="1335"/>
        <v>0</v>
      </c>
      <c r="J5718" s="275">
        <f t="shared" si="1335"/>
        <v>0</v>
      </c>
      <c r="K5718" s="276">
        <f t="shared" si="1335"/>
        <v>0</v>
      </c>
      <c r="L5718" s="310">
        <f t="shared" si="1335"/>
        <v>0</v>
      </c>
      <c r="M5718" s="12" t="str">
        <f t="shared" si="1325"/>
        <v/>
      </c>
      <c r="N5718" s="13"/>
    </row>
    <row r="5719" spans="1:14" hidden="1">
      <c r="A5719" s="23">
        <v>190</v>
      </c>
      <c r="B5719" s="292"/>
      <c r="C5719" s="279">
        <v>2221</v>
      </c>
      <c r="D5719" s="280" t="s">
        <v>300</v>
      </c>
      <c r="E5719" s="281">
        <f>F5719+G5719+H5719</f>
        <v>0</v>
      </c>
      <c r="F5719" s="152"/>
      <c r="G5719" s="153"/>
      <c r="H5719" s="1406"/>
      <c r="I5719" s="152"/>
      <c r="J5719" s="153"/>
      <c r="K5719" s="1406"/>
      <c r="L5719" s="281">
        <f>I5719+J5719+K5719</f>
        <v>0</v>
      </c>
      <c r="M5719" s="12" t="str">
        <f t="shared" si="1325"/>
        <v/>
      </c>
      <c r="N5719" s="13"/>
    </row>
    <row r="5720" spans="1:14" hidden="1">
      <c r="A5720" s="23">
        <v>200</v>
      </c>
      <c r="B5720" s="292"/>
      <c r="C5720" s="285">
        <v>2224</v>
      </c>
      <c r="D5720" s="286" t="s">
        <v>214</v>
      </c>
      <c r="E5720" s="287">
        <f>F5720+G5720+H5720</f>
        <v>0</v>
      </c>
      <c r="F5720" s="173"/>
      <c r="G5720" s="174"/>
      <c r="H5720" s="1409"/>
      <c r="I5720" s="173"/>
      <c r="J5720" s="174"/>
      <c r="K5720" s="1409"/>
      <c r="L5720" s="287">
        <f>I5720+J5720+K5720</f>
        <v>0</v>
      </c>
      <c r="M5720" s="12" t="str">
        <f t="shared" si="1325"/>
        <v/>
      </c>
      <c r="N5720" s="13"/>
    </row>
    <row r="5721" spans="1:14" hidden="1">
      <c r="A5721" s="23">
        <v>200</v>
      </c>
      <c r="B5721" s="272">
        <v>2500</v>
      </c>
      <c r="C5721" s="1917" t="s">
        <v>215</v>
      </c>
      <c r="D5721" s="1918"/>
      <c r="E5721" s="310">
        <f>F5721+G5721+H5721</f>
        <v>0</v>
      </c>
      <c r="F5721" s="1410"/>
      <c r="G5721" s="1411"/>
      <c r="H5721" s="1412"/>
      <c r="I5721" s="1410"/>
      <c r="J5721" s="1411"/>
      <c r="K5721" s="1412"/>
      <c r="L5721" s="310">
        <f>I5721+J5721+K5721</f>
        <v>0</v>
      </c>
      <c r="M5721" s="12" t="str">
        <f t="shared" si="1325"/>
        <v/>
      </c>
      <c r="N5721" s="13"/>
    </row>
    <row r="5722" spans="1:14" hidden="1">
      <c r="A5722" s="23">
        <v>205</v>
      </c>
      <c r="B5722" s="272">
        <v>2600</v>
      </c>
      <c r="C5722" s="1923" t="s">
        <v>216</v>
      </c>
      <c r="D5722" s="1924"/>
      <c r="E5722" s="310">
        <f>F5722+G5722+H5722</f>
        <v>0</v>
      </c>
      <c r="F5722" s="1410"/>
      <c r="G5722" s="1411"/>
      <c r="H5722" s="1412"/>
      <c r="I5722" s="1410"/>
      <c r="J5722" s="1411"/>
      <c r="K5722" s="1412"/>
      <c r="L5722" s="310">
        <f>I5722+J5722+K5722</f>
        <v>0</v>
      </c>
      <c r="M5722" s="12" t="str">
        <f t="shared" si="1325"/>
        <v/>
      </c>
      <c r="N5722" s="13"/>
    </row>
    <row r="5723" spans="1:14" hidden="1">
      <c r="A5723" s="23">
        <v>210</v>
      </c>
      <c r="B5723" s="272">
        <v>2700</v>
      </c>
      <c r="C5723" s="1923" t="s">
        <v>217</v>
      </c>
      <c r="D5723" s="1924"/>
      <c r="E5723" s="310">
        <f>F5723+G5723+H5723</f>
        <v>0</v>
      </c>
      <c r="F5723" s="1410"/>
      <c r="G5723" s="1411"/>
      <c r="H5723" s="1412"/>
      <c r="I5723" s="1410"/>
      <c r="J5723" s="1411"/>
      <c r="K5723" s="1412"/>
      <c r="L5723" s="310">
        <f>I5723+J5723+K5723</f>
        <v>0</v>
      </c>
      <c r="M5723" s="12" t="str">
        <f t="shared" si="1325"/>
        <v/>
      </c>
      <c r="N5723" s="13"/>
    </row>
    <row r="5724" spans="1:14" ht="36" hidden="1" customHeight="1">
      <c r="A5724" s="23">
        <v>215</v>
      </c>
      <c r="B5724" s="272">
        <v>2800</v>
      </c>
      <c r="C5724" s="1923" t="s">
        <v>1644</v>
      </c>
      <c r="D5724" s="1924"/>
      <c r="E5724" s="310">
        <f t="shared" ref="E5724:L5724" si="1336">SUM(E5725:E5727)</f>
        <v>0</v>
      </c>
      <c r="F5724" s="274">
        <f t="shared" si="1336"/>
        <v>0</v>
      </c>
      <c r="G5724" s="275">
        <f t="shared" si="1336"/>
        <v>0</v>
      </c>
      <c r="H5724" s="276">
        <f>SUM(H5725:H5727)</f>
        <v>0</v>
      </c>
      <c r="I5724" s="274">
        <f t="shared" si="1336"/>
        <v>0</v>
      </c>
      <c r="J5724" s="275">
        <f t="shared" si="1336"/>
        <v>0</v>
      </c>
      <c r="K5724" s="276">
        <f t="shared" si="1336"/>
        <v>0</v>
      </c>
      <c r="L5724" s="310">
        <f t="shared" si="1336"/>
        <v>0</v>
      </c>
      <c r="M5724" s="12" t="str">
        <f t="shared" si="1325"/>
        <v/>
      </c>
      <c r="N5724" s="13"/>
    </row>
    <row r="5725" spans="1:14" hidden="1">
      <c r="A5725" s="22">
        <v>220</v>
      </c>
      <c r="B5725" s="292"/>
      <c r="C5725" s="279">
        <v>2810</v>
      </c>
      <c r="D5725" s="340" t="s">
        <v>2169</v>
      </c>
      <c r="E5725" s="281">
        <f>F5725+G5725+H5725</f>
        <v>0</v>
      </c>
      <c r="F5725" s="152"/>
      <c r="G5725" s="153"/>
      <c r="H5725" s="1406"/>
      <c r="I5725" s="152"/>
      <c r="J5725" s="153"/>
      <c r="K5725" s="1406"/>
      <c r="L5725" s="281">
        <f>I5725+J5725+K5725</f>
        <v>0</v>
      </c>
      <c r="M5725" s="12" t="str">
        <f t="shared" si="1325"/>
        <v/>
      </c>
      <c r="N5725" s="13"/>
    </row>
    <row r="5726" spans="1:14" hidden="1">
      <c r="A5726" s="23">
        <v>225</v>
      </c>
      <c r="B5726" s="341"/>
      <c r="C5726" s="293">
        <v>2820</v>
      </c>
      <c r="D5726" s="342" t="s">
        <v>2170</v>
      </c>
      <c r="E5726" s="295">
        <f>F5726+G5726+H5726</f>
        <v>0</v>
      </c>
      <c r="F5726" s="158"/>
      <c r="G5726" s="159"/>
      <c r="H5726" s="1408"/>
      <c r="I5726" s="158"/>
      <c r="J5726" s="159"/>
      <c r="K5726" s="1408"/>
      <c r="L5726" s="295">
        <f>I5726+J5726+K5726</f>
        <v>0</v>
      </c>
      <c r="M5726" s="12" t="str">
        <f t="shared" si="1325"/>
        <v/>
      </c>
      <c r="N5726" s="13"/>
    </row>
    <row r="5727" spans="1:14" ht="31.5" hidden="1">
      <c r="A5727" s="23">
        <v>230</v>
      </c>
      <c r="B5727" s="292"/>
      <c r="C5727" s="285">
        <v>2890</v>
      </c>
      <c r="D5727" s="343" t="s">
        <v>2171</v>
      </c>
      <c r="E5727" s="287">
        <f>F5727+G5727+H5727</f>
        <v>0</v>
      </c>
      <c r="F5727" s="173"/>
      <c r="G5727" s="174"/>
      <c r="H5727" s="1409"/>
      <c r="I5727" s="173"/>
      <c r="J5727" s="174"/>
      <c r="K5727" s="1409"/>
      <c r="L5727" s="287">
        <f>I5727+J5727+K5727</f>
        <v>0</v>
      </c>
      <c r="M5727" s="12" t="str">
        <f t="shared" si="1325"/>
        <v/>
      </c>
      <c r="N5727" s="13"/>
    </row>
    <row r="5728" spans="1:14" hidden="1">
      <c r="A5728" s="23">
        <v>245</v>
      </c>
      <c r="B5728" s="272">
        <v>2900</v>
      </c>
      <c r="C5728" s="1917" t="s">
        <v>218</v>
      </c>
      <c r="D5728" s="1918"/>
      <c r="E5728" s="310">
        <f>SUM(E5729:E5736)</f>
        <v>0</v>
      </c>
      <c r="F5728" s="274">
        <f>SUM(F5729:F5736)</f>
        <v>0</v>
      </c>
      <c r="G5728" s="274">
        <f t="shared" ref="G5728:L5728" si="1337">SUM(G5729:G5736)</f>
        <v>0</v>
      </c>
      <c r="H5728" s="274">
        <f t="shared" si="1337"/>
        <v>0</v>
      </c>
      <c r="I5728" s="274">
        <f t="shared" si="1337"/>
        <v>0</v>
      </c>
      <c r="J5728" s="274">
        <f t="shared" si="1337"/>
        <v>0</v>
      </c>
      <c r="K5728" s="274">
        <f t="shared" si="1337"/>
        <v>0</v>
      </c>
      <c r="L5728" s="274">
        <f t="shared" si="1337"/>
        <v>0</v>
      </c>
      <c r="M5728" s="12" t="str">
        <f t="shared" si="1325"/>
        <v/>
      </c>
      <c r="N5728" s="13"/>
    </row>
    <row r="5729" spans="1:14" hidden="1">
      <c r="A5729" s="22">
        <v>220</v>
      </c>
      <c r="B5729" s="346"/>
      <c r="C5729" s="279">
        <v>2910</v>
      </c>
      <c r="D5729" s="347" t="s">
        <v>1988</v>
      </c>
      <c r="E5729" s="281">
        <f>F5729+G5729+H5729</f>
        <v>0</v>
      </c>
      <c r="F5729" s="152"/>
      <c r="G5729" s="153"/>
      <c r="H5729" s="1406"/>
      <c r="I5729" s="152"/>
      <c r="J5729" s="153"/>
      <c r="K5729" s="1406"/>
      <c r="L5729" s="281">
        <f>I5729+J5729+K5729</f>
        <v>0</v>
      </c>
      <c r="M5729" s="12" t="str">
        <f t="shared" si="1325"/>
        <v/>
      </c>
      <c r="N5729" s="13"/>
    </row>
    <row r="5730" spans="1:14" hidden="1">
      <c r="A5730" s="23">
        <v>225</v>
      </c>
      <c r="B5730" s="346"/>
      <c r="C5730" s="279">
        <v>2920</v>
      </c>
      <c r="D5730" s="347" t="s">
        <v>219</v>
      </c>
      <c r="E5730" s="281">
        <f t="shared" ref="E5730:E5736" si="1338">F5730+G5730+H5730</f>
        <v>0</v>
      </c>
      <c r="F5730" s="152"/>
      <c r="G5730" s="153"/>
      <c r="H5730" s="1406"/>
      <c r="I5730" s="152"/>
      <c r="J5730" s="153"/>
      <c r="K5730" s="1406"/>
      <c r="L5730" s="281">
        <f t="shared" ref="L5730:L5736" si="1339">I5730+J5730+K5730</f>
        <v>0</v>
      </c>
      <c r="M5730" s="12" t="str">
        <f t="shared" si="1325"/>
        <v/>
      </c>
      <c r="N5730" s="13"/>
    </row>
    <row r="5731" spans="1:14" ht="31.5" hidden="1">
      <c r="A5731" s="23">
        <v>230</v>
      </c>
      <c r="B5731" s="346"/>
      <c r="C5731" s="324">
        <v>2969</v>
      </c>
      <c r="D5731" s="348" t="s">
        <v>220</v>
      </c>
      <c r="E5731" s="326">
        <f t="shared" si="1338"/>
        <v>0</v>
      </c>
      <c r="F5731" s="445"/>
      <c r="G5731" s="446"/>
      <c r="H5731" s="1413"/>
      <c r="I5731" s="445"/>
      <c r="J5731" s="446"/>
      <c r="K5731" s="1413"/>
      <c r="L5731" s="326">
        <f t="shared" si="1339"/>
        <v>0</v>
      </c>
      <c r="M5731" s="12" t="str">
        <f t="shared" si="1325"/>
        <v/>
      </c>
      <c r="N5731" s="13"/>
    </row>
    <row r="5732" spans="1:14" ht="31.5" hidden="1">
      <c r="A5732" s="23">
        <v>235</v>
      </c>
      <c r="B5732" s="346"/>
      <c r="C5732" s="349">
        <v>2970</v>
      </c>
      <c r="D5732" s="350" t="s">
        <v>221</v>
      </c>
      <c r="E5732" s="351">
        <f t="shared" si="1338"/>
        <v>0</v>
      </c>
      <c r="F5732" s="624"/>
      <c r="G5732" s="625"/>
      <c r="H5732" s="1414"/>
      <c r="I5732" s="624"/>
      <c r="J5732" s="625"/>
      <c r="K5732" s="1414"/>
      <c r="L5732" s="351">
        <f t="shared" si="1339"/>
        <v>0</v>
      </c>
      <c r="M5732" s="12" t="str">
        <f t="shared" si="1325"/>
        <v/>
      </c>
      <c r="N5732" s="13"/>
    </row>
    <row r="5733" spans="1:14" hidden="1">
      <c r="A5733" s="23">
        <v>240</v>
      </c>
      <c r="B5733" s="346"/>
      <c r="C5733" s="333">
        <v>2989</v>
      </c>
      <c r="D5733" s="355" t="s">
        <v>222</v>
      </c>
      <c r="E5733" s="335">
        <f t="shared" si="1338"/>
        <v>0</v>
      </c>
      <c r="F5733" s="589"/>
      <c r="G5733" s="590"/>
      <c r="H5733" s="1415"/>
      <c r="I5733" s="589"/>
      <c r="J5733" s="590"/>
      <c r="K5733" s="1415"/>
      <c r="L5733" s="335">
        <f t="shared" si="1339"/>
        <v>0</v>
      </c>
      <c r="M5733" s="12" t="str">
        <f t="shared" si="1325"/>
        <v/>
      </c>
      <c r="N5733" s="13"/>
    </row>
    <row r="5734" spans="1:14" hidden="1">
      <c r="A5734" s="23">
        <v>245</v>
      </c>
      <c r="B5734" s="292"/>
      <c r="C5734" s="318">
        <v>2990</v>
      </c>
      <c r="D5734" s="356" t="s">
        <v>2007</v>
      </c>
      <c r="E5734" s="320">
        <f>F5734+G5734+H5734</f>
        <v>0</v>
      </c>
      <c r="F5734" s="450"/>
      <c r="G5734" s="451"/>
      <c r="H5734" s="1416"/>
      <c r="I5734" s="450"/>
      <c r="J5734" s="451"/>
      <c r="K5734" s="1416"/>
      <c r="L5734" s="320">
        <f>I5734+J5734+K5734</f>
        <v>0</v>
      </c>
      <c r="M5734" s="12" t="str">
        <f t="shared" si="1325"/>
        <v/>
      </c>
      <c r="N5734" s="13"/>
    </row>
    <row r="5735" spans="1:14" hidden="1">
      <c r="A5735" s="22">
        <v>250</v>
      </c>
      <c r="B5735" s="292"/>
      <c r="C5735" s="318">
        <v>2991</v>
      </c>
      <c r="D5735" s="356" t="s">
        <v>223</v>
      </c>
      <c r="E5735" s="320">
        <f t="shared" si="1338"/>
        <v>0</v>
      </c>
      <c r="F5735" s="450"/>
      <c r="G5735" s="451"/>
      <c r="H5735" s="1416"/>
      <c r="I5735" s="450"/>
      <c r="J5735" s="451"/>
      <c r="K5735" s="1416"/>
      <c r="L5735" s="320">
        <f t="shared" si="1339"/>
        <v>0</v>
      </c>
      <c r="M5735" s="12" t="str">
        <f t="shared" si="1325"/>
        <v/>
      </c>
      <c r="N5735" s="13"/>
    </row>
    <row r="5736" spans="1:14" hidden="1">
      <c r="A5736" s="23">
        <v>255</v>
      </c>
      <c r="B5736" s="292"/>
      <c r="C5736" s="285">
        <v>2992</v>
      </c>
      <c r="D5736" s="357" t="s">
        <v>224</v>
      </c>
      <c r="E5736" s="287">
        <f t="shared" si="1338"/>
        <v>0</v>
      </c>
      <c r="F5736" s="173"/>
      <c r="G5736" s="174"/>
      <c r="H5736" s="1409"/>
      <c r="I5736" s="173"/>
      <c r="J5736" s="174"/>
      <c r="K5736" s="1409"/>
      <c r="L5736" s="287">
        <f t="shared" si="1339"/>
        <v>0</v>
      </c>
      <c r="M5736" s="12" t="str">
        <f t="shared" si="1325"/>
        <v/>
      </c>
      <c r="N5736" s="13"/>
    </row>
    <row r="5737" spans="1:14" hidden="1">
      <c r="A5737" s="23">
        <v>265</v>
      </c>
      <c r="B5737" s="272">
        <v>3300</v>
      </c>
      <c r="C5737" s="358" t="s">
        <v>2038</v>
      </c>
      <c r="D5737" s="1835"/>
      <c r="E5737" s="310">
        <f t="shared" ref="E5737:L5737" si="1340">SUM(E5738:E5742)</f>
        <v>0</v>
      </c>
      <c r="F5737" s="274">
        <f t="shared" si="1340"/>
        <v>0</v>
      </c>
      <c r="G5737" s="275">
        <f t="shared" si="1340"/>
        <v>0</v>
      </c>
      <c r="H5737" s="276">
        <f t="shared" si="1340"/>
        <v>0</v>
      </c>
      <c r="I5737" s="274">
        <f t="shared" si="1340"/>
        <v>0</v>
      </c>
      <c r="J5737" s="275">
        <f t="shared" si="1340"/>
        <v>0</v>
      </c>
      <c r="K5737" s="276">
        <f t="shared" si="1340"/>
        <v>0</v>
      </c>
      <c r="L5737" s="310">
        <f t="shared" si="1340"/>
        <v>0</v>
      </c>
      <c r="M5737" s="12" t="str">
        <f t="shared" ref="M5737:M5790" si="1341">(IF($E5737&lt;&gt;0,$M$2,IF($L5737&lt;&gt;0,$M$2,"")))</f>
        <v/>
      </c>
      <c r="N5737" s="13"/>
    </row>
    <row r="5738" spans="1:14" hidden="1">
      <c r="A5738" s="22">
        <v>270</v>
      </c>
      <c r="B5738" s="291"/>
      <c r="C5738" s="279">
        <v>3301</v>
      </c>
      <c r="D5738" s="359" t="s">
        <v>225</v>
      </c>
      <c r="E5738" s="281">
        <f t="shared" ref="E5738:E5745" si="1342">F5738+G5738+H5738</f>
        <v>0</v>
      </c>
      <c r="F5738" s="482">
        <v>0</v>
      </c>
      <c r="G5738" s="483">
        <v>0</v>
      </c>
      <c r="H5738" s="154">
        <v>0</v>
      </c>
      <c r="I5738" s="482">
        <v>0</v>
      </c>
      <c r="J5738" s="483">
        <v>0</v>
      </c>
      <c r="K5738" s="154">
        <v>0</v>
      </c>
      <c r="L5738" s="281">
        <f t="shared" ref="L5738:L5745" si="1343">I5738+J5738+K5738</f>
        <v>0</v>
      </c>
      <c r="M5738" s="12" t="str">
        <f t="shared" si="1341"/>
        <v/>
      </c>
      <c r="N5738" s="13"/>
    </row>
    <row r="5739" spans="1:14" hidden="1">
      <c r="A5739" s="22">
        <v>290</v>
      </c>
      <c r="B5739" s="291"/>
      <c r="C5739" s="293">
        <v>3302</v>
      </c>
      <c r="D5739" s="360" t="s">
        <v>702</v>
      </c>
      <c r="E5739" s="295">
        <f t="shared" si="1342"/>
        <v>0</v>
      </c>
      <c r="F5739" s="484">
        <v>0</v>
      </c>
      <c r="G5739" s="485">
        <v>0</v>
      </c>
      <c r="H5739" s="160">
        <v>0</v>
      </c>
      <c r="I5739" s="484">
        <v>0</v>
      </c>
      <c r="J5739" s="485">
        <v>0</v>
      </c>
      <c r="K5739" s="160">
        <v>0</v>
      </c>
      <c r="L5739" s="295">
        <f t="shared" si="1343"/>
        <v>0</v>
      </c>
      <c r="M5739" s="12" t="str">
        <f t="shared" si="1341"/>
        <v/>
      </c>
      <c r="N5739" s="13"/>
    </row>
    <row r="5740" spans="1:14" hidden="1">
      <c r="A5740" s="39">
        <v>320</v>
      </c>
      <c r="B5740" s="291"/>
      <c r="C5740" s="293">
        <v>3304</v>
      </c>
      <c r="D5740" s="360" t="s">
        <v>226</v>
      </c>
      <c r="E5740" s="295">
        <f t="shared" si="1342"/>
        <v>0</v>
      </c>
      <c r="F5740" s="484">
        <v>0</v>
      </c>
      <c r="G5740" s="485">
        <v>0</v>
      </c>
      <c r="H5740" s="160">
        <v>0</v>
      </c>
      <c r="I5740" s="484">
        <v>0</v>
      </c>
      <c r="J5740" s="485">
        <v>0</v>
      </c>
      <c r="K5740" s="160">
        <v>0</v>
      </c>
      <c r="L5740" s="295">
        <f t="shared" si="1343"/>
        <v>0</v>
      </c>
      <c r="M5740" s="12" t="str">
        <f t="shared" si="1341"/>
        <v/>
      </c>
      <c r="N5740" s="13"/>
    </row>
    <row r="5741" spans="1:14" ht="47.25" hidden="1">
      <c r="A5741" s="22">
        <v>330</v>
      </c>
      <c r="B5741" s="291"/>
      <c r="C5741" s="285">
        <v>3306</v>
      </c>
      <c r="D5741" s="361" t="s">
        <v>2172</v>
      </c>
      <c r="E5741" s="295">
        <f t="shared" si="1342"/>
        <v>0</v>
      </c>
      <c r="F5741" s="484">
        <v>0</v>
      </c>
      <c r="G5741" s="485">
        <v>0</v>
      </c>
      <c r="H5741" s="160">
        <v>0</v>
      </c>
      <c r="I5741" s="484">
        <v>0</v>
      </c>
      <c r="J5741" s="485">
        <v>0</v>
      </c>
      <c r="K5741" s="160">
        <v>0</v>
      </c>
      <c r="L5741" s="295">
        <f t="shared" si="1343"/>
        <v>0</v>
      </c>
      <c r="M5741" s="12" t="str">
        <f t="shared" si="1341"/>
        <v/>
      </c>
      <c r="N5741" s="13"/>
    </row>
    <row r="5742" spans="1:14" hidden="1">
      <c r="A5742" s="23">
        <v>225</v>
      </c>
      <c r="B5742" s="291"/>
      <c r="C5742" s="285">
        <v>3307</v>
      </c>
      <c r="D5742" s="361" t="s">
        <v>2049</v>
      </c>
      <c r="E5742" s="287">
        <f t="shared" si="1342"/>
        <v>0</v>
      </c>
      <c r="F5742" s="486">
        <v>0</v>
      </c>
      <c r="G5742" s="487">
        <v>0</v>
      </c>
      <c r="H5742" s="175">
        <v>0</v>
      </c>
      <c r="I5742" s="486">
        <v>0</v>
      </c>
      <c r="J5742" s="487">
        <v>0</v>
      </c>
      <c r="K5742" s="175">
        <v>0</v>
      </c>
      <c r="L5742" s="287">
        <f t="shared" si="1343"/>
        <v>0</v>
      </c>
      <c r="M5742" s="12" t="str">
        <f t="shared" si="1341"/>
        <v/>
      </c>
      <c r="N5742" s="13"/>
    </row>
    <row r="5743" spans="1:14" hidden="1">
      <c r="A5743" s="23">
        <v>230</v>
      </c>
      <c r="B5743" s="272">
        <v>3900</v>
      </c>
      <c r="C5743" s="1917" t="s">
        <v>227</v>
      </c>
      <c r="D5743" s="1918"/>
      <c r="E5743" s="310">
        <f t="shared" si="1342"/>
        <v>0</v>
      </c>
      <c r="F5743" s="1458">
        <v>0</v>
      </c>
      <c r="G5743" s="1459">
        <v>0</v>
      </c>
      <c r="H5743" s="1460">
        <v>0</v>
      </c>
      <c r="I5743" s="1458">
        <v>0</v>
      </c>
      <c r="J5743" s="1459">
        <v>0</v>
      </c>
      <c r="K5743" s="1460">
        <v>0</v>
      </c>
      <c r="L5743" s="310">
        <f t="shared" si="1343"/>
        <v>0</v>
      </c>
      <c r="M5743" s="12" t="str">
        <f t="shared" si="1341"/>
        <v/>
      </c>
      <c r="N5743" s="13"/>
    </row>
    <row r="5744" spans="1:14" hidden="1">
      <c r="A5744" s="23">
        <v>245</v>
      </c>
      <c r="B5744" s="272">
        <v>4000</v>
      </c>
      <c r="C5744" s="1917" t="s">
        <v>228</v>
      </c>
      <c r="D5744" s="1918"/>
      <c r="E5744" s="310">
        <f t="shared" si="1342"/>
        <v>0</v>
      </c>
      <c r="F5744" s="1410"/>
      <c r="G5744" s="1411"/>
      <c r="H5744" s="1412"/>
      <c r="I5744" s="1410"/>
      <c r="J5744" s="1411"/>
      <c r="K5744" s="1412"/>
      <c r="L5744" s="310">
        <f t="shared" si="1343"/>
        <v>0</v>
      </c>
      <c r="M5744" s="12" t="str">
        <f t="shared" si="1341"/>
        <v/>
      </c>
      <c r="N5744" s="13"/>
    </row>
    <row r="5745" spans="1:14" hidden="1">
      <c r="A5745" s="22">
        <v>350</v>
      </c>
      <c r="B5745" s="272">
        <v>4100</v>
      </c>
      <c r="C5745" s="1917" t="s">
        <v>229</v>
      </c>
      <c r="D5745" s="1918"/>
      <c r="E5745" s="310">
        <f t="shared" si="1342"/>
        <v>0</v>
      </c>
      <c r="F5745" s="1459">
        <v>0</v>
      </c>
      <c r="G5745" s="1459">
        <v>0</v>
      </c>
      <c r="H5745" s="1460">
        <v>0</v>
      </c>
      <c r="I5745" s="1711">
        <v>0</v>
      </c>
      <c r="J5745" s="1459">
        <v>0</v>
      </c>
      <c r="K5745" s="1459">
        <v>0</v>
      </c>
      <c r="L5745" s="310">
        <f t="shared" si="1343"/>
        <v>0</v>
      </c>
      <c r="M5745" s="12" t="str">
        <f t="shared" si="1341"/>
        <v/>
      </c>
      <c r="N5745" s="13"/>
    </row>
    <row r="5746" spans="1:14" hidden="1">
      <c r="A5746" s="23">
        <v>355</v>
      </c>
      <c r="B5746" s="272">
        <v>4200</v>
      </c>
      <c r="C5746" s="1917" t="s">
        <v>230</v>
      </c>
      <c r="D5746" s="1918"/>
      <c r="E5746" s="310">
        <f t="shared" ref="E5746:L5746" si="1344">SUM(E5747:E5752)</f>
        <v>0</v>
      </c>
      <c r="F5746" s="274">
        <f t="shared" si="1344"/>
        <v>0</v>
      </c>
      <c r="G5746" s="275">
        <f t="shared" si="1344"/>
        <v>0</v>
      </c>
      <c r="H5746" s="276">
        <f>SUM(H5747:H5752)</f>
        <v>0</v>
      </c>
      <c r="I5746" s="274">
        <f t="shared" si="1344"/>
        <v>0</v>
      </c>
      <c r="J5746" s="275">
        <f t="shared" si="1344"/>
        <v>0</v>
      </c>
      <c r="K5746" s="276">
        <f t="shared" si="1344"/>
        <v>0</v>
      </c>
      <c r="L5746" s="310">
        <f t="shared" si="1344"/>
        <v>0</v>
      </c>
      <c r="M5746" s="12" t="str">
        <f t="shared" si="1341"/>
        <v/>
      </c>
      <c r="N5746" s="13"/>
    </row>
    <row r="5747" spans="1:14" hidden="1">
      <c r="A5747" s="23">
        <v>355</v>
      </c>
      <c r="B5747" s="362"/>
      <c r="C5747" s="279">
        <v>4201</v>
      </c>
      <c r="D5747" s="280" t="s">
        <v>231</v>
      </c>
      <c r="E5747" s="281">
        <f t="shared" ref="E5747:E5752" si="1345">F5747+G5747+H5747</f>
        <v>0</v>
      </c>
      <c r="F5747" s="152"/>
      <c r="G5747" s="153"/>
      <c r="H5747" s="1406"/>
      <c r="I5747" s="152"/>
      <c r="J5747" s="153"/>
      <c r="K5747" s="1406"/>
      <c r="L5747" s="281">
        <f t="shared" ref="L5747:L5752" si="1346">I5747+J5747+K5747</f>
        <v>0</v>
      </c>
      <c r="M5747" s="12" t="str">
        <f t="shared" si="1341"/>
        <v/>
      </c>
      <c r="N5747" s="13"/>
    </row>
    <row r="5748" spans="1:14" hidden="1">
      <c r="A5748" s="23">
        <v>375</v>
      </c>
      <c r="B5748" s="362"/>
      <c r="C5748" s="293">
        <v>4202</v>
      </c>
      <c r="D5748" s="363" t="s">
        <v>232</v>
      </c>
      <c r="E5748" s="295">
        <f t="shared" si="1345"/>
        <v>0</v>
      </c>
      <c r="F5748" s="158"/>
      <c r="G5748" s="159"/>
      <c r="H5748" s="1408"/>
      <c r="I5748" s="158"/>
      <c r="J5748" s="159"/>
      <c r="K5748" s="1408"/>
      <c r="L5748" s="295">
        <f t="shared" si="1346"/>
        <v>0</v>
      </c>
      <c r="M5748" s="12" t="str">
        <f t="shared" si="1341"/>
        <v/>
      </c>
      <c r="N5748" s="13"/>
    </row>
    <row r="5749" spans="1:14" hidden="1">
      <c r="A5749" s="23">
        <v>380</v>
      </c>
      <c r="B5749" s="362"/>
      <c r="C5749" s="293">
        <v>4214</v>
      </c>
      <c r="D5749" s="363" t="s">
        <v>233</v>
      </c>
      <c r="E5749" s="295">
        <f t="shared" si="1345"/>
        <v>0</v>
      </c>
      <c r="F5749" s="158"/>
      <c r="G5749" s="159"/>
      <c r="H5749" s="1408"/>
      <c r="I5749" s="158"/>
      <c r="J5749" s="159"/>
      <c r="K5749" s="1408"/>
      <c r="L5749" s="295">
        <f t="shared" si="1346"/>
        <v>0</v>
      </c>
      <c r="M5749" s="12" t="str">
        <f t="shared" si="1341"/>
        <v/>
      </c>
      <c r="N5749" s="13"/>
    </row>
    <row r="5750" spans="1:14" hidden="1">
      <c r="A5750" s="23">
        <v>385</v>
      </c>
      <c r="B5750" s="362"/>
      <c r="C5750" s="293">
        <v>4217</v>
      </c>
      <c r="D5750" s="363" t="s">
        <v>234</v>
      </c>
      <c r="E5750" s="295">
        <f t="shared" si="1345"/>
        <v>0</v>
      </c>
      <c r="F5750" s="158"/>
      <c r="G5750" s="159"/>
      <c r="H5750" s="1408"/>
      <c r="I5750" s="158"/>
      <c r="J5750" s="159"/>
      <c r="K5750" s="1408"/>
      <c r="L5750" s="295">
        <f t="shared" si="1346"/>
        <v>0</v>
      </c>
      <c r="M5750" s="12" t="str">
        <f t="shared" si="1341"/>
        <v/>
      </c>
      <c r="N5750" s="13"/>
    </row>
    <row r="5751" spans="1:14" hidden="1">
      <c r="A5751" s="23">
        <v>390</v>
      </c>
      <c r="B5751" s="362"/>
      <c r="C5751" s="293">
        <v>4218</v>
      </c>
      <c r="D5751" s="294" t="s">
        <v>235</v>
      </c>
      <c r="E5751" s="295">
        <f t="shared" si="1345"/>
        <v>0</v>
      </c>
      <c r="F5751" s="158"/>
      <c r="G5751" s="159"/>
      <c r="H5751" s="1408"/>
      <c r="I5751" s="158"/>
      <c r="J5751" s="159"/>
      <c r="K5751" s="1408"/>
      <c r="L5751" s="295">
        <f t="shared" si="1346"/>
        <v>0</v>
      </c>
      <c r="M5751" s="12" t="str">
        <f t="shared" si="1341"/>
        <v/>
      </c>
      <c r="N5751" s="13"/>
    </row>
    <row r="5752" spans="1:14" hidden="1">
      <c r="A5752" s="23">
        <v>390</v>
      </c>
      <c r="B5752" s="362"/>
      <c r="C5752" s="285">
        <v>4219</v>
      </c>
      <c r="D5752" s="343" t="s">
        <v>236</v>
      </c>
      <c r="E5752" s="287">
        <f t="shared" si="1345"/>
        <v>0</v>
      </c>
      <c r="F5752" s="173"/>
      <c r="G5752" s="174"/>
      <c r="H5752" s="1409"/>
      <c r="I5752" s="173"/>
      <c r="J5752" s="174"/>
      <c r="K5752" s="1409"/>
      <c r="L5752" s="287">
        <f t="shared" si="1346"/>
        <v>0</v>
      </c>
      <c r="M5752" s="12" t="str">
        <f t="shared" si="1341"/>
        <v/>
      </c>
      <c r="N5752" s="13"/>
    </row>
    <row r="5753" spans="1:14" hidden="1">
      <c r="A5753" s="23">
        <v>395</v>
      </c>
      <c r="B5753" s="272">
        <v>4300</v>
      </c>
      <c r="C5753" s="1917" t="s">
        <v>1645</v>
      </c>
      <c r="D5753" s="1918"/>
      <c r="E5753" s="310">
        <f t="shared" ref="E5753:L5753" si="1347">SUM(E5754:E5756)</f>
        <v>0</v>
      </c>
      <c r="F5753" s="274">
        <f t="shared" si="1347"/>
        <v>0</v>
      </c>
      <c r="G5753" s="275">
        <f t="shared" si="1347"/>
        <v>0</v>
      </c>
      <c r="H5753" s="276">
        <f>SUM(H5754:H5756)</f>
        <v>0</v>
      </c>
      <c r="I5753" s="274">
        <f t="shared" si="1347"/>
        <v>0</v>
      </c>
      <c r="J5753" s="275">
        <f t="shared" si="1347"/>
        <v>0</v>
      </c>
      <c r="K5753" s="276">
        <f t="shared" si="1347"/>
        <v>0</v>
      </c>
      <c r="L5753" s="310">
        <f t="shared" si="1347"/>
        <v>0</v>
      </c>
      <c r="M5753" s="12" t="str">
        <f t="shared" si="1341"/>
        <v/>
      </c>
      <c r="N5753" s="13"/>
    </row>
    <row r="5754" spans="1:14" hidden="1">
      <c r="A5754" s="18">
        <v>397</v>
      </c>
      <c r="B5754" s="362"/>
      <c r="C5754" s="279">
        <v>4301</v>
      </c>
      <c r="D5754" s="311" t="s">
        <v>237</v>
      </c>
      <c r="E5754" s="281">
        <f t="shared" ref="E5754:E5759" si="1348">F5754+G5754+H5754</f>
        <v>0</v>
      </c>
      <c r="F5754" s="152"/>
      <c r="G5754" s="153"/>
      <c r="H5754" s="1406"/>
      <c r="I5754" s="152"/>
      <c r="J5754" s="153"/>
      <c r="K5754" s="1406"/>
      <c r="L5754" s="281">
        <f t="shared" ref="L5754:L5759" si="1349">I5754+J5754+K5754</f>
        <v>0</v>
      </c>
      <c r="M5754" s="12" t="str">
        <f t="shared" si="1341"/>
        <v/>
      </c>
      <c r="N5754" s="13"/>
    </row>
    <row r="5755" spans="1:14" hidden="1">
      <c r="A5755" s="14">
        <v>398</v>
      </c>
      <c r="B5755" s="362"/>
      <c r="C5755" s="293">
        <v>4302</v>
      </c>
      <c r="D5755" s="363" t="s">
        <v>238</v>
      </c>
      <c r="E5755" s="295">
        <f t="shared" si="1348"/>
        <v>0</v>
      </c>
      <c r="F5755" s="158"/>
      <c r="G5755" s="159"/>
      <c r="H5755" s="1408"/>
      <c r="I5755" s="158"/>
      <c r="J5755" s="159"/>
      <c r="K5755" s="1408"/>
      <c r="L5755" s="295">
        <f t="shared" si="1349"/>
        <v>0</v>
      </c>
      <c r="M5755" s="12" t="str">
        <f t="shared" si="1341"/>
        <v/>
      </c>
      <c r="N5755" s="13"/>
    </row>
    <row r="5756" spans="1:14" hidden="1">
      <c r="A5756" s="14">
        <v>399</v>
      </c>
      <c r="B5756" s="362"/>
      <c r="C5756" s="285">
        <v>4309</v>
      </c>
      <c r="D5756" s="301" t="s">
        <v>239</v>
      </c>
      <c r="E5756" s="287">
        <f t="shared" si="1348"/>
        <v>0</v>
      </c>
      <c r="F5756" s="173"/>
      <c r="G5756" s="174"/>
      <c r="H5756" s="1409"/>
      <c r="I5756" s="173"/>
      <c r="J5756" s="174"/>
      <c r="K5756" s="1409"/>
      <c r="L5756" s="287">
        <f t="shared" si="1349"/>
        <v>0</v>
      </c>
      <c r="M5756" s="12" t="str">
        <f t="shared" si="1341"/>
        <v/>
      </c>
      <c r="N5756" s="13"/>
    </row>
    <row r="5757" spans="1:14" hidden="1">
      <c r="A5757" s="14">
        <v>400</v>
      </c>
      <c r="B5757" s="272">
        <v>4400</v>
      </c>
      <c r="C5757" s="1917" t="s">
        <v>1642</v>
      </c>
      <c r="D5757" s="1918"/>
      <c r="E5757" s="310">
        <f t="shared" si="1348"/>
        <v>0</v>
      </c>
      <c r="F5757" s="1410"/>
      <c r="G5757" s="1411"/>
      <c r="H5757" s="1412"/>
      <c r="I5757" s="1410"/>
      <c r="J5757" s="1411"/>
      <c r="K5757" s="1412"/>
      <c r="L5757" s="310">
        <f t="shared" si="1349"/>
        <v>0</v>
      </c>
      <c r="M5757" s="12" t="str">
        <f t="shared" si="1341"/>
        <v/>
      </c>
      <c r="N5757" s="13"/>
    </row>
    <row r="5758" spans="1:14" hidden="1">
      <c r="A5758" s="14">
        <v>401</v>
      </c>
      <c r="B5758" s="272">
        <v>4500</v>
      </c>
      <c r="C5758" s="1917" t="s">
        <v>1643</v>
      </c>
      <c r="D5758" s="1918"/>
      <c r="E5758" s="310">
        <f t="shared" si="1348"/>
        <v>0</v>
      </c>
      <c r="F5758" s="1410"/>
      <c r="G5758" s="1411"/>
      <c r="H5758" s="1412"/>
      <c r="I5758" s="1410"/>
      <c r="J5758" s="1411"/>
      <c r="K5758" s="1412"/>
      <c r="L5758" s="310">
        <f t="shared" si="1349"/>
        <v>0</v>
      </c>
      <c r="M5758" s="12" t="str">
        <f t="shared" si="1341"/>
        <v/>
      </c>
      <c r="N5758" s="13"/>
    </row>
    <row r="5759" spans="1:14" hidden="1">
      <c r="A5759" s="40">
        <v>404</v>
      </c>
      <c r="B5759" s="272">
        <v>4600</v>
      </c>
      <c r="C5759" s="1923" t="s">
        <v>240</v>
      </c>
      <c r="D5759" s="1924"/>
      <c r="E5759" s="310">
        <f t="shared" si="1348"/>
        <v>0</v>
      </c>
      <c r="F5759" s="1410"/>
      <c r="G5759" s="1411"/>
      <c r="H5759" s="1412"/>
      <c r="I5759" s="1410"/>
      <c r="J5759" s="1411"/>
      <c r="K5759" s="1412"/>
      <c r="L5759" s="310">
        <f t="shared" si="1349"/>
        <v>0</v>
      </c>
      <c r="M5759" s="12" t="str">
        <f t="shared" si="1341"/>
        <v/>
      </c>
      <c r="N5759" s="13"/>
    </row>
    <row r="5760" spans="1:14" hidden="1">
      <c r="A5760" s="40">
        <v>404</v>
      </c>
      <c r="B5760" s="272">
        <v>4900</v>
      </c>
      <c r="C5760" s="1917" t="s">
        <v>267</v>
      </c>
      <c r="D5760" s="1918"/>
      <c r="E5760" s="310">
        <f t="shared" ref="E5760:L5760" si="1350">+E5761+E5762</f>
        <v>0</v>
      </c>
      <c r="F5760" s="274">
        <f t="shared" si="1350"/>
        <v>0</v>
      </c>
      <c r="G5760" s="275">
        <f t="shared" si="1350"/>
        <v>0</v>
      </c>
      <c r="H5760" s="276">
        <f>+H5761+H5762</f>
        <v>0</v>
      </c>
      <c r="I5760" s="274">
        <f t="shared" si="1350"/>
        <v>0</v>
      </c>
      <c r="J5760" s="275">
        <f t="shared" si="1350"/>
        <v>0</v>
      </c>
      <c r="K5760" s="276">
        <f t="shared" si="1350"/>
        <v>0</v>
      </c>
      <c r="L5760" s="310">
        <f t="shared" si="1350"/>
        <v>0</v>
      </c>
      <c r="M5760" s="12" t="str">
        <f t="shared" si="1341"/>
        <v/>
      </c>
      <c r="N5760" s="13"/>
    </row>
    <row r="5761" spans="1:14" hidden="1">
      <c r="A5761" s="22">
        <v>440</v>
      </c>
      <c r="B5761" s="362"/>
      <c r="C5761" s="279">
        <v>4901</v>
      </c>
      <c r="D5761" s="364" t="s">
        <v>268</v>
      </c>
      <c r="E5761" s="281">
        <f>F5761+G5761+H5761</f>
        <v>0</v>
      </c>
      <c r="F5761" s="152"/>
      <c r="G5761" s="153"/>
      <c r="H5761" s="1406"/>
      <c r="I5761" s="152"/>
      <c r="J5761" s="153"/>
      <c r="K5761" s="1406"/>
      <c r="L5761" s="281">
        <f>I5761+J5761+K5761</f>
        <v>0</v>
      </c>
      <c r="M5761" s="12" t="str">
        <f t="shared" si="1341"/>
        <v/>
      </c>
      <c r="N5761" s="13"/>
    </row>
    <row r="5762" spans="1:14" hidden="1">
      <c r="A5762" s="22">
        <v>450</v>
      </c>
      <c r="B5762" s="362"/>
      <c r="C5762" s="285">
        <v>4902</v>
      </c>
      <c r="D5762" s="301" t="s">
        <v>269</v>
      </c>
      <c r="E5762" s="287">
        <f>F5762+G5762+H5762</f>
        <v>0</v>
      </c>
      <c r="F5762" s="173"/>
      <c r="G5762" s="174"/>
      <c r="H5762" s="1409"/>
      <c r="I5762" s="173"/>
      <c r="J5762" s="174"/>
      <c r="K5762" s="1409"/>
      <c r="L5762" s="287">
        <f>I5762+J5762+K5762</f>
        <v>0</v>
      </c>
      <c r="M5762" s="12" t="str">
        <f t="shared" si="1341"/>
        <v/>
      </c>
      <c r="N5762" s="13"/>
    </row>
    <row r="5763" spans="1:14" hidden="1">
      <c r="A5763" s="22">
        <v>495</v>
      </c>
      <c r="B5763" s="365">
        <v>5100</v>
      </c>
      <c r="C5763" s="1925" t="s">
        <v>241</v>
      </c>
      <c r="D5763" s="1926"/>
      <c r="E5763" s="310">
        <f>F5763+G5763+H5763</f>
        <v>0</v>
      </c>
      <c r="F5763" s="1410"/>
      <c r="G5763" s="1411"/>
      <c r="H5763" s="1412"/>
      <c r="I5763" s="1410"/>
      <c r="J5763" s="1411"/>
      <c r="K5763" s="1412"/>
      <c r="L5763" s="310">
        <f>I5763+J5763+K5763</f>
        <v>0</v>
      </c>
      <c r="M5763" s="12" t="str">
        <f t="shared" si="1341"/>
        <v/>
      </c>
      <c r="N5763" s="13"/>
    </row>
    <row r="5764" spans="1:14" hidden="1">
      <c r="A5764" s="23">
        <v>500</v>
      </c>
      <c r="B5764" s="365">
        <v>5200</v>
      </c>
      <c r="C5764" s="1925" t="s">
        <v>242</v>
      </c>
      <c r="D5764" s="1926"/>
      <c r="E5764" s="310">
        <f t="shared" ref="E5764:L5764" si="1351">SUM(E5765:E5771)</f>
        <v>0</v>
      </c>
      <c r="F5764" s="274">
        <f t="shared" si="1351"/>
        <v>0</v>
      </c>
      <c r="G5764" s="275">
        <f t="shared" si="1351"/>
        <v>0</v>
      </c>
      <c r="H5764" s="276">
        <f>SUM(H5765:H5771)</f>
        <v>0</v>
      </c>
      <c r="I5764" s="274">
        <f t="shared" si="1351"/>
        <v>0</v>
      </c>
      <c r="J5764" s="275">
        <f t="shared" si="1351"/>
        <v>0</v>
      </c>
      <c r="K5764" s="276">
        <f t="shared" si="1351"/>
        <v>0</v>
      </c>
      <c r="L5764" s="310">
        <f t="shared" si="1351"/>
        <v>0</v>
      </c>
      <c r="M5764" s="12" t="str">
        <f t="shared" si="1341"/>
        <v/>
      </c>
      <c r="N5764" s="13"/>
    </row>
    <row r="5765" spans="1:14" hidden="1">
      <c r="A5765" s="23">
        <v>505</v>
      </c>
      <c r="B5765" s="366"/>
      <c r="C5765" s="367">
        <v>5201</v>
      </c>
      <c r="D5765" s="368" t="s">
        <v>243</v>
      </c>
      <c r="E5765" s="281">
        <f t="shared" ref="E5765:E5771" si="1352">F5765+G5765+H5765</f>
        <v>0</v>
      </c>
      <c r="F5765" s="152"/>
      <c r="G5765" s="153"/>
      <c r="H5765" s="1406"/>
      <c r="I5765" s="152"/>
      <c r="J5765" s="153"/>
      <c r="K5765" s="1406"/>
      <c r="L5765" s="281">
        <f t="shared" ref="L5765:L5771" si="1353">I5765+J5765+K5765</f>
        <v>0</v>
      </c>
      <c r="M5765" s="12" t="str">
        <f t="shared" si="1341"/>
        <v/>
      </c>
      <c r="N5765" s="13"/>
    </row>
    <row r="5766" spans="1:14" hidden="1">
      <c r="A5766" s="23">
        <v>510</v>
      </c>
      <c r="B5766" s="366"/>
      <c r="C5766" s="369">
        <v>5202</v>
      </c>
      <c r="D5766" s="370" t="s">
        <v>244</v>
      </c>
      <c r="E5766" s="295">
        <f t="shared" si="1352"/>
        <v>0</v>
      </c>
      <c r="F5766" s="158"/>
      <c r="G5766" s="159"/>
      <c r="H5766" s="1408"/>
      <c r="I5766" s="158"/>
      <c r="J5766" s="159"/>
      <c r="K5766" s="1408"/>
      <c r="L5766" s="295">
        <f t="shared" si="1353"/>
        <v>0</v>
      </c>
      <c r="M5766" s="12" t="str">
        <f t="shared" si="1341"/>
        <v/>
      </c>
      <c r="N5766" s="13"/>
    </row>
    <row r="5767" spans="1:14" hidden="1">
      <c r="A5767" s="23">
        <v>515</v>
      </c>
      <c r="B5767" s="366"/>
      <c r="C5767" s="369">
        <v>5203</v>
      </c>
      <c r="D5767" s="370" t="s">
        <v>609</v>
      </c>
      <c r="E5767" s="295">
        <f t="shared" si="1352"/>
        <v>0</v>
      </c>
      <c r="F5767" s="158"/>
      <c r="G5767" s="159"/>
      <c r="H5767" s="1408"/>
      <c r="I5767" s="158"/>
      <c r="J5767" s="159"/>
      <c r="K5767" s="1408"/>
      <c r="L5767" s="295">
        <f t="shared" si="1353"/>
        <v>0</v>
      </c>
      <c r="M5767" s="12" t="str">
        <f t="shared" si="1341"/>
        <v/>
      </c>
      <c r="N5767" s="13"/>
    </row>
    <row r="5768" spans="1:14" hidden="1">
      <c r="A5768" s="23">
        <v>520</v>
      </c>
      <c r="B5768" s="366"/>
      <c r="C5768" s="369">
        <v>5204</v>
      </c>
      <c r="D5768" s="370" t="s">
        <v>610</v>
      </c>
      <c r="E5768" s="295">
        <f t="shared" si="1352"/>
        <v>0</v>
      </c>
      <c r="F5768" s="158"/>
      <c r="G5768" s="159"/>
      <c r="H5768" s="1408"/>
      <c r="I5768" s="158"/>
      <c r="J5768" s="159"/>
      <c r="K5768" s="1408"/>
      <c r="L5768" s="295">
        <f t="shared" si="1353"/>
        <v>0</v>
      </c>
      <c r="M5768" s="12" t="str">
        <f t="shared" si="1341"/>
        <v/>
      </c>
      <c r="N5768" s="13"/>
    </row>
    <row r="5769" spans="1:14" hidden="1">
      <c r="A5769" s="23">
        <v>525</v>
      </c>
      <c r="B5769" s="366"/>
      <c r="C5769" s="369">
        <v>5205</v>
      </c>
      <c r="D5769" s="370" t="s">
        <v>611</v>
      </c>
      <c r="E5769" s="295">
        <f t="shared" si="1352"/>
        <v>0</v>
      </c>
      <c r="F5769" s="158"/>
      <c r="G5769" s="159"/>
      <c r="H5769" s="1408"/>
      <c r="I5769" s="158"/>
      <c r="J5769" s="159"/>
      <c r="K5769" s="1408"/>
      <c r="L5769" s="295">
        <f t="shared" si="1353"/>
        <v>0</v>
      </c>
      <c r="M5769" s="12" t="str">
        <f t="shared" si="1341"/>
        <v/>
      </c>
      <c r="N5769" s="13"/>
    </row>
    <row r="5770" spans="1:14" hidden="1">
      <c r="A5770" s="22">
        <v>635</v>
      </c>
      <c r="B5770" s="366"/>
      <c r="C5770" s="369">
        <v>5206</v>
      </c>
      <c r="D5770" s="370" t="s">
        <v>612</v>
      </c>
      <c r="E5770" s="295">
        <f t="shared" si="1352"/>
        <v>0</v>
      </c>
      <c r="F5770" s="158"/>
      <c r="G5770" s="159"/>
      <c r="H5770" s="1408"/>
      <c r="I5770" s="158"/>
      <c r="J5770" s="159"/>
      <c r="K5770" s="1408"/>
      <c r="L5770" s="295">
        <f t="shared" si="1353"/>
        <v>0</v>
      </c>
      <c r="M5770" s="12" t="str">
        <f t="shared" si="1341"/>
        <v/>
      </c>
      <c r="N5770" s="13"/>
    </row>
    <row r="5771" spans="1:14" hidden="1">
      <c r="A5771" s="23">
        <v>640</v>
      </c>
      <c r="B5771" s="366"/>
      <c r="C5771" s="371">
        <v>5219</v>
      </c>
      <c r="D5771" s="372" t="s">
        <v>613</v>
      </c>
      <c r="E5771" s="287">
        <f t="shared" si="1352"/>
        <v>0</v>
      </c>
      <c r="F5771" s="173"/>
      <c r="G5771" s="174"/>
      <c r="H5771" s="1409"/>
      <c r="I5771" s="173"/>
      <c r="J5771" s="174"/>
      <c r="K5771" s="1409"/>
      <c r="L5771" s="287">
        <f t="shared" si="1353"/>
        <v>0</v>
      </c>
      <c r="M5771" s="12" t="str">
        <f t="shared" si="1341"/>
        <v/>
      </c>
      <c r="N5771" s="13"/>
    </row>
    <row r="5772" spans="1:14" hidden="1">
      <c r="A5772" s="23">
        <v>645</v>
      </c>
      <c r="B5772" s="365">
        <v>5300</v>
      </c>
      <c r="C5772" s="1925" t="s">
        <v>614</v>
      </c>
      <c r="D5772" s="1926"/>
      <c r="E5772" s="310">
        <f t="shared" ref="E5772:L5772" si="1354">SUM(E5773:E5774)</f>
        <v>0</v>
      </c>
      <c r="F5772" s="274">
        <f t="shared" si="1354"/>
        <v>0</v>
      </c>
      <c r="G5772" s="275">
        <f t="shared" si="1354"/>
        <v>0</v>
      </c>
      <c r="H5772" s="276">
        <f>SUM(H5773:H5774)</f>
        <v>0</v>
      </c>
      <c r="I5772" s="274">
        <f t="shared" si="1354"/>
        <v>0</v>
      </c>
      <c r="J5772" s="275">
        <f t="shared" si="1354"/>
        <v>0</v>
      </c>
      <c r="K5772" s="276">
        <f t="shared" si="1354"/>
        <v>0</v>
      </c>
      <c r="L5772" s="310">
        <f t="shared" si="1354"/>
        <v>0</v>
      </c>
      <c r="M5772" s="12" t="str">
        <f t="shared" si="1341"/>
        <v/>
      </c>
      <c r="N5772" s="13"/>
    </row>
    <row r="5773" spans="1:14" hidden="1">
      <c r="A5773" s="23">
        <v>650</v>
      </c>
      <c r="B5773" s="366"/>
      <c r="C5773" s="367">
        <v>5301</v>
      </c>
      <c r="D5773" s="368" t="s">
        <v>301</v>
      </c>
      <c r="E5773" s="281">
        <f>F5773+G5773+H5773</f>
        <v>0</v>
      </c>
      <c r="F5773" s="152"/>
      <c r="G5773" s="153"/>
      <c r="H5773" s="1406"/>
      <c r="I5773" s="152"/>
      <c r="J5773" s="153"/>
      <c r="K5773" s="1406"/>
      <c r="L5773" s="281">
        <f>I5773+J5773+K5773</f>
        <v>0</v>
      </c>
      <c r="M5773" s="12" t="str">
        <f t="shared" si="1341"/>
        <v/>
      </c>
      <c r="N5773" s="13"/>
    </row>
    <row r="5774" spans="1:14" hidden="1">
      <c r="A5774" s="22">
        <v>655</v>
      </c>
      <c r="B5774" s="366"/>
      <c r="C5774" s="371">
        <v>5309</v>
      </c>
      <c r="D5774" s="372" t="s">
        <v>615</v>
      </c>
      <c r="E5774" s="287">
        <f>F5774+G5774+H5774</f>
        <v>0</v>
      </c>
      <c r="F5774" s="173"/>
      <c r="G5774" s="174"/>
      <c r="H5774" s="1409"/>
      <c r="I5774" s="173"/>
      <c r="J5774" s="174"/>
      <c r="K5774" s="1409"/>
      <c r="L5774" s="287">
        <f>I5774+J5774+K5774</f>
        <v>0</v>
      </c>
      <c r="M5774" s="12" t="str">
        <f t="shared" si="1341"/>
        <v/>
      </c>
      <c r="N5774" s="13"/>
    </row>
    <row r="5775" spans="1:14" hidden="1">
      <c r="A5775" s="22">
        <v>665</v>
      </c>
      <c r="B5775" s="365">
        <v>5400</v>
      </c>
      <c r="C5775" s="1925" t="s">
        <v>672</v>
      </c>
      <c r="D5775" s="1926"/>
      <c r="E5775" s="310">
        <f>F5775+G5775+H5775</f>
        <v>0</v>
      </c>
      <c r="F5775" s="1410"/>
      <c r="G5775" s="1411"/>
      <c r="H5775" s="1412"/>
      <c r="I5775" s="1410"/>
      <c r="J5775" s="1411"/>
      <c r="K5775" s="1412"/>
      <c r="L5775" s="310">
        <f>I5775+J5775+K5775</f>
        <v>0</v>
      </c>
      <c r="M5775" s="12" t="str">
        <f t="shared" si="1341"/>
        <v/>
      </c>
      <c r="N5775" s="13"/>
    </row>
    <row r="5776" spans="1:14" hidden="1">
      <c r="A5776" s="22">
        <v>675</v>
      </c>
      <c r="B5776" s="272">
        <v>5500</v>
      </c>
      <c r="C5776" s="1917" t="s">
        <v>673</v>
      </c>
      <c r="D5776" s="1918"/>
      <c r="E5776" s="310">
        <f t="shared" ref="E5776:L5776" si="1355">SUM(E5777:E5780)</f>
        <v>0</v>
      </c>
      <c r="F5776" s="274">
        <f t="shared" si="1355"/>
        <v>0</v>
      </c>
      <c r="G5776" s="275">
        <f t="shared" si="1355"/>
        <v>0</v>
      </c>
      <c r="H5776" s="276">
        <f>SUM(H5777:H5780)</f>
        <v>0</v>
      </c>
      <c r="I5776" s="274">
        <f t="shared" si="1355"/>
        <v>0</v>
      </c>
      <c r="J5776" s="275">
        <f t="shared" si="1355"/>
        <v>0</v>
      </c>
      <c r="K5776" s="276">
        <f t="shared" si="1355"/>
        <v>0</v>
      </c>
      <c r="L5776" s="310">
        <f t="shared" si="1355"/>
        <v>0</v>
      </c>
      <c r="M5776" s="12" t="str">
        <f t="shared" si="1341"/>
        <v/>
      </c>
      <c r="N5776" s="13"/>
    </row>
    <row r="5777" spans="1:14" hidden="1">
      <c r="A5777" s="22">
        <v>685</v>
      </c>
      <c r="B5777" s="362"/>
      <c r="C5777" s="279">
        <v>5501</v>
      </c>
      <c r="D5777" s="311" t="s">
        <v>674</v>
      </c>
      <c r="E5777" s="281">
        <f>F5777+G5777+H5777</f>
        <v>0</v>
      </c>
      <c r="F5777" s="152"/>
      <c r="G5777" s="153"/>
      <c r="H5777" s="1406"/>
      <c r="I5777" s="152"/>
      <c r="J5777" s="153"/>
      <c r="K5777" s="1406"/>
      <c r="L5777" s="281">
        <f>I5777+J5777+K5777</f>
        <v>0</v>
      </c>
      <c r="M5777" s="12" t="str">
        <f t="shared" si="1341"/>
        <v/>
      </c>
      <c r="N5777" s="13"/>
    </row>
    <row r="5778" spans="1:14" hidden="1">
      <c r="A5778" s="23">
        <v>690</v>
      </c>
      <c r="B5778" s="362"/>
      <c r="C5778" s="293">
        <v>5502</v>
      </c>
      <c r="D5778" s="294" t="s">
        <v>675</v>
      </c>
      <c r="E5778" s="295">
        <f>F5778+G5778+H5778</f>
        <v>0</v>
      </c>
      <c r="F5778" s="158"/>
      <c r="G5778" s="159"/>
      <c r="H5778" s="1408"/>
      <c r="I5778" s="158"/>
      <c r="J5778" s="159"/>
      <c r="K5778" s="1408"/>
      <c r="L5778" s="295">
        <f>I5778+J5778+K5778</f>
        <v>0</v>
      </c>
      <c r="M5778" s="12" t="str">
        <f t="shared" si="1341"/>
        <v/>
      </c>
      <c r="N5778" s="13"/>
    </row>
    <row r="5779" spans="1:14" hidden="1">
      <c r="A5779" s="23">
        <v>695</v>
      </c>
      <c r="B5779" s="362"/>
      <c r="C5779" s="293">
        <v>5503</v>
      </c>
      <c r="D5779" s="363" t="s">
        <v>676</v>
      </c>
      <c r="E5779" s="295">
        <f>F5779+G5779+H5779</f>
        <v>0</v>
      </c>
      <c r="F5779" s="158"/>
      <c r="G5779" s="159"/>
      <c r="H5779" s="1408"/>
      <c r="I5779" s="158"/>
      <c r="J5779" s="159"/>
      <c r="K5779" s="1408"/>
      <c r="L5779" s="295">
        <f>I5779+J5779+K5779</f>
        <v>0</v>
      </c>
      <c r="M5779" s="12" t="str">
        <f t="shared" si="1341"/>
        <v/>
      </c>
      <c r="N5779" s="13"/>
    </row>
    <row r="5780" spans="1:14" hidden="1">
      <c r="A5780" s="22">
        <v>700</v>
      </c>
      <c r="B5780" s="362"/>
      <c r="C5780" s="285">
        <v>5504</v>
      </c>
      <c r="D5780" s="339" t="s">
        <v>677</v>
      </c>
      <c r="E5780" s="287">
        <f>F5780+G5780+H5780</f>
        <v>0</v>
      </c>
      <c r="F5780" s="173"/>
      <c r="G5780" s="174"/>
      <c r="H5780" s="1409"/>
      <c r="I5780" s="173"/>
      <c r="J5780" s="174"/>
      <c r="K5780" s="1409"/>
      <c r="L5780" s="287">
        <f>I5780+J5780+K5780</f>
        <v>0</v>
      </c>
      <c r="M5780" s="12" t="str">
        <f t="shared" si="1341"/>
        <v/>
      </c>
      <c r="N5780" s="13"/>
    </row>
    <row r="5781" spans="1:14" hidden="1">
      <c r="A5781" s="22">
        <v>710</v>
      </c>
      <c r="B5781" s="365">
        <v>5700</v>
      </c>
      <c r="C5781" s="1919" t="s">
        <v>899</v>
      </c>
      <c r="D5781" s="1920"/>
      <c r="E5781" s="310">
        <f>SUM(E5782:E5784)</f>
        <v>0</v>
      </c>
      <c r="F5781" s="1458">
        <v>0</v>
      </c>
      <c r="G5781" s="1458">
        <v>0</v>
      </c>
      <c r="H5781" s="1458">
        <v>0</v>
      </c>
      <c r="I5781" s="1458">
        <v>0</v>
      </c>
      <c r="J5781" s="1458">
        <v>0</v>
      </c>
      <c r="K5781" s="1458">
        <v>0</v>
      </c>
      <c r="L5781" s="310">
        <f>SUM(L5782:L5784)</f>
        <v>0</v>
      </c>
      <c r="M5781" s="12" t="str">
        <f t="shared" si="1341"/>
        <v/>
      </c>
      <c r="N5781" s="13"/>
    </row>
    <row r="5782" spans="1:14" hidden="1">
      <c r="A5782" s="23">
        <v>715</v>
      </c>
      <c r="B5782" s="366"/>
      <c r="C5782" s="367">
        <v>5701</v>
      </c>
      <c r="D5782" s="368" t="s">
        <v>678</v>
      </c>
      <c r="E5782" s="281">
        <f>F5782+G5782+H5782</f>
        <v>0</v>
      </c>
      <c r="F5782" s="1459">
        <v>0</v>
      </c>
      <c r="G5782" s="1459">
        <v>0</v>
      </c>
      <c r="H5782" s="1460">
        <v>0</v>
      </c>
      <c r="I5782" s="1711">
        <v>0</v>
      </c>
      <c r="J5782" s="1459">
        <v>0</v>
      </c>
      <c r="K5782" s="1459">
        <v>0</v>
      </c>
      <c r="L5782" s="281">
        <f>I5782+J5782+K5782</f>
        <v>0</v>
      </c>
      <c r="M5782" s="12" t="str">
        <f t="shared" si="1341"/>
        <v/>
      </c>
      <c r="N5782" s="13"/>
    </row>
    <row r="5783" spans="1:14" hidden="1">
      <c r="A5783" s="23">
        <v>720</v>
      </c>
      <c r="B5783" s="366"/>
      <c r="C5783" s="373">
        <v>5702</v>
      </c>
      <c r="D5783" s="374" t="s">
        <v>679</v>
      </c>
      <c r="E5783" s="314">
        <f>F5783+G5783+H5783</f>
        <v>0</v>
      </c>
      <c r="F5783" s="1459">
        <v>0</v>
      </c>
      <c r="G5783" s="1459">
        <v>0</v>
      </c>
      <c r="H5783" s="1460">
        <v>0</v>
      </c>
      <c r="I5783" s="1711">
        <v>0</v>
      </c>
      <c r="J5783" s="1459">
        <v>0</v>
      </c>
      <c r="K5783" s="1459">
        <v>0</v>
      </c>
      <c r="L5783" s="314">
        <f>I5783+J5783+K5783</f>
        <v>0</v>
      </c>
      <c r="M5783" s="12" t="str">
        <f t="shared" si="1341"/>
        <v/>
      </c>
      <c r="N5783" s="13"/>
    </row>
    <row r="5784" spans="1:14" hidden="1">
      <c r="A5784" s="23">
        <v>725</v>
      </c>
      <c r="B5784" s="292"/>
      <c r="C5784" s="375">
        <v>4071</v>
      </c>
      <c r="D5784" s="376" t="s">
        <v>680</v>
      </c>
      <c r="E5784" s="377">
        <f>F5784+G5784+H5784</f>
        <v>0</v>
      </c>
      <c r="F5784" s="1459">
        <v>0</v>
      </c>
      <c r="G5784" s="1459">
        <v>0</v>
      </c>
      <c r="H5784" s="1460">
        <v>0</v>
      </c>
      <c r="I5784" s="1711">
        <v>0</v>
      </c>
      <c r="J5784" s="1459">
        <v>0</v>
      </c>
      <c r="K5784" s="1459">
        <v>0</v>
      </c>
      <c r="L5784" s="377">
        <f>I5784+J5784+K5784</f>
        <v>0</v>
      </c>
      <c r="M5784" s="12" t="str">
        <f t="shared" si="1341"/>
        <v/>
      </c>
      <c r="N5784" s="13"/>
    </row>
    <row r="5785" spans="1:14" hidden="1">
      <c r="A5785" s="23">
        <v>730</v>
      </c>
      <c r="B5785" s="571"/>
      <c r="C5785" s="1921" t="s">
        <v>681</v>
      </c>
      <c r="D5785" s="1922"/>
      <c r="E5785" s="1426"/>
      <c r="F5785" s="1426"/>
      <c r="G5785" s="1426"/>
      <c r="H5785" s="1426"/>
      <c r="I5785" s="1426"/>
      <c r="J5785" s="1426"/>
      <c r="K5785" s="1426"/>
      <c r="L5785" s="1427"/>
      <c r="M5785" s="12" t="str">
        <f t="shared" si="1341"/>
        <v/>
      </c>
      <c r="N5785" s="13"/>
    </row>
    <row r="5786" spans="1:14" hidden="1">
      <c r="A5786" s="23">
        <v>735</v>
      </c>
      <c r="B5786" s="381">
        <v>98</v>
      </c>
      <c r="C5786" s="1921" t="s">
        <v>681</v>
      </c>
      <c r="D5786" s="1922"/>
      <c r="E5786" s="382">
        <f>F5786+G5786+H5786</f>
        <v>0</v>
      </c>
      <c r="F5786" s="1417"/>
      <c r="G5786" s="1418"/>
      <c r="H5786" s="1419"/>
      <c r="I5786" s="1448">
        <v>0</v>
      </c>
      <c r="J5786" s="1449">
        <v>0</v>
      </c>
      <c r="K5786" s="1450">
        <v>0</v>
      </c>
      <c r="L5786" s="382">
        <f>I5786+J5786+K5786</f>
        <v>0</v>
      </c>
      <c r="M5786" s="12" t="str">
        <f t="shared" si="1341"/>
        <v/>
      </c>
      <c r="N5786" s="13"/>
    </row>
    <row r="5787" spans="1:14" hidden="1">
      <c r="A5787" s="23">
        <v>740</v>
      </c>
      <c r="B5787" s="1421"/>
      <c r="C5787" s="1422"/>
      <c r="D5787" s="1423"/>
      <c r="E5787" s="269"/>
      <c r="F5787" s="269"/>
      <c r="G5787" s="269"/>
      <c r="H5787" s="269"/>
      <c r="I5787" s="269"/>
      <c r="J5787" s="269"/>
      <c r="K5787" s="269"/>
      <c r="L5787" s="270"/>
      <c r="M5787" s="12" t="str">
        <f t="shared" si="1341"/>
        <v/>
      </c>
      <c r="N5787" s="73" t="str">
        <f>LEFT(C5669,1)</f>
        <v>8</v>
      </c>
    </row>
    <row r="5788" spans="1:14" hidden="1">
      <c r="A5788" s="23">
        <v>745</v>
      </c>
      <c r="B5788" s="1424"/>
      <c r="C5788" s="111"/>
      <c r="D5788" s="1425"/>
      <c r="E5788" s="218"/>
      <c r="F5788" s="218"/>
      <c r="G5788" s="218"/>
      <c r="H5788" s="218"/>
      <c r="I5788" s="218"/>
      <c r="J5788" s="218"/>
      <c r="K5788" s="218"/>
      <c r="L5788" s="389"/>
      <c r="M5788" s="7" t="str">
        <f t="shared" si="1341"/>
        <v/>
      </c>
    </row>
    <row r="5789" spans="1:14" hidden="1">
      <c r="A5789" s="22">
        <v>750</v>
      </c>
      <c r="B5789" s="1424"/>
      <c r="C5789" s="111"/>
      <c r="D5789" s="1425"/>
      <c r="E5789" s="218"/>
      <c r="F5789" s="218"/>
      <c r="G5789" s="218"/>
      <c r="H5789" s="218"/>
      <c r="I5789" s="218"/>
      <c r="J5789" s="218"/>
      <c r="K5789" s="218"/>
      <c r="L5789" s="389"/>
      <c r="M5789" s="7" t="str">
        <f t="shared" si="1341"/>
        <v/>
      </c>
    </row>
    <row r="5790" spans="1:14" ht="19.5" thickBot="1">
      <c r="A5790" s="23">
        <v>755</v>
      </c>
      <c r="B5790" s="1451"/>
      <c r="C5790" s="393" t="s">
        <v>727</v>
      </c>
      <c r="D5790" s="1420">
        <f>+B5790</f>
        <v>0</v>
      </c>
      <c r="E5790" s="395">
        <f t="shared" ref="E5790:L5790" si="1356">SUM(E5672,E5675,E5681,E5689,E5690,E5708,E5712,E5718,E5721,E5722,E5723,E5724,E5728,E5737,E5743,E5744,E5745,E5746,E5753,E5757,E5758,E5759,E5760,E5763,E5764,E5772,E5775,E5776,E5781)+E5786</f>
        <v>776898</v>
      </c>
      <c r="F5790" s="396">
        <f t="shared" si="1356"/>
        <v>0</v>
      </c>
      <c r="G5790" s="397">
        <f t="shared" si="1356"/>
        <v>776898</v>
      </c>
      <c r="H5790" s="398">
        <f t="shared" si="1356"/>
        <v>0</v>
      </c>
      <c r="I5790" s="396">
        <f t="shared" si="1356"/>
        <v>0</v>
      </c>
      <c r="J5790" s="397">
        <f t="shared" si="1356"/>
        <v>267962</v>
      </c>
      <c r="K5790" s="398">
        <f t="shared" si="1356"/>
        <v>0</v>
      </c>
      <c r="L5790" s="395">
        <f t="shared" si="1356"/>
        <v>267962</v>
      </c>
      <c r="M5790" s="1820">
        <f t="shared" si="1341"/>
        <v>1</v>
      </c>
      <c r="N5790" s="65"/>
    </row>
    <row r="5791" spans="1:14" ht="19.5" thickTop="1">
      <c r="A5791" s="23">
        <v>760</v>
      </c>
      <c r="B5791" s="79" t="s">
        <v>120</v>
      </c>
      <c r="C5791" s="1"/>
      <c r="L5791" s="6"/>
      <c r="M5791" s="1820">
        <f>(IF($E5790&lt;&gt;0,$M$2,IF($L5790&lt;&gt;0,$M$2,"")))</f>
        <v>1</v>
      </c>
      <c r="N5791" s="65"/>
    </row>
    <row r="5792" spans="1:14" ht="18.75">
      <c r="A5792" s="22">
        <v>765</v>
      </c>
      <c r="B5792" s="1355"/>
      <c r="C5792" s="1355"/>
      <c r="D5792" s="1356"/>
      <c r="E5792" s="1355"/>
      <c r="F5792" s="1355"/>
      <c r="G5792" s="1355"/>
      <c r="H5792" s="1355"/>
      <c r="I5792" s="1355"/>
      <c r="J5792" s="1355"/>
      <c r="K5792" s="1355"/>
      <c r="L5792" s="1357"/>
      <c r="M5792" s="1820">
        <f>(IF($E5790&lt;&gt;0,$M$2,IF($L5790&lt;&gt;0,$M$2,"")))</f>
        <v>1</v>
      </c>
      <c r="N5792" s="65"/>
    </row>
    <row r="5793" spans="1:14" ht="18.75" hidden="1">
      <c r="A5793" s="22">
        <v>775</v>
      </c>
      <c r="B5793" s="65"/>
      <c r="C5793" s="65"/>
      <c r="D5793" s="65"/>
      <c r="E5793" s="65"/>
      <c r="F5793" s="65"/>
      <c r="G5793" s="65"/>
      <c r="H5793" s="65"/>
      <c r="I5793" s="65"/>
      <c r="J5793" s="65"/>
      <c r="K5793" s="65"/>
      <c r="L5793" s="77"/>
      <c r="M5793" s="74">
        <f>(IF(E5790&lt;&gt;0,$G$2,IF(L5790&lt;&gt;0,$G$2,"")))</f>
        <v>0</v>
      </c>
      <c r="N5793" s="65"/>
    </row>
    <row r="5794" spans="1:14">
      <c r="A5794" s="23">
        <v>780</v>
      </c>
      <c r="B5794" s="6"/>
      <c r="C5794" s="6"/>
      <c r="D5794" s="517"/>
      <c r="E5794" s="38"/>
      <c r="F5794" s="38"/>
      <c r="G5794" s="38"/>
      <c r="H5794" s="38"/>
      <c r="I5794" s="38"/>
      <c r="J5794" s="38"/>
      <c r="K5794" s="38"/>
      <c r="L5794" s="38"/>
      <c r="M5794" s="7">
        <f>(IF($E5930&lt;&gt;0,$M$2,IF($L5930&lt;&gt;0,$M$2,"")))</f>
        <v>1</v>
      </c>
    </row>
    <row r="5795" spans="1:14">
      <c r="A5795" s="23">
        <v>785</v>
      </c>
      <c r="B5795" s="6"/>
      <c r="C5795" s="1353"/>
      <c r="D5795" s="1354"/>
      <c r="E5795" s="38"/>
      <c r="F5795" s="38"/>
      <c r="G5795" s="38"/>
      <c r="H5795" s="38"/>
      <c r="I5795" s="38"/>
      <c r="J5795" s="38"/>
      <c r="K5795" s="38"/>
      <c r="L5795" s="38"/>
      <c r="M5795" s="7">
        <f>(IF($E5930&lt;&gt;0,$M$2,IF($L5930&lt;&gt;0,$M$2,"")))</f>
        <v>1</v>
      </c>
    </row>
    <row r="5796" spans="1:14">
      <c r="A5796" s="23">
        <v>790</v>
      </c>
      <c r="B5796" s="1938" t="str">
        <f>$B$7</f>
        <v>ОТЧЕТНИ ДАННИ ПО ЕБК ЗА ИЗПЪЛНЕНИЕТО НА БЮДЖЕТА</v>
      </c>
      <c r="C5796" s="1939"/>
      <c r="D5796" s="1939"/>
      <c r="E5796" s="242"/>
      <c r="F5796" s="242"/>
      <c r="G5796" s="237"/>
      <c r="H5796" s="237"/>
      <c r="I5796" s="237"/>
      <c r="J5796" s="237"/>
      <c r="K5796" s="237"/>
      <c r="L5796" s="237"/>
      <c r="M5796" s="7">
        <f>(IF($E5930&lt;&gt;0,$M$2,IF($L5930&lt;&gt;0,$M$2,"")))</f>
        <v>1</v>
      </c>
    </row>
    <row r="5797" spans="1:14">
      <c r="A5797" s="23">
        <v>795</v>
      </c>
      <c r="B5797" s="228"/>
      <c r="C5797" s="391"/>
      <c r="D5797" s="400"/>
      <c r="E5797" s="406" t="s">
        <v>458</v>
      </c>
      <c r="F5797" s="406" t="s">
        <v>820</v>
      </c>
      <c r="G5797" s="237"/>
      <c r="H5797" s="1350" t="s">
        <v>1235</v>
      </c>
      <c r="I5797" s="1351"/>
      <c r="J5797" s="1352"/>
      <c r="K5797" s="237"/>
      <c r="L5797" s="237"/>
      <c r="M5797" s="7">
        <f>(IF($E5930&lt;&gt;0,$M$2,IF($L5930&lt;&gt;0,$M$2,"")))</f>
        <v>1</v>
      </c>
    </row>
    <row r="5798" spans="1:14" ht="18.75">
      <c r="A5798" s="22">
        <v>805</v>
      </c>
      <c r="B5798" s="1940" t="str">
        <f>$B$9</f>
        <v>Община Правец</v>
      </c>
      <c r="C5798" s="1941"/>
      <c r="D5798" s="1942"/>
      <c r="E5798" s="115">
        <f>$E$9</f>
        <v>45658</v>
      </c>
      <c r="F5798" s="226">
        <f>$F$9</f>
        <v>45900</v>
      </c>
      <c r="G5798" s="237"/>
      <c r="H5798" s="237"/>
      <c r="I5798" s="237"/>
      <c r="J5798" s="237"/>
      <c r="K5798" s="237"/>
      <c r="L5798" s="237"/>
      <c r="M5798" s="7">
        <f>(IF($E5930&lt;&gt;0,$M$2,IF($L5930&lt;&gt;0,$M$2,"")))</f>
        <v>1</v>
      </c>
    </row>
    <row r="5799" spans="1:14">
      <c r="A5799" s="23">
        <v>810</v>
      </c>
      <c r="B5799" s="227" t="str">
        <f>$B$10</f>
        <v>(наименование на разпоредителя с бюджет)</v>
      </c>
      <c r="C5799" s="228"/>
      <c r="D5799" s="229"/>
      <c r="E5799" s="237"/>
      <c r="F5799" s="237"/>
      <c r="G5799" s="237"/>
      <c r="H5799" s="237"/>
      <c r="I5799" s="237"/>
      <c r="J5799" s="237"/>
      <c r="K5799" s="237"/>
      <c r="L5799" s="237"/>
      <c r="M5799" s="7">
        <f>(IF($E5930&lt;&gt;0,$M$2,IF($L5930&lt;&gt;0,$M$2,"")))</f>
        <v>1</v>
      </c>
    </row>
    <row r="5800" spans="1:14">
      <c r="A5800" s="23">
        <v>815</v>
      </c>
      <c r="B5800" s="227"/>
      <c r="C5800" s="228"/>
      <c r="D5800" s="229"/>
      <c r="E5800" s="237"/>
      <c r="F5800" s="237"/>
      <c r="G5800" s="237"/>
      <c r="H5800" s="237"/>
      <c r="I5800" s="237"/>
      <c r="J5800" s="237"/>
      <c r="K5800" s="237"/>
      <c r="L5800" s="237"/>
      <c r="M5800" s="7">
        <f>(IF($E5930&lt;&gt;0,$M$2,IF($L5930&lt;&gt;0,$M$2,"")))</f>
        <v>1</v>
      </c>
    </row>
    <row r="5801" spans="1:14" ht="19.5">
      <c r="A5801" s="28">
        <v>525</v>
      </c>
      <c r="B5801" s="1943" t="str">
        <f>$B$12</f>
        <v>Правец</v>
      </c>
      <c r="C5801" s="1944"/>
      <c r="D5801" s="1945"/>
      <c r="E5801" s="410" t="s">
        <v>875</v>
      </c>
      <c r="F5801" s="1348" t="str">
        <f>$F$12</f>
        <v>7317</v>
      </c>
      <c r="G5801" s="237"/>
      <c r="H5801" s="237"/>
      <c r="I5801" s="237"/>
      <c r="J5801" s="237"/>
      <c r="K5801" s="237"/>
      <c r="L5801" s="237"/>
      <c r="M5801" s="7">
        <f>(IF($E5930&lt;&gt;0,$M$2,IF($L5930&lt;&gt;0,$M$2,"")))</f>
        <v>1</v>
      </c>
    </row>
    <row r="5802" spans="1:14">
      <c r="A5802" s="22">
        <v>820</v>
      </c>
      <c r="B5802" s="233" t="str">
        <f>$B$13</f>
        <v>(наименование на първостепенния разпоредител с бюджет)</v>
      </c>
      <c r="C5802" s="228"/>
      <c r="D5802" s="229"/>
      <c r="E5802" s="1349"/>
      <c r="F5802" s="242"/>
      <c r="G5802" s="237"/>
      <c r="H5802" s="237"/>
      <c r="I5802" s="237"/>
      <c r="J5802" s="237"/>
      <c r="K5802" s="237"/>
      <c r="L5802" s="237"/>
      <c r="M5802" s="7">
        <f>(IF($E5930&lt;&gt;0,$M$2,IF($L5930&lt;&gt;0,$M$2,"")))</f>
        <v>1</v>
      </c>
    </row>
    <row r="5803" spans="1:14" ht="19.5">
      <c r="A5803" s="23">
        <v>821</v>
      </c>
      <c r="B5803" s="236"/>
      <c r="C5803" s="237"/>
      <c r="D5803" s="124" t="s">
        <v>876</v>
      </c>
      <c r="E5803" s="238">
        <f>$E$15</f>
        <v>0</v>
      </c>
      <c r="F5803" s="414" t="str">
        <f>$F$15</f>
        <v>БЮДЖЕТ</v>
      </c>
      <c r="G5803" s="218"/>
      <c r="H5803" s="218"/>
      <c r="I5803" s="218"/>
      <c r="J5803" s="218"/>
      <c r="K5803" s="218"/>
      <c r="L5803" s="218"/>
      <c r="M5803" s="7">
        <f>(IF($E5930&lt;&gt;0,$M$2,IF($L5930&lt;&gt;0,$M$2,"")))</f>
        <v>1</v>
      </c>
    </row>
    <row r="5804" spans="1:14" ht="16.5" thickBot="1">
      <c r="A5804" s="23">
        <v>822</v>
      </c>
      <c r="B5804" s="228"/>
      <c r="C5804" s="391"/>
      <c r="D5804" s="400"/>
      <c r="E5804" s="237"/>
      <c r="F5804" s="409"/>
      <c r="G5804" s="409"/>
      <c r="H5804" s="409"/>
      <c r="I5804" s="409"/>
      <c r="J5804" s="409"/>
      <c r="K5804" s="409"/>
      <c r="L5804" s="1365" t="s">
        <v>459</v>
      </c>
      <c r="M5804" s="7">
        <f>(IF($E5930&lt;&gt;0,$M$2,IF($L5930&lt;&gt;0,$M$2,"")))</f>
        <v>1</v>
      </c>
    </row>
    <row r="5805" spans="1:14" ht="24.95" customHeight="1">
      <c r="A5805" s="23">
        <v>823</v>
      </c>
      <c r="B5805" s="247"/>
      <c r="C5805" s="248"/>
      <c r="D5805" s="249" t="s">
        <v>699</v>
      </c>
      <c r="E5805" s="1946" t="str">
        <f>CONCATENATE("Уточнен план ",$C$3)</f>
        <v>Уточнен план 2025</v>
      </c>
      <c r="F5805" s="1947"/>
      <c r="G5805" s="1947"/>
      <c r="H5805" s="1948"/>
      <c r="I5805" s="1927" t="str">
        <f>CONCATENATE("Отчет ",$C$3)</f>
        <v>Отчет 2025</v>
      </c>
      <c r="J5805" s="1928"/>
      <c r="K5805" s="1928"/>
      <c r="L5805" s="1929"/>
      <c r="M5805" s="7">
        <f>(IF($E5930&lt;&gt;0,$M$2,IF($L5930&lt;&gt;0,$M$2,"")))</f>
        <v>1</v>
      </c>
    </row>
    <row r="5806" spans="1:14" ht="54.95" customHeight="1" thickBot="1">
      <c r="A5806" s="23">
        <v>825</v>
      </c>
      <c r="B5806" s="250" t="s">
        <v>62</v>
      </c>
      <c r="C5806" s="251" t="s">
        <v>460</v>
      </c>
      <c r="D5806" s="252" t="s">
        <v>700</v>
      </c>
      <c r="E5806" s="1391" t="str">
        <f>$E$20</f>
        <v>Уточнен план                Общо</v>
      </c>
      <c r="F5806" s="1395" t="str">
        <f>$F$20</f>
        <v>държавни дейности</v>
      </c>
      <c r="G5806" s="1396" t="str">
        <f>$G$20</f>
        <v>местни дейности</v>
      </c>
      <c r="H5806" s="1397" t="str">
        <f>$H$20</f>
        <v>дофинансиране</v>
      </c>
      <c r="I5806" s="253" t="str">
        <f>$I$20</f>
        <v>държавни дейности -ОТЧЕТ</v>
      </c>
      <c r="J5806" s="254" t="str">
        <f>$J$20</f>
        <v>местни дейности - ОТЧЕТ</v>
      </c>
      <c r="K5806" s="255" t="str">
        <f>$K$20</f>
        <v>дофинансиране - ОТЧЕТ</v>
      </c>
      <c r="L5806" s="1675" t="str">
        <f>$L$20</f>
        <v>ОТЧЕТ                                    ОБЩО</v>
      </c>
      <c r="M5806" s="7">
        <f>(IF($E5930&lt;&gt;0,$M$2,IF($L5930&lt;&gt;0,$M$2,"")))</f>
        <v>1</v>
      </c>
    </row>
    <row r="5807" spans="1:14" ht="18.75">
      <c r="A5807" s="23"/>
      <c r="B5807" s="258"/>
      <c r="C5807" s="259"/>
      <c r="D5807" s="260" t="s">
        <v>729</v>
      </c>
      <c r="E5807" s="1442" t="str">
        <f>$E$21</f>
        <v>(1)</v>
      </c>
      <c r="F5807" s="143" t="str">
        <f>$F$21</f>
        <v>(2)</v>
      </c>
      <c r="G5807" s="144" t="str">
        <f>$G$21</f>
        <v>(3)</v>
      </c>
      <c r="H5807" s="145" t="str">
        <f>$H$21</f>
        <v>(4)</v>
      </c>
      <c r="I5807" s="261" t="str">
        <f>$I$21</f>
        <v>(5)</v>
      </c>
      <c r="J5807" s="262" t="str">
        <f>$J$21</f>
        <v>(6)</v>
      </c>
      <c r="K5807" s="263" t="str">
        <f>$K$21</f>
        <v>(7)</v>
      </c>
      <c r="L5807" s="264" t="str">
        <f>$L$21</f>
        <v>(8)</v>
      </c>
      <c r="M5807" s="7">
        <f>(IF($E5930&lt;&gt;0,$M$2,IF($L5930&lt;&gt;0,$M$2,"")))</f>
        <v>1</v>
      </c>
    </row>
    <row r="5808" spans="1:14">
      <c r="A5808" s="23"/>
      <c r="B5808" s="1439"/>
      <c r="C5808" s="1540" t="e">
        <f>VLOOKUP(D5808,OP_LIST2,2,FALSE)</f>
        <v>#N/A</v>
      </c>
      <c r="D5808" s="1445"/>
      <c r="E5808" s="389"/>
      <c r="F5808" s="1429"/>
      <c r="G5808" s="1430"/>
      <c r="H5808" s="1431"/>
      <c r="I5808" s="1429"/>
      <c r="J5808" s="1430"/>
      <c r="K5808" s="1431"/>
      <c r="L5808" s="1428"/>
      <c r="M5808" s="7">
        <f>(IF($E5930&lt;&gt;0,$M$2,IF($L5930&lt;&gt;0,$M$2,"")))</f>
        <v>1</v>
      </c>
    </row>
    <row r="5809" spans="1:14">
      <c r="A5809" s="23"/>
      <c r="B5809" s="1713" t="s">
        <v>2056</v>
      </c>
      <c r="C5809" s="1446">
        <f>VLOOKUP(D5810,EBK_DEIN2,2,FALSE)</f>
        <v>8898</v>
      </c>
      <c r="D5809" s="1445" t="s">
        <v>778</v>
      </c>
      <c r="E5809" s="389"/>
      <c r="F5809" s="1432"/>
      <c r="G5809" s="1433"/>
      <c r="H5809" s="1434"/>
      <c r="I5809" s="1432"/>
      <c r="J5809" s="1433"/>
      <c r="K5809" s="1434"/>
      <c r="L5809" s="1428"/>
      <c r="M5809" s="7">
        <f>(IF($E5930&lt;&gt;0,$M$2,IF($L5930&lt;&gt;0,$M$2,"")))</f>
        <v>1</v>
      </c>
    </row>
    <row r="5810" spans="1:14">
      <c r="A5810" s="23"/>
      <c r="B5810" s="1438"/>
      <c r="C5810" s="1531">
        <f>+C5809</f>
        <v>8898</v>
      </c>
      <c r="D5810" s="1440" t="s">
        <v>625</v>
      </c>
      <c r="E5810" s="389"/>
      <c r="F5810" s="1432"/>
      <c r="G5810" s="1433"/>
      <c r="H5810" s="1434"/>
      <c r="I5810" s="1432"/>
      <c r="J5810" s="1433"/>
      <c r="K5810" s="1434"/>
      <c r="L5810" s="1428"/>
      <c r="M5810" s="7">
        <f>(IF($E5930&lt;&gt;0,$M$2,IF($L5930&lt;&gt;0,$M$2,"")))</f>
        <v>1</v>
      </c>
    </row>
    <row r="5811" spans="1:14">
      <c r="A5811" s="23"/>
      <c r="B5811" s="1443"/>
      <c r="C5811" s="1441"/>
      <c r="D5811" s="1444" t="s">
        <v>701</v>
      </c>
      <c r="E5811" s="389"/>
      <c r="F5811" s="1435"/>
      <c r="G5811" s="1436"/>
      <c r="H5811" s="1437"/>
      <c r="I5811" s="1435"/>
      <c r="J5811" s="1436"/>
      <c r="K5811" s="1437"/>
      <c r="L5811" s="1428"/>
      <c r="M5811" s="7">
        <f>(IF($E5930&lt;&gt;0,$M$2,IF($L5930&lt;&gt;0,$M$2,"")))</f>
        <v>1</v>
      </c>
    </row>
    <row r="5812" spans="1:14" hidden="1">
      <c r="A5812" s="23"/>
      <c r="B5812" s="272">
        <v>100</v>
      </c>
      <c r="C5812" s="1930" t="s">
        <v>730</v>
      </c>
      <c r="D5812" s="1931"/>
      <c r="E5812" s="273">
        <f t="shared" ref="E5812:L5812" si="1357">SUM(E5813:E5814)</f>
        <v>0</v>
      </c>
      <c r="F5812" s="274">
        <f t="shared" si="1357"/>
        <v>0</v>
      </c>
      <c r="G5812" s="275">
        <f t="shared" si="1357"/>
        <v>0</v>
      </c>
      <c r="H5812" s="276">
        <f>SUM(H5813:H5814)</f>
        <v>0</v>
      </c>
      <c r="I5812" s="274">
        <f t="shared" si="1357"/>
        <v>0</v>
      </c>
      <c r="J5812" s="275">
        <f t="shared" si="1357"/>
        <v>0</v>
      </c>
      <c r="K5812" s="276">
        <f t="shared" si="1357"/>
        <v>0</v>
      </c>
      <c r="L5812" s="273">
        <f t="shared" si="1357"/>
        <v>0</v>
      </c>
      <c r="M5812" s="12" t="str">
        <f>(IF($E5812&lt;&gt;0,$M$2,IF($L5812&lt;&gt;0,$M$2,"")))</f>
        <v/>
      </c>
      <c r="N5812" s="13"/>
    </row>
    <row r="5813" spans="1:14" hidden="1">
      <c r="A5813" s="23"/>
      <c r="B5813" s="278"/>
      <c r="C5813" s="279">
        <v>101</v>
      </c>
      <c r="D5813" s="280" t="s">
        <v>731</v>
      </c>
      <c r="E5813" s="281">
        <f>F5813+G5813+H5813</f>
        <v>0</v>
      </c>
      <c r="F5813" s="152"/>
      <c r="G5813" s="153"/>
      <c r="H5813" s="1406"/>
      <c r="I5813" s="152"/>
      <c r="J5813" s="153"/>
      <c r="K5813" s="1406"/>
      <c r="L5813" s="281">
        <f>I5813+J5813+K5813</f>
        <v>0</v>
      </c>
      <c r="M5813" s="12" t="str">
        <f t="shared" ref="M5813:M5876" si="1358">(IF($E5813&lt;&gt;0,$M$2,IF($L5813&lt;&gt;0,$M$2,"")))</f>
        <v/>
      </c>
      <c r="N5813" s="13"/>
    </row>
    <row r="5814" spans="1:14" hidden="1">
      <c r="A5814" s="10"/>
      <c r="B5814" s="278"/>
      <c r="C5814" s="285">
        <v>102</v>
      </c>
      <c r="D5814" s="286" t="s">
        <v>732</v>
      </c>
      <c r="E5814" s="287">
        <f>F5814+G5814+H5814</f>
        <v>0</v>
      </c>
      <c r="F5814" s="173"/>
      <c r="G5814" s="174"/>
      <c r="H5814" s="1409"/>
      <c r="I5814" s="173"/>
      <c r="J5814" s="174"/>
      <c r="K5814" s="1409"/>
      <c r="L5814" s="287">
        <f>I5814+J5814+K5814</f>
        <v>0</v>
      </c>
      <c r="M5814" s="12" t="str">
        <f t="shared" si="1358"/>
        <v/>
      </c>
      <c r="N5814" s="13"/>
    </row>
    <row r="5815" spans="1:14" hidden="1">
      <c r="A5815" s="10"/>
      <c r="B5815" s="272">
        <v>200</v>
      </c>
      <c r="C5815" s="1932" t="s">
        <v>733</v>
      </c>
      <c r="D5815" s="1933"/>
      <c r="E5815" s="273">
        <f t="shared" ref="E5815:L5815" si="1359">SUM(E5816:E5820)</f>
        <v>0</v>
      </c>
      <c r="F5815" s="274">
        <f t="shared" si="1359"/>
        <v>0</v>
      </c>
      <c r="G5815" s="275">
        <f t="shared" si="1359"/>
        <v>0</v>
      </c>
      <c r="H5815" s="276">
        <f>SUM(H5816:H5820)</f>
        <v>0</v>
      </c>
      <c r="I5815" s="274">
        <f t="shared" si="1359"/>
        <v>0</v>
      </c>
      <c r="J5815" s="275">
        <f t="shared" si="1359"/>
        <v>0</v>
      </c>
      <c r="K5815" s="276">
        <f t="shared" si="1359"/>
        <v>0</v>
      </c>
      <c r="L5815" s="273">
        <f t="shared" si="1359"/>
        <v>0</v>
      </c>
      <c r="M5815" s="12" t="str">
        <f t="shared" si="1358"/>
        <v/>
      </c>
      <c r="N5815" s="13"/>
    </row>
    <row r="5816" spans="1:14" hidden="1">
      <c r="A5816" s="10"/>
      <c r="B5816" s="291"/>
      <c r="C5816" s="279">
        <v>201</v>
      </c>
      <c r="D5816" s="280" t="s">
        <v>734</v>
      </c>
      <c r="E5816" s="281">
        <f>F5816+G5816+H5816</f>
        <v>0</v>
      </c>
      <c r="F5816" s="152"/>
      <c r="G5816" s="153"/>
      <c r="H5816" s="1406"/>
      <c r="I5816" s="152"/>
      <c r="J5816" s="153"/>
      <c r="K5816" s="1406"/>
      <c r="L5816" s="281">
        <f>I5816+J5816+K5816</f>
        <v>0</v>
      </c>
      <c r="M5816" s="12" t="str">
        <f t="shared" si="1358"/>
        <v/>
      </c>
      <c r="N5816" s="13"/>
    </row>
    <row r="5817" spans="1:14" hidden="1">
      <c r="A5817" s="10"/>
      <c r="B5817" s="292"/>
      <c r="C5817" s="293">
        <v>202</v>
      </c>
      <c r="D5817" s="294" t="s">
        <v>735</v>
      </c>
      <c r="E5817" s="295">
        <f>F5817+G5817+H5817</f>
        <v>0</v>
      </c>
      <c r="F5817" s="158"/>
      <c r="G5817" s="159"/>
      <c r="H5817" s="1408"/>
      <c r="I5817" s="158"/>
      <c r="J5817" s="159"/>
      <c r="K5817" s="1408"/>
      <c r="L5817" s="295">
        <f>I5817+J5817+K5817</f>
        <v>0</v>
      </c>
      <c r="M5817" s="12" t="str">
        <f t="shared" si="1358"/>
        <v/>
      </c>
      <c r="N5817" s="13"/>
    </row>
    <row r="5818" spans="1:14" ht="31.5" hidden="1">
      <c r="A5818" s="10"/>
      <c r="B5818" s="299"/>
      <c r="C5818" s="293">
        <v>205</v>
      </c>
      <c r="D5818" s="294" t="s">
        <v>586</v>
      </c>
      <c r="E5818" s="295">
        <f>F5818+G5818+H5818</f>
        <v>0</v>
      </c>
      <c r="F5818" s="158"/>
      <c r="G5818" s="159"/>
      <c r="H5818" s="1408"/>
      <c r="I5818" s="158"/>
      <c r="J5818" s="159"/>
      <c r="K5818" s="1408"/>
      <c r="L5818" s="295">
        <f>I5818+J5818+K5818</f>
        <v>0</v>
      </c>
      <c r="M5818" s="12" t="str">
        <f t="shared" si="1358"/>
        <v/>
      </c>
      <c r="N5818" s="13"/>
    </row>
    <row r="5819" spans="1:14" hidden="1">
      <c r="A5819" s="10"/>
      <c r="B5819" s="299"/>
      <c r="C5819" s="293">
        <v>208</v>
      </c>
      <c r="D5819" s="300" t="s">
        <v>587</v>
      </c>
      <c r="E5819" s="295">
        <f>F5819+G5819+H5819</f>
        <v>0</v>
      </c>
      <c r="F5819" s="158"/>
      <c r="G5819" s="159"/>
      <c r="H5819" s="1408"/>
      <c r="I5819" s="158"/>
      <c r="J5819" s="159"/>
      <c r="K5819" s="1408"/>
      <c r="L5819" s="295">
        <f>I5819+J5819+K5819</f>
        <v>0</v>
      </c>
      <c r="M5819" s="12" t="str">
        <f t="shared" si="1358"/>
        <v/>
      </c>
      <c r="N5819" s="13"/>
    </row>
    <row r="5820" spans="1:14" hidden="1">
      <c r="A5820" s="10"/>
      <c r="B5820" s="291"/>
      <c r="C5820" s="285">
        <v>209</v>
      </c>
      <c r="D5820" s="301" t="s">
        <v>588</v>
      </c>
      <c r="E5820" s="287">
        <f>F5820+G5820+H5820</f>
        <v>0</v>
      </c>
      <c r="F5820" s="173"/>
      <c r="G5820" s="174"/>
      <c r="H5820" s="1409"/>
      <c r="I5820" s="173"/>
      <c r="J5820" s="174"/>
      <c r="K5820" s="1409"/>
      <c r="L5820" s="287">
        <f>I5820+J5820+K5820</f>
        <v>0</v>
      </c>
      <c r="M5820" s="12" t="str">
        <f t="shared" si="1358"/>
        <v/>
      </c>
      <c r="N5820" s="13"/>
    </row>
    <row r="5821" spans="1:14" hidden="1">
      <c r="A5821" s="10"/>
      <c r="B5821" s="272">
        <v>500</v>
      </c>
      <c r="C5821" s="1934" t="s">
        <v>188</v>
      </c>
      <c r="D5821" s="1935"/>
      <c r="E5821" s="273">
        <f t="shared" ref="E5821:L5821" si="1360">SUM(E5822:E5828)</f>
        <v>0</v>
      </c>
      <c r="F5821" s="274">
        <f t="shared" si="1360"/>
        <v>0</v>
      </c>
      <c r="G5821" s="275">
        <f t="shared" si="1360"/>
        <v>0</v>
      </c>
      <c r="H5821" s="276">
        <f>SUM(H5822:H5828)</f>
        <v>0</v>
      </c>
      <c r="I5821" s="274">
        <f t="shared" si="1360"/>
        <v>0</v>
      </c>
      <c r="J5821" s="275">
        <f t="shared" si="1360"/>
        <v>0</v>
      </c>
      <c r="K5821" s="276">
        <f t="shared" si="1360"/>
        <v>0</v>
      </c>
      <c r="L5821" s="273">
        <f t="shared" si="1360"/>
        <v>0</v>
      </c>
      <c r="M5821" s="12" t="str">
        <f t="shared" si="1358"/>
        <v/>
      </c>
      <c r="N5821" s="13"/>
    </row>
    <row r="5822" spans="1:14" ht="18" hidden="1" customHeight="1">
      <c r="A5822" s="10"/>
      <c r="B5822" s="291"/>
      <c r="C5822" s="302">
        <v>551</v>
      </c>
      <c r="D5822" s="303" t="s">
        <v>189</v>
      </c>
      <c r="E5822" s="281">
        <f t="shared" ref="E5822:E5829" si="1361">F5822+G5822+H5822</f>
        <v>0</v>
      </c>
      <c r="F5822" s="152"/>
      <c r="G5822" s="153"/>
      <c r="H5822" s="1406"/>
      <c r="I5822" s="152"/>
      <c r="J5822" s="153"/>
      <c r="K5822" s="1406"/>
      <c r="L5822" s="281">
        <f t="shared" ref="L5822:L5829" si="1362">I5822+J5822+K5822</f>
        <v>0</v>
      </c>
      <c r="M5822" s="12" t="str">
        <f t="shared" si="1358"/>
        <v/>
      </c>
      <c r="N5822" s="13"/>
    </row>
    <row r="5823" spans="1:14" hidden="1">
      <c r="A5823" s="10"/>
      <c r="B5823" s="291"/>
      <c r="C5823" s="304">
        <v>552</v>
      </c>
      <c r="D5823" s="305" t="s">
        <v>894</v>
      </c>
      <c r="E5823" s="295">
        <f t="shared" si="1361"/>
        <v>0</v>
      </c>
      <c r="F5823" s="158"/>
      <c r="G5823" s="159"/>
      <c r="H5823" s="1408"/>
      <c r="I5823" s="158"/>
      <c r="J5823" s="159"/>
      <c r="K5823" s="1408"/>
      <c r="L5823" s="295">
        <f t="shared" si="1362"/>
        <v>0</v>
      </c>
      <c r="M5823" s="12" t="str">
        <f t="shared" si="1358"/>
        <v/>
      </c>
      <c r="N5823" s="13"/>
    </row>
    <row r="5824" spans="1:14" hidden="1">
      <c r="A5824" s="10"/>
      <c r="B5824" s="306"/>
      <c r="C5824" s="304">
        <v>558</v>
      </c>
      <c r="D5824" s="307" t="s">
        <v>856</v>
      </c>
      <c r="E5824" s="295">
        <f>F5824+G5824+H5824</f>
        <v>0</v>
      </c>
      <c r="F5824" s="484">
        <v>0</v>
      </c>
      <c r="G5824" s="485">
        <v>0</v>
      </c>
      <c r="H5824" s="160">
        <v>0</v>
      </c>
      <c r="I5824" s="484">
        <v>0</v>
      </c>
      <c r="J5824" s="485">
        <v>0</v>
      </c>
      <c r="K5824" s="160">
        <v>0</v>
      </c>
      <c r="L5824" s="295">
        <f>I5824+J5824+K5824</f>
        <v>0</v>
      </c>
      <c r="M5824" s="12" t="str">
        <f t="shared" si="1358"/>
        <v/>
      </c>
      <c r="N5824" s="13"/>
    </row>
    <row r="5825" spans="1:14" hidden="1">
      <c r="A5825" s="10"/>
      <c r="B5825" s="306"/>
      <c r="C5825" s="304">
        <v>560</v>
      </c>
      <c r="D5825" s="307" t="s">
        <v>190</v>
      </c>
      <c r="E5825" s="295">
        <f t="shared" si="1361"/>
        <v>0</v>
      </c>
      <c r="F5825" s="158"/>
      <c r="G5825" s="159"/>
      <c r="H5825" s="1408"/>
      <c r="I5825" s="158"/>
      <c r="J5825" s="159"/>
      <c r="K5825" s="1408"/>
      <c r="L5825" s="295">
        <f t="shared" si="1362"/>
        <v>0</v>
      </c>
      <c r="M5825" s="12" t="str">
        <f t="shared" si="1358"/>
        <v/>
      </c>
      <c r="N5825" s="13"/>
    </row>
    <row r="5826" spans="1:14" hidden="1">
      <c r="A5826" s="10"/>
      <c r="B5826" s="306"/>
      <c r="C5826" s="304">
        <v>580</v>
      </c>
      <c r="D5826" s="305" t="s">
        <v>191</v>
      </c>
      <c r="E5826" s="295">
        <f t="shared" si="1361"/>
        <v>0</v>
      </c>
      <c r="F5826" s="158"/>
      <c r="G5826" s="159"/>
      <c r="H5826" s="1408"/>
      <c r="I5826" s="158"/>
      <c r="J5826" s="159"/>
      <c r="K5826" s="1408"/>
      <c r="L5826" s="295">
        <f t="shared" si="1362"/>
        <v>0</v>
      </c>
      <c r="M5826" s="12" t="str">
        <f t="shared" si="1358"/>
        <v/>
      </c>
      <c r="N5826" s="13"/>
    </row>
    <row r="5827" spans="1:14" hidden="1">
      <c r="A5827" s="10"/>
      <c r="B5827" s="291"/>
      <c r="C5827" s="304">
        <v>588</v>
      </c>
      <c r="D5827" s="305" t="s">
        <v>858</v>
      </c>
      <c r="E5827" s="295">
        <f>F5827+G5827+H5827</f>
        <v>0</v>
      </c>
      <c r="F5827" s="484">
        <v>0</v>
      </c>
      <c r="G5827" s="485">
        <v>0</v>
      </c>
      <c r="H5827" s="160">
        <v>0</v>
      </c>
      <c r="I5827" s="484">
        <v>0</v>
      </c>
      <c r="J5827" s="485">
        <v>0</v>
      </c>
      <c r="K5827" s="160">
        <v>0</v>
      </c>
      <c r="L5827" s="295">
        <f>I5827+J5827+K5827</f>
        <v>0</v>
      </c>
      <c r="M5827" s="12" t="str">
        <f t="shared" si="1358"/>
        <v/>
      </c>
      <c r="N5827" s="13"/>
    </row>
    <row r="5828" spans="1:14" ht="31.5" hidden="1">
      <c r="A5828" s="10"/>
      <c r="B5828" s="291"/>
      <c r="C5828" s="308">
        <v>590</v>
      </c>
      <c r="D5828" s="309" t="s">
        <v>192</v>
      </c>
      <c r="E5828" s="287">
        <f t="shared" si="1361"/>
        <v>0</v>
      </c>
      <c r="F5828" s="173"/>
      <c r="G5828" s="174"/>
      <c r="H5828" s="1409"/>
      <c r="I5828" s="173"/>
      <c r="J5828" s="174"/>
      <c r="K5828" s="1409"/>
      <c r="L5828" s="287">
        <f t="shared" si="1362"/>
        <v>0</v>
      </c>
      <c r="M5828" s="12" t="str">
        <f t="shared" si="1358"/>
        <v/>
      </c>
      <c r="N5828" s="13"/>
    </row>
    <row r="5829" spans="1:14" hidden="1">
      <c r="A5829" s="22">
        <v>5</v>
      </c>
      <c r="B5829" s="272">
        <v>800</v>
      </c>
      <c r="C5829" s="1936" t="s">
        <v>193</v>
      </c>
      <c r="D5829" s="1937"/>
      <c r="E5829" s="310">
        <f t="shared" si="1361"/>
        <v>0</v>
      </c>
      <c r="F5829" s="1410"/>
      <c r="G5829" s="1411"/>
      <c r="H5829" s="1412"/>
      <c r="I5829" s="1410"/>
      <c r="J5829" s="1411"/>
      <c r="K5829" s="1412"/>
      <c r="L5829" s="310">
        <f t="shared" si="1362"/>
        <v>0</v>
      </c>
      <c r="M5829" s="12" t="str">
        <f t="shared" si="1358"/>
        <v/>
      </c>
      <c r="N5829" s="13"/>
    </row>
    <row r="5830" spans="1:14">
      <c r="A5830" s="23">
        <v>10</v>
      </c>
      <c r="B5830" s="272">
        <v>1000</v>
      </c>
      <c r="C5830" s="1932" t="s">
        <v>194</v>
      </c>
      <c r="D5830" s="1933"/>
      <c r="E5830" s="310">
        <f t="shared" ref="E5830:L5830" si="1363">SUM(E5831:E5847)</f>
        <v>31942</v>
      </c>
      <c r="F5830" s="274">
        <f t="shared" si="1363"/>
        <v>31942</v>
      </c>
      <c r="G5830" s="275">
        <f t="shared" si="1363"/>
        <v>0</v>
      </c>
      <c r="H5830" s="276">
        <f>SUM(H5831:H5847)</f>
        <v>0</v>
      </c>
      <c r="I5830" s="274">
        <f t="shared" si="1363"/>
        <v>3285</v>
      </c>
      <c r="J5830" s="275">
        <f t="shared" si="1363"/>
        <v>0</v>
      </c>
      <c r="K5830" s="276">
        <f t="shared" si="1363"/>
        <v>0</v>
      </c>
      <c r="L5830" s="310">
        <f t="shared" si="1363"/>
        <v>3285</v>
      </c>
      <c r="M5830" s="12">
        <f t="shared" si="1358"/>
        <v>1</v>
      </c>
      <c r="N5830" s="13"/>
    </row>
    <row r="5831" spans="1:14" hidden="1">
      <c r="A5831" s="23">
        <v>15</v>
      </c>
      <c r="B5831" s="292"/>
      <c r="C5831" s="279">
        <v>1011</v>
      </c>
      <c r="D5831" s="311" t="s">
        <v>195</v>
      </c>
      <c r="E5831" s="281">
        <f t="shared" ref="E5831:E5847" si="1364">F5831+G5831+H5831</f>
        <v>0</v>
      </c>
      <c r="F5831" s="152"/>
      <c r="G5831" s="153"/>
      <c r="H5831" s="1406"/>
      <c r="I5831" s="152"/>
      <c r="J5831" s="153"/>
      <c r="K5831" s="1406"/>
      <c r="L5831" s="281">
        <f t="shared" ref="L5831:L5847" si="1365">I5831+J5831+K5831</f>
        <v>0</v>
      </c>
      <c r="M5831" s="12" t="str">
        <f t="shared" si="1358"/>
        <v/>
      </c>
      <c r="N5831" s="13"/>
    </row>
    <row r="5832" spans="1:14" hidden="1">
      <c r="A5832" s="22">
        <v>35</v>
      </c>
      <c r="B5832" s="292"/>
      <c r="C5832" s="293">
        <v>1012</v>
      </c>
      <c r="D5832" s="294" t="s">
        <v>196</v>
      </c>
      <c r="E5832" s="295">
        <f t="shared" si="1364"/>
        <v>0</v>
      </c>
      <c r="F5832" s="158"/>
      <c r="G5832" s="159"/>
      <c r="H5832" s="1408"/>
      <c r="I5832" s="158"/>
      <c r="J5832" s="159"/>
      <c r="K5832" s="1408"/>
      <c r="L5832" s="295">
        <f t="shared" si="1365"/>
        <v>0</v>
      </c>
      <c r="M5832" s="12" t="str">
        <f t="shared" si="1358"/>
        <v/>
      </c>
      <c r="N5832" s="13"/>
    </row>
    <row r="5833" spans="1:14" hidden="1">
      <c r="A5833" s="23">
        <v>40</v>
      </c>
      <c r="B5833" s="292"/>
      <c r="C5833" s="293">
        <v>1013</v>
      </c>
      <c r="D5833" s="294" t="s">
        <v>197</v>
      </c>
      <c r="E5833" s="295">
        <f t="shared" si="1364"/>
        <v>0</v>
      </c>
      <c r="F5833" s="158"/>
      <c r="G5833" s="159"/>
      <c r="H5833" s="1408"/>
      <c r="I5833" s="158"/>
      <c r="J5833" s="159"/>
      <c r="K5833" s="1408"/>
      <c r="L5833" s="295">
        <f t="shared" si="1365"/>
        <v>0</v>
      </c>
      <c r="M5833" s="12" t="str">
        <f t="shared" si="1358"/>
        <v/>
      </c>
      <c r="N5833" s="13"/>
    </row>
    <row r="5834" spans="1:14" hidden="1">
      <c r="A5834" s="23">
        <v>45</v>
      </c>
      <c r="B5834" s="292"/>
      <c r="C5834" s="293">
        <v>1014</v>
      </c>
      <c r="D5834" s="294" t="s">
        <v>198</v>
      </c>
      <c r="E5834" s="295">
        <f t="shared" si="1364"/>
        <v>0</v>
      </c>
      <c r="F5834" s="158"/>
      <c r="G5834" s="159"/>
      <c r="H5834" s="1408"/>
      <c r="I5834" s="158"/>
      <c r="J5834" s="159"/>
      <c r="K5834" s="1408"/>
      <c r="L5834" s="295">
        <f t="shared" si="1365"/>
        <v>0</v>
      </c>
      <c r="M5834" s="12" t="str">
        <f t="shared" si="1358"/>
        <v/>
      </c>
      <c r="N5834" s="13"/>
    </row>
    <row r="5835" spans="1:14" hidden="1">
      <c r="A5835" s="23">
        <v>50</v>
      </c>
      <c r="B5835" s="292"/>
      <c r="C5835" s="293">
        <v>1015</v>
      </c>
      <c r="D5835" s="294" t="s">
        <v>199</v>
      </c>
      <c r="E5835" s="295">
        <f t="shared" si="1364"/>
        <v>0</v>
      </c>
      <c r="F5835" s="158"/>
      <c r="G5835" s="159"/>
      <c r="H5835" s="1408"/>
      <c r="I5835" s="158"/>
      <c r="J5835" s="159"/>
      <c r="K5835" s="1408"/>
      <c r="L5835" s="295">
        <f t="shared" si="1365"/>
        <v>0</v>
      </c>
      <c r="M5835" s="12" t="str">
        <f t="shared" si="1358"/>
        <v/>
      </c>
      <c r="N5835" s="13"/>
    </row>
    <row r="5836" spans="1:14" hidden="1">
      <c r="A5836" s="23">
        <v>55</v>
      </c>
      <c r="B5836" s="292"/>
      <c r="C5836" s="312">
        <v>1016</v>
      </c>
      <c r="D5836" s="313" t="s">
        <v>200</v>
      </c>
      <c r="E5836" s="314">
        <f t="shared" si="1364"/>
        <v>0</v>
      </c>
      <c r="F5836" s="164"/>
      <c r="G5836" s="165"/>
      <c r="H5836" s="1407"/>
      <c r="I5836" s="164"/>
      <c r="J5836" s="165"/>
      <c r="K5836" s="1407"/>
      <c r="L5836" s="314">
        <f t="shared" si="1365"/>
        <v>0</v>
      </c>
      <c r="M5836" s="12" t="str">
        <f t="shared" si="1358"/>
        <v/>
      </c>
      <c r="N5836" s="13"/>
    </row>
    <row r="5837" spans="1:14">
      <c r="A5837" s="23">
        <v>60</v>
      </c>
      <c r="B5837" s="278"/>
      <c r="C5837" s="318">
        <v>1020</v>
      </c>
      <c r="D5837" s="319" t="s">
        <v>201</v>
      </c>
      <c r="E5837" s="320">
        <f t="shared" si="1364"/>
        <v>31942</v>
      </c>
      <c r="F5837" s="450">
        <v>31942</v>
      </c>
      <c r="G5837" s="451">
        <v>0</v>
      </c>
      <c r="H5837" s="1416">
        <v>0</v>
      </c>
      <c r="I5837" s="450">
        <v>3285</v>
      </c>
      <c r="J5837" s="451">
        <v>0</v>
      </c>
      <c r="K5837" s="1416">
        <v>0</v>
      </c>
      <c r="L5837" s="320">
        <f t="shared" si="1365"/>
        <v>3285</v>
      </c>
      <c r="M5837" s="12">
        <f t="shared" si="1358"/>
        <v>1</v>
      </c>
      <c r="N5837" s="13"/>
    </row>
    <row r="5838" spans="1:14" hidden="1">
      <c r="A5838" s="22">
        <v>65</v>
      </c>
      <c r="B5838" s="292"/>
      <c r="C5838" s="324">
        <v>1030</v>
      </c>
      <c r="D5838" s="325" t="s">
        <v>202</v>
      </c>
      <c r="E5838" s="326">
        <f t="shared" si="1364"/>
        <v>0</v>
      </c>
      <c r="F5838" s="445"/>
      <c r="G5838" s="446"/>
      <c r="H5838" s="1413"/>
      <c r="I5838" s="445">
        <v>0</v>
      </c>
      <c r="J5838" s="446">
        <v>0</v>
      </c>
      <c r="K5838" s="1413">
        <v>0</v>
      </c>
      <c r="L5838" s="326">
        <f t="shared" si="1365"/>
        <v>0</v>
      </c>
      <c r="M5838" s="12" t="str">
        <f t="shared" si="1358"/>
        <v/>
      </c>
      <c r="N5838" s="13"/>
    </row>
    <row r="5839" spans="1:14" hidden="1">
      <c r="A5839" s="23">
        <v>70</v>
      </c>
      <c r="B5839" s="292"/>
      <c r="C5839" s="318">
        <v>1051</v>
      </c>
      <c r="D5839" s="331" t="s">
        <v>203</v>
      </c>
      <c r="E5839" s="320">
        <f t="shared" si="1364"/>
        <v>0</v>
      </c>
      <c r="F5839" s="450"/>
      <c r="G5839" s="451"/>
      <c r="H5839" s="1416"/>
      <c r="I5839" s="450"/>
      <c r="J5839" s="451"/>
      <c r="K5839" s="1416"/>
      <c r="L5839" s="320">
        <f t="shared" si="1365"/>
        <v>0</v>
      </c>
      <c r="M5839" s="12" t="str">
        <f t="shared" si="1358"/>
        <v/>
      </c>
      <c r="N5839" s="13"/>
    </row>
    <row r="5840" spans="1:14" hidden="1">
      <c r="A5840" s="23">
        <v>75</v>
      </c>
      <c r="B5840" s="292"/>
      <c r="C5840" s="293">
        <v>1052</v>
      </c>
      <c r="D5840" s="294" t="s">
        <v>204</v>
      </c>
      <c r="E5840" s="295">
        <f t="shared" si="1364"/>
        <v>0</v>
      </c>
      <c r="F5840" s="158"/>
      <c r="G5840" s="159"/>
      <c r="H5840" s="1408"/>
      <c r="I5840" s="158"/>
      <c r="J5840" s="159"/>
      <c r="K5840" s="1408"/>
      <c r="L5840" s="295">
        <f t="shared" si="1365"/>
        <v>0</v>
      </c>
      <c r="M5840" s="12" t="str">
        <f t="shared" si="1358"/>
        <v/>
      </c>
      <c r="N5840" s="13"/>
    </row>
    <row r="5841" spans="1:14" hidden="1">
      <c r="A5841" s="23">
        <v>80</v>
      </c>
      <c r="B5841" s="292"/>
      <c r="C5841" s="324">
        <v>1053</v>
      </c>
      <c r="D5841" s="325" t="s">
        <v>859</v>
      </c>
      <c r="E5841" s="326">
        <f t="shared" si="1364"/>
        <v>0</v>
      </c>
      <c r="F5841" s="445"/>
      <c r="G5841" s="446"/>
      <c r="H5841" s="1413"/>
      <c r="I5841" s="445"/>
      <c r="J5841" s="446"/>
      <c r="K5841" s="1413"/>
      <c r="L5841" s="326">
        <f t="shared" si="1365"/>
        <v>0</v>
      </c>
      <c r="M5841" s="12" t="str">
        <f t="shared" si="1358"/>
        <v/>
      </c>
      <c r="N5841" s="13"/>
    </row>
    <row r="5842" spans="1:14" hidden="1">
      <c r="A5842" s="23">
        <v>80</v>
      </c>
      <c r="B5842" s="292"/>
      <c r="C5842" s="318">
        <v>1062</v>
      </c>
      <c r="D5842" s="319" t="s">
        <v>205</v>
      </c>
      <c r="E5842" s="320">
        <f t="shared" si="1364"/>
        <v>0</v>
      </c>
      <c r="F5842" s="450"/>
      <c r="G5842" s="451"/>
      <c r="H5842" s="1416"/>
      <c r="I5842" s="450"/>
      <c r="J5842" s="451"/>
      <c r="K5842" s="1416"/>
      <c r="L5842" s="320">
        <f t="shared" si="1365"/>
        <v>0</v>
      </c>
      <c r="M5842" s="12" t="str">
        <f t="shared" si="1358"/>
        <v/>
      </c>
      <c r="N5842" s="13"/>
    </row>
    <row r="5843" spans="1:14" hidden="1">
      <c r="A5843" s="23">
        <v>85</v>
      </c>
      <c r="B5843" s="292"/>
      <c r="C5843" s="324">
        <v>1063</v>
      </c>
      <c r="D5843" s="332" t="s">
        <v>787</v>
      </c>
      <c r="E5843" s="326">
        <f t="shared" si="1364"/>
        <v>0</v>
      </c>
      <c r="F5843" s="445"/>
      <c r="G5843" s="446"/>
      <c r="H5843" s="1413"/>
      <c r="I5843" s="445"/>
      <c r="J5843" s="446"/>
      <c r="K5843" s="1413"/>
      <c r="L5843" s="326">
        <f t="shared" si="1365"/>
        <v>0</v>
      </c>
      <c r="M5843" s="12" t="str">
        <f t="shared" si="1358"/>
        <v/>
      </c>
      <c r="N5843" s="13"/>
    </row>
    <row r="5844" spans="1:14" hidden="1">
      <c r="A5844" s="23">
        <v>90</v>
      </c>
      <c r="B5844" s="292"/>
      <c r="C5844" s="333">
        <v>1069</v>
      </c>
      <c r="D5844" s="334" t="s">
        <v>206</v>
      </c>
      <c r="E5844" s="335">
        <f t="shared" si="1364"/>
        <v>0</v>
      </c>
      <c r="F5844" s="589"/>
      <c r="G5844" s="590"/>
      <c r="H5844" s="1415"/>
      <c r="I5844" s="589"/>
      <c r="J5844" s="590"/>
      <c r="K5844" s="1415"/>
      <c r="L5844" s="335">
        <f t="shared" si="1365"/>
        <v>0</v>
      </c>
      <c r="M5844" s="12" t="str">
        <f t="shared" si="1358"/>
        <v/>
      </c>
      <c r="N5844" s="13"/>
    </row>
    <row r="5845" spans="1:14" hidden="1">
      <c r="A5845" s="23">
        <v>90</v>
      </c>
      <c r="B5845" s="278"/>
      <c r="C5845" s="318">
        <v>1091</v>
      </c>
      <c r="D5845" s="331" t="s">
        <v>895</v>
      </c>
      <c r="E5845" s="320">
        <f t="shared" si="1364"/>
        <v>0</v>
      </c>
      <c r="F5845" s="450"/>
      <c r="G5845" s="451"/>
      <c r="H5845" s="1416"/>
      <c r="I5845" s="450"/>
      <c r="J5845" s="451"/>
      <c r="K5845" s="1416"/>
      <c r="L5845" s="320">
        <f t="shared" si="1365"/>
        <v>0</v>
      </c>
      <c r="M5845" s="12" t="str">
        <f t="shared" si="1358"/>
        <v/>
      </c>
      <c r="N5845" s="13"/>
    </row>
    <row r="5846" spans="1:14" hidden="1">
      <c r="A5846" s="22">
        <v>115</v>
      </c>
      <c r="B5846" s="292"/>
      <c r="C5846" s="293">
        <v>1092</v>
      </c>
      <c r="D5846" s="294" t="s">
        <v>299</v>
      </c>
      <c r="E5846" s="295">
        <f t="shared" si="1364"/>
        <v>0</v>
      </c>
      <c r="F5846" s="158"/>
      <c r="G5846" s="159"/>
      <c r="H5846" s="1408"/>
      <c r="I5846" s="158"/>
      <c r="J5846" s="159"/>
      <c r="K5846" s="1408"/>
      <c r="L5846" s="295">
        <f t="shared" si="1365"/>
        <v>0</v>
      </c>
      <c r="M5846" s="12" t="str">
        <f t="shared" si="1358"/>
        <v/>
      </c>
      <c r="N5846" s="13"/>
    </row>
    <row r="5847" spans="1:14" hidden="1">
      <c r="A5847" s="22">
        <v>125</v>
      </c>
      <c r="B5847" s="292"/>
      <c r="C5847" s="285">
        <v>1098</v>
      </c>
      <c r="D5847" s="339" t="s">
        <v>207</v>
      </c>
      <c r="E5847" s="287">
        <f t="shared" si="1364"/>
        <v>0</v>
      </c>
      <c r="F5847" s="173"/>
      <c r="G5847" s="174"/>
      <c r="H5847" s="1409"/>
      <c r="I5847" s="173"/>
      <c r="J5847" s="174"/>
      <c r="K5847" s="1409"/>
      <c r="L5847" s="287">
        <f t="shared" si="1365"/>
        <v>0</v>
      </c>
      <c r="M5847" s="12" t="str">
        <f t="shared" si="1358"/>
        <v/>
      </c>
      <c r="N5847" s="13"/>
    </row>
    <row r="5848" spans="1:14" hidden="1">
      <c r="A5848" s="23">
        <v>130</v>
      </c>
      <c r="B5848" s="272">
        <v>1900</v>
      </c>
      <c r="C5848" s="1917" t="s">
        <v>266</v>
      </c>
      <c r="D5848" s="1918"/>
      <c r="E5848" s="310">
        <f t="shared" ref="E5848:L5848" si="1366">SUM(E5849:E5851)</f>
        <v>0</v>
      </c>
      <c r="F5848" s="274">
        <f t="shared" si="1366"/>
        <v>0</v>
      </c>
      <c r="G5848" s="275">
        <f t="shared" si="1366"/>
        <v>0</v>
      </c>
      <c r="H5848" s="276">
        <f>SUM(H5849:H5851)</f>
        <v>0</v>
      </c>
      <c r="I5848" s="274">
        <f t="shared" si="1366"/>
        <v>0</v>
      </c>
      <c r="J5848" s="275">
        <f t="shared" si="1366"/>
        <v>0</v>
      </c>
      <c r="K5848" s="276">
        <f t="shared" si="1366"/>
        <v>0</v>
      </c>
      <c r="L5848" s="310">
        <f t="shared" si="1366"/>
        <v>0</v>
      </c>
      <c r="M5848" s="12" t="str">
        <f t="shared" si="1358"/>
        <v/>
      </c>
      <c r="N5848" s="13"/>
    </row>
    <row r="5849" spans="1:14" hidden="1">
      <c r="A5849" s="23">
        <v>135</v>
      </c>
      <c r="B5849" s="292"/>
      <c r="C5849" s="279">
        <v>1901</v>
      </c>
      <c r="D5849" s="340" t="s">
        <v>896</v>
      </c>
      <c r="E5849" s="281">
        <f>F5849+G5849+H5849</f>
        <v>0</v>
      </c>
      <c r="F5849" s="152"/>
      <c r="G5849" s="153"/>
      <c r="H5849" s="1406"/>
      <c r="I5849" s="152"/>
      <c r="J5849" s="153"/>
      <c r="K5849" s="1406"/>
      <c r="L5849" s="281">
        <f>I5849+J5849+K5849</f>
        <v>0</v>
      </c>
      <c r="M5849" s="12" t="str">
        <f t="shared" si="1358"/>
        <v/>
      </c>
      <c r="N5849" s="13"/>
    </row>
    <row r="5850" spans="1:14" hidden="1">
      <c r="A5850" s="23">
        <v>140</v>
      </c>
      <c r="B5850" s="341"/>
      <c r="C5850" s="293">
        <v>1981</v>
      </c>
      <c r="D5850" s="342" t="s">
        <v>897</v>
      </c>
      <c r="E5850" s="295">
        <f>F5850+G5850+H5850</f>
        <v>0</v>
      </c>
      <c r="F5850" s="158"/>
      <c r="G5850" s="159"/>
      <c r="H5850" s="1408"/>
      <c r="I5850" s="158"/>
      <c r="J5850" s="159"/>
      <c r="K5850" s="1408"/>
      <c r="L5850" s="295">
        <f>I5850+J5850+K5850</f>
        <v>0</v>
      </c>
      <c r="M5850" s="12" t="str">
        <f t="shared" si="1358"/>
        <v/>
      </c>
      <c r="N5850" s="13"/>
    </row>
    <row r="5851" spans="1:14" hidden="1">
      <c r="A5851" s="23">
        <v>145</v>
      </c>
      <c r="B5851" s="292"/>
      <c r="C5851" s="285">
        <v>1991</v>
      </c>
      <c r="D5851" s="343" t="s">
        <v>898</v>
      </c>
      <c r="E5851" s="287">
        <f>F5851+G5851+H5851</f>
        <v>0</v>
      </c>
      <c r="F5851" s="173"/>
      <c r="G5851" s="174"/>
      <c r="H5851" s="1409"/>
      <c r="I5851" s="173"/>
      <c r="J5851" s="174"/>
      <c r="K5851" s="1409"/>
      <c r="L5851" s="287">
        <f>I5851+J5851+K5851</f>
        <v>0</v>
      </c>
      <c r="M5851" s="12" t="str">
        <f t="shared" si="1358"/>
        <v/>
      </c>
      <c r="N5851" s="13"/>
    </row>
    <row r="5852" spans="1:14" hidden="1">
      <c r="A5852" s="23">
        <v>150</v>
      </c>
      <c r="B5852" s="272">
        <v>2100</v>
      </c>
      <c r="C5852" s="1917" t="s">
        <v>708</v>
      </c>
      <c r="D5852" s="1918"/>
      <c r="E5852" s="310">
        <f t="shared" ref="E5852:L5852" si="1367">SUM(E5853:E5857)</f>
        <v>0</v>
      </c>
      <c r="F5852" s="274">
        <f t="shared" si="1367"/>
        <v>0</v>
      </c>
      <c r="G5852" s="275">
        <f t="shared" si="1367"/>
        <v>0</v>
      </c>
      <c r="H5852" s="276">
        <f>SUM(H5853:H5857)</f>
        <v>0</v>
      </c>
      <c r="I5852" s="274">
        <f t="shared" si="1367"/>
        <v>0</v>
      </c>
      <c r="J5852" s="275">
        <f t="shared" si="1367"/>
        <v>0</v>
      </c>
      <c r="K5852" s="276">
        <f t="shared" si="1367"/>
        <v>0</v>
      </c>
      <c r="L5852" s="310">
        <f t="shared" si="1367"/>
        <v>0</v>
      </c>
      <c r="M5852" s="12" t="str">
        <f t="shared" si="1358"/>
        <v/>
      </c>
      <c r="N5852" s="13"/>
    </row>
    <row r="5853" spans="1:14" hidden="1">
      <c r="A5853" s="23">
        <v>155</v>
      </c>
      <c r="B5853" s="292"/>
      <c r="C5853" s="279">
        <v>2110</v>
      </c>
      <c r="D5853" s="344" t="s">
        <v>208</v>
      </c>
      <c r="E5853" s="281">
        <f>F5853+G5853+H5853</f>
        <v>0</v>
      </c>
      <c r="F5853" s="152"/>
      <c r="G5853" s="153"/>
      <c r="H5853" s="1406"/>
      <c r="I5853" s="152"/>
      <c r="J5853" s="153"/>
      <c r="K5853" s="1406"/>
      <c r="L5853" s="281">
        <f>I5853+J5853+K5853</f>
        <v>0</v>
      </c>
      <c r="M5853" s="12" t="str">
        <f t="shared" si="1358"/>
        <v/>
      </c>
      <c r="N5853" s="13"/>
    </row>
    <row r="5854" spans="1:14" hidden="1">
      <c r="A5854" s="23">
        <v>160</v>
      </c>
      <c r="B5854" s="341"/>
      <c r="C5854" s="293">
        <v>2120</v>
      </c>
      <c r="D5854" s="300" t="s">
        <v>209</v>
      </c>
      <c r="E5854" s="295">
        <f>F5854+G5854+H5854</f>
        <v>0</v>
      </c>
      <c r="F5854" s="158"/>
      <c r="G5854" s="159"/>
      <c r="H5854" s="1408"/>
      <c r="I5854" s="158"/>
      <c r="J5854" s="159"/>
      <c r="K5854" s="1408"/>
      <c r="L5854" s="295">
        <f>I5854+J5854+K5854</f>
        <v>0</v>
      </c>
      <c r="M5854" s="12" t="str">
        <f t="shared" si="1358"/>
        <v/>
      </c>
      <c r="N5854" s="13"/>
    </row>
    <row r="5855" spans="1:14" hidden="1">
      <c r="A5855" s="23">
        <v>165</v>
      </c>
      <c r="B5855" s="341"/>
      <c r="C5855" s="293">
        <v>2125</v>
      </c>
      <c r="D5855" s="300" t="s">
        <v>210</v>
      </c>
      <c r="E5855" s="295">
        <f>F5855+G5855+H5855</f>
        <v>0</v>
      </c>
      <c r="F5855" s="484">
        <v>0</v>
      </c>
      <c r="G5855" s="485">
        <v>0</v>
      </c>
      <c r="H5855" s="160">
        <v>0</v>
      </c>
      <c r="I5855" s="484">
        <v>0</v>
      </c>
      <c r="J5855" s="485">
        <v>0</v>
      </c>
      <c r="K5855" s="160">
        <v>0</v>
      </c>
      <c r="L5855" s="295">
        <f>I5855+J5855+K5855</f>
        <v>0</v>
      </c>
      <c r="M5855" s="12" t="str">
        <f t="shared" si="1358"/>
        <v/>
      </c>
      <c r="N5855" s="13"/>
    </row>
    <row r="5856" spans="1:14" hidden="1">
      <c r="A5856" s="23">
        <v>175</v>
      </c>
      <c r="B5856" s="291"/>
      <c r="C5856" s="293">
        <v>2140</v>
      </c>
      <c r="D5856" s="300" t="s">
        <v>211</v>
      </c>
      <c r="E5856" s="295">
        <f>F5856+G5856+H5856</f>
        <v>0</v>
      </c>
      <c r="F5856" s="484">
        <v>0</v>
      </c>
      <c r="G5856" s="485">
        <v>0</v>
      </c>
      <c r="H5856" s="160">
        <v>0</v>
      </c>
      <c r="I5856" s="484">
        <v>0</v>
      </c>
      <c r="J5856" s="485">
        <v>0</v>
      </c>
      <c r="K5856" s="160">
        <v>0</v>
      </c>
      <c r="L5856" s="295">
        <f>I5856+J5856+K5856</f>
        <v>0</v>
      </c>
      <c r="M5856" s="12" t="str">
        <f t="shared" si="1358"/>
        <v/>
      </c>
      <c r="N5856" s="13"/>
    </row>
    <row r="5857" spans="1:14" hidden="1">
      <c r="A5857" s="23">
        <v>180</v>
      </c>
      <c r="B5857" s="292"/>
      <c r="C5857" s="285">
        <v>2190</v>
      </c>
      <c r="D5857" s="345" t="s">
        <v>212</v>
      </c>
      <c r="E5857" s="287">
        <f>F5857+G5857+H5857</f>
        <v>0</v>
      </c>
      <c r="F5857" s="173"/>
      <c r="G5857" s="174"/>
      <c r="H5857" s="1409"/>
      <c r="I5857" s="173"/>
      <c r="J5857" s="174"/>
      <c r="K5857" s="1409"/>
      <c r="L5857" s="287">
        <f>I5857+J5857+K5857</f>
        <v>0</v>
      </c>
      <c r="M5857" s="12" t="str">
        <f t="shared" si="1358"/>
        <v/>
      </c>
      <c r="N5857" s="13"/>
    </row>
    <row r="5858" spans="1:14" hidden="1">
      <c r="A5858" s="23">
        <v>185</v>
      </c>
      <c r="B5858" s="272">
        <v>2200</v>
      </c>
      <c r="C5858" s="1917" t="s">
        <v>213</v>
      </c>
      <c r="D5858" s="1918"/>
      <c r="E5858" s="310">
        <f t="shared" ref="E5858:L5858" si="1368">SUM(E5859:E5860)</f>
        <v>0</v>
      </c>
      <c r="F5858" s="274">
        <f t="shared" si="1368"/>
        <v>0</v>
      </c>
      <c r="G5858" s="275">
        <f t="shared" si="1368"/>
        <v>0</v>
      </c>
      <c r="H5858" s="276">
        <f>SUM(H5859:H5860)</f>
        <v>0</v>
      </c>
      <c r="I5858" s="274">
        <f t="shared" si="1368"/>
        <v>0</v>
      </c>
      <c r="J5858" s="275">
        <f t="shared" si="1368"/>
        <v>0</v>
      </c>
      <c r="K5858" s="276">
        <f t="shared" si="1368"/>
        <v>0</v>
      </c>
      <c r="L5858" s="310">
        <f t="shared" si="1368"/>
        <v>0</v>
      </c>
      <c r="M5858" s="12" t="str">
        <f t="shared" si="1358"/>
        <v/>
      </c>
      <c r="N5858" s="13"/>
    </row>
    <row r="5859" spans="1:14" hidden="1">
      <c r="A5859" s="23">
        <v>190</v>
      </c>
      <c r="B5859" s="292"/>
      <c r="C5859" s="279">
        <v>2221</v>
      </c>
      <c r="D5859" s="280" t="s">
        <v>300</v>
      </c>
      <c r="E5859" s="281">
        <f>F5859+G5859+H5859</f>
        <v>0</v>
      </c>
      <c r="F5859" s="152"/>
      <c r="G5859" s="153"/>
      <c r="H5859" s="1406"/>
      <c r="I5859" s="152"/>
      <c r="J5859" s="153"/>
      <c r="K5859" s="1406"/>
      <c r="L5859" s="281">
        <f>I5859+J5859+K5859</f>
        <v>0</v>
      </c>
      <c r="M5859" s="12" t="str">
        <f t="shared" si="1358"/>
        <v/>
      </c>
      <c r="N5859" s="13"/>
    </row>
    <row r="5860" spans="1:14" hidden="1">
      <c r="A5860" s="23">
        <v>200</v>
      </c>
      <c r="B5860" s="292"/>
      <c r="C5860" s="285">
        <v>2224</v>
      </c>
      <c r="D5860" s="286" t="s">
        <v>214</v>
      </c>
      <c r="E5860" s="287">
        <f>F5860+G5860+H5860</f>
        <v>0</v>
      </c>
      <c r="F5860" s="173"/>
      <c r="G5860" s="174"/>
      <c r="H5860" s="1409"/>
      <c r="I5860" s="173"/>
      <c r="J5860" s="174"/>
      <c r="K5860" s="1409"/>
      <c r="L5860" s="287">
        <f>I5860+J5860+K5860</f>
        <v>0</v>
      </c>
      <c r="M5860" s="12" t="str">
        <f t="shared" si="1358"/>
        <v/>
      </c>
      <c r="N5860" s="13"/>
    </row>
    <row r="5861" spans="1:14" hidden="1">
      <c r="A5861" s="23">
        <v>200</v>
      </c>
      <c r="B5861" s="272">
        <v>2500</v>
      </c>
      <c r="C5861" s="1917" t="s">
        <v>215</v>
      </c>
      <c r="D5861" s="1918"/>
      <c r="E5861" s="310">
        <f>F5861+G5861+H5861</f>
        <v>0</v>
      </c>
      <c r="F5861" s="1410"/>
      <c r="G5861" s="1411"/>
      <c r="H5861" s="1412"/>
      <c r="I5861" s="1410"/>
      <c r="J5861" s="1411"/>
      <c r="K5861" s="1412"/>
      <c r="L5861" s="310">
        <f>I5861+J5861+K5861</f>
        <v>0</v>
      </c>
      <c r="M5861" s="12" t="str">
        <f t="shared" si="1358"/>
        <v/>
      </c>
      <c r="N5861" s="13"/>
    </row>
    <row r="5862" spans="1:14" hidden="1">
      <c r="A5862" s="23">
        <v>205</v>
      </c>
      <c r="B5862" s="272">
        <v>2600</v>
      </c>
      <c r="C5862" s="1923" t="s">
        <v>216</v>
      </c>
      <c r="D5862" s="1924"/>
      <c r="E5862" s="310">
        <f>F5862+G5862+H5862</f>
        <v>0</v>
      </c>
      <c r="F5862" s="1410"/>
      <c r="G5862" s="1411"/>
      <c r="H5862" s="1412"/>
      <c r="I5862" s="1410"/>
      <c r="J5862" s="1411"/>
      <c r="K5862" s="1412"/>
      <c r="L5862" s="310">
        <f>I5862+J5862+K5862</f>
        <v>0</v>
      </c>
      <c r="M5862" s="12" t="str">
        <f t="shared" si="1358"/>
        <v/>
      </c>
      <c r="N5862" s="13"/>
    </row>
    <row r="5863" spans="1:14" hidden="1">
      <c r="A5863" s="23">
        <v>210</v>
      </c>
      <c r="B5863" s="272">
        <v>2700</v>
      </c>
      <c r="C5863" s="1923" t="s">
        <v>217</v>
      </c>
      <c r="D5863" s="1924"/>
      <c r="E5863" s="310">
        <f>F5863+G5863+H5863</f>
        <v>0</v>
      </c>
      <c r="F5863" s="1410"/>
      <c r="G5863" s="1411"/>
      <c r="H5863" s="1412"/>
      <c r="I5863" s="1410"/>
      <c r="J5863" s="1411"/>
      <c r="K5863" s="1412"/>
      <c r="L5863" s="310">
        <f>I5863+J5863+K5863</f>
        <v>0</v>
      </c>
      <c r="M5863" s="12" t="str">
        <f t="shared" si="1358"/>
        <v/>
      </c>
      <c r="N5863" s="13"/>
    </row>
    <row r="5864" spans="1:14" ht="36" hidden="1" customHeight="1">
      <c r="A5864" s="23">
        <v>215</v>
      </c>
      <c r="B5864" s="272">
        <v>2800</v>
      </c>
      <c r="C5864" s="1923" t="s">
        <v>1644</v>
      </c>
      <c r="D5864" s="1924"/>
      <c r="E5864" s="310">
        <f t="shared" ref="E5864:L5864" si="1369">SUM(E5865:E5867)</f>
        <v>0</v>
      </c>
      <c r="F5864" s="274">
        <f t="shared" si="1369"/>
        <v>0</v>
      </c>
      <c r="G5864" s="275">
        <f t="shared" si="1369"/>
        <v>0</v>
      </c>
      <c r="H5864" s="276">
        <f>SUM(H5865:H5867)</f>
        <v>0</v>
      </c>
      <c r="I5864" s="274">
        <f t="shared" si="1369"/>
        <v>0</v>
      </c>
      <c r="J5864" s="275">
        <f t="shared" si="1369"/>
        <v>0</v>
      </c>
      <c r="K5864" s="276">
        <f t="shared" si="1369"/>
        <v>0</v>
      </c>
      <c r="L5864" s="310">
        <f t="shared" si="1369"/>
        <v>0</v>
      </c>
      <c r="M5864" s="12" t="str">
        <f t="shared" si="1358"/>
        <v/>
      </c>
      <c r="N5864" s="13"/>
    </row>
    <row r="5865" spans="1:14" hidden="1">
      <c r="A5865" s="22">
        <v>220</v>
      </c>
      <c r="B5865" s="292"/>
      <c r="C5865" s="279">
        <v>2810</v>
      </c>
      <c r="D5865" s="340" t="s">
        <v>2169</v>
      </c>
      <c r="E5865" s="281">
        <f>F5865+G5865+H5865</f>
        <v>0</v>
      </c>
      <c r="F5865" s="152"/>
      <c r="G5865" s="153"/>
      <c r="H5865" s="1406"/>
      <c r="I5865" s="152"/>
      <c r="J5865" s="153"/>
      <c r="K5865" s="1406"/>
      <c r="L5865" s="281">
        <f>I5865+J5865+K5865</f>
        <v>0</v>
      </c>
      <c r="M5865" s="12" t="str">
        <f t="shared" si="1358"/>
        <v/>
      </c>
      <c r="N5865" s="13"/>
    </row>
    <row r="5866" spans="1:14" hidden="1">
      <c r="A5866" s="23">
        <v>225</v>
      </c>
      <c r="B5866" s="341"/>
      <c r="C5866" s="293">
        <v>2820</v>
      </c>
      <c r="D5866" s="342" t="s">
        <v>2170</v>
      </c>
      <c r="E5866" s="295">
        <f>F5866+G5866+H5866</f>
        <v>0</v>
      </c>
      <c r="F5866" s="158"/>
      <c r="G5866" s="159"/>
      <c r="H5866" s="1408"/>
      <c r="I5866" s="158"/>
      <c r="J5866" s="159"/>
      <c r="K5866" s="1408"/>
      <c r="L5866" s="295">
        <f>I5866+J5866+K5866</f>
        <v>0</v>
      </c>
      <c r="M5866" s="12" t="str">
        <f t="shared" si="1358"/>
        <v/>
      </c>
      <c r="N5866" s="13"/>
    </row>
    <row r="5867" spans="1:14" ht="31.5" hidden="1">
      <c r="A5867" s="23">
        <v>230</v>
      </c>
      <c r="B5867" s="292"/>
      <c r="C5867" s="285">
        <v>2890</v>
      </c>
      <c r="D5867" s="343" t="s">
        <v>2171</v>
      </c>
      <c r="E5867" s="287">
        <f>F5867+G5867+H5867</f>
        <v>0</v>
      </c>
      <c r="F5867" s="173"/>
      <c r="G5867" s="174"/>
      <c r="H5867" s="1409"/>
      <c r="I5867" s="173"/>
      <c r="J5867" s="174"/>
      <c r="K5867" s="1409"/>
      <c r="L5867" s="287">
        <f>I5867+J5867+K5867</f>
        <v>0</v>
      </c>
      <c r="M5867" s="12" t="str">
        <f t="shared" si="1358"/>
        <v/>
      </c>
      <c r="N5867" s="13"/>
    </row>
    <row r="5868" spans="1:14" hidden="1">
      <c r="A5868" s="23">
        <v>245</v>
      </c>
      <c r="B5868" s="272">
        <v>2900</v>
      </c>
      <c r="C5868" s="1917" t="s">
        <v>218</v>
      </c>
      <c r="D5868" s="1918"/>
      <c r="E5868" s="310">
        <f>SUM(E5869:E5876)</f>
        <v>0</v>
      </c>
      <c r="F5868" s="274">
        <f>SUM(F5869:F5876)</f>
        <v>0</v>
      </c>
      <c r="G5868" s="274">
        <f t="shared" ref="G5868:L5868" si="1370">SUM(G5869:G5876)</f>
        <v>0</v>
      </c>
      <c r="H5868" s="274">
        <f t="shared" si="1370"/>
        <v>0</v>
      </c>
      <c r="I5868" s="274">
        <f t="shared" si="1370"/>
        <v>0</v>
      </c>
      <c r="J5868" s="274">
        <f t="shared" si="1370"/>
        <v>0</v>
      </c>
      <c r="K5868" s="274">
        <f t="shared" si="1370"/>
        <v>0</v>
      </c>
      <c r="L5868" s="274">
        <f t="shared" si="1370"/>
        <v>0</v>
      </c>
      <c r="M5868" s="12" t="str">
        <f t="shared" si="1358"/>
        <v/>
      </c>
      <c r="N5868" s="13"/>
    </row>
    <row r="5869" spans="1:14" hidden="1">
      <c r="A5869" s="22">
        <v>220</v>
      </c>
      <c r="B5869" s="346"/>
      <c r="C5869" s="279">
        <v>2910</v>
      </c>
      <c r="D5869" s="347" t="s">
        <v>1988</v>
      </c>
      <c r="E5869" s="281">
        <f>F5869+G5869+H5869</f>
        <v>0</v>
      </c>
      <c r="F5869" s="152"/>
      <c r="G5869" s="153"/>
      <c r="H5869" s="1406"/>
      <c r="I5869" s="152"/>
      <c r="J5869" s="153"/>
      <c r="K5869" s="1406"/>
      <c r="L5869" s="281">
        <f>I5869+J5869+K5869</f>
        <v>0</v>
      </c>
      <c r="M5869" s="12" t="str">
        <f t="shared" si="1358"/>
        <v/>
      </c>
      <c r="N5869" s="13"/>
    </row>
    <row r="5870" spans="1:14" hidden="1">
      <c r="A5870" s="23">
        <v>225</v>
      </c>
      <c r="B5870" s="346"/>
      <c r="C5870" s="279">
        <v>2920</v>
      </c>
      <c r="D5870" s="347" t="s">
        <v>219</v>
      </c>
      <c r="E5870" s="281">
        <f t="shared" ref="E5870:E5876" si="1371">F5870+G5870+H5870</f>
        <v>0</v>
      </c>
      <c r="F5870" s="152"/>
      <c r="G5870" s="153"/>
      <c r="H5870" s="1406"/>
      <c r="I5870" s="152"/>
      <c r="J5870" s="153"/>
      <c r="K5870" s="1406"/>
      <c r="L5870" s="281">
        <f t="shared" ref="L5870:L5876" si="1372">I5870+J5870+K5870</f>
        <v>0</v>
      </c>
      <c r="M5870" s="12" t="str">
        <f t="shared" si="1358"/>
        <v/>
      </c>
      <c r="N5870" s="13"/>
    </row>
    <row r="5871" spans="1:14" ht="31.5" hidden="1">
      <c r="A5871" s="23">
        <v>230</v>
      </c>
      <c r="B5871" s="346"/>
      <c r="C5871" s="324">
        <v>2969</v>
      </c>
      <c r="D5871" s="348" t="s">
        <v>220</v>
      </c>
      <c r="E5871" s="326">
        <f t="shared" si="1371"/>
        <v>0</v>
      </c>
      <c r="F5871" s="445"/>
      <c r="G5871" s="446"/>
      <c r="H5871" s="1413"/>
      <c r="I5871" s="445"/>
      <c r="J5871" s="446"/>
      <c r="K5871" s="1413"/>
      <c r="L5871" s="326">
        <f t="shared" si="1372"/>
        <v>0</v>
      </c>
      <c r="M5871" s="12" t="str">
        <f t="shared" si="1358"/>
        <v/>
      </c>
      <c r="N5871" s="13"/>
    </row>
    <row r="5872" spans="1:14" ht="31.5" hidden="1">
      <c r="A5872" s="23">
        <v>235</v>
      </c>
      <c r="B5872" s="346"/>
      <c r="C5872" s="349">
        <v>2970</v>
      </c>
      <c r="D5872" s="350" t="s">
        <v>221</v>
      </c>
      <c r="E5872" s="351">
        <f t="shared" si="1371"/>
        <v>0</v>
      </c>
      <c r="F5872" s="624"/>
      <c r="G5872" s="625"/>
      <c r="H5872" s="1414"/>
      <c r="I5872" s="624"/>
      <c r="J5872" s="625"/>
      <c r="K5872" s="1414"/>
      <c r="L5872" s="351">
        <f t="shared" si="1372"/>
        <v>0</v>
      </c>
      <c r="M5872" s="12" t="str">
        <f t="shared" si="1358"/>
        <v/>
      </c>
      <c r="N5872" s="13"/>
    </row>
    <row r="5873" spans="1:14" hidden="1">
      <c r="A5873" s="23">
        <v>240</v>
      </c>
      <c r="B5873" s="346"/>
      <c r="C5873" s="333">
        <v>2989</v>
      </c>
      <c r="D5873" s="355" t="s">
        <v>222</v>
      </c>
      <c r="E5873" s="335">
        <f t="shared" si="1371"/>
        <v>0</v>
      </c>
      <c r="F5873" s="589"/>
      <c r="G5873" s="590"/>
      <c r="H5873" s="1415"/>
      <c r="I5873" s="589"/>
      <c r="J5873" s="590"/>
      <c r="K5873" s="1415"/>
      <c r="L5873" s="335">
        <f t="shared" si="1372"/>
        <v>0</v>
      </c>
      <c r="M5873" s="12" t="str">
        <f t="shared" si="1358"/>
        <v/>
      </c>
      <c r="N5873" s="13"/>
    </row>
    <row r="5874" spans="1:14" hidden="1">
      <c r="A5874" s="23">
        <v>245</v>
      </c>
      <c r="B5874" s="292"/>
      <c r="C5874" s="318">
        <v>2990</v>
      </c>
      <c r="D5874" s="356" t="s">
        <v>2007</v>
      </c>
      <c r="E5874" s="320">
        <f>F5874+G5874+H5874</f>
        <v>0</v>
      </c>
      <c r="F5874" s="450"/>
      <c r="G5874" s="451"/>
      <c r="H5874" s="1416"/>
      <c r="I5874" s="450"/>
      <c r="J5874" s="451"/>
      <c r="K5874" s="1416"/>
      <c r="L5874" s="320">
        <f>I5874+J5874+K5874</f>
        <v>0</v>
      </c>
      <c r="M5874" s="12" t="str">
        <f t="shared" si="1358"/>
        <v/>
      </c>
      <c r="N5874" s="13"/>
    </row>
    <row r="5875" spans="1:14" hidden="1">
      <c r="A5875" s="22">
        <v>250</v>
      </c>
      <c r="B5875" s="292"/>
      <c r="C5875" s="318">
        <v>2991</v>
      </c>
      <c r="D5875" s="356" t="s">
        <v>223</v>
      </c>
      <c r="E5875" s="320">
        <f t="shared" si="1371"/>
        <v>0</v>
      </c>
      <c r="F5875" s="450"/>
      <c r="G5875" s="451"/>
      <c r="H5875" s="1416"/>
      <c r="I5875" s="450"/>
      <c r="J5875" s="451"/>
      <c r="K5875" s="1416"/>
      <c r="L5875" s="320">
        <f t="shared" si="1372"/>
        <v>0</v>
      </c>
      <c r="M5875" s="12" t="str">
        <f t="shared" si="1358"/>
        <v/>
      </c>
      <c r="N5875" s="13"/>
    </row>
    <row r="5876" spans="1:14" hidden="1">
      <c r="A5876" s="23">
        <v>255</v>
      </c>
      <c r="B5876" s="292"/>
      <c r="C5876" s="285">
        <v>2992</v>
      </c>
      <c r="D5876" s="357" t="s">
        <v>224</v>
      </c>
      <c r="E5876" s="287">
        <f t="shared" si="1371"/>
        <v>0</v>
      </c>
      <c r="F5876" s="173"/>
      <c r="G5876" s="174"/>
      <c r="H5876" s="1409"/>
      <c r="I5876" s="173"/>
      <c r="J5876" s="174"/>
      <c r="K5876" s="1409"/>
      <c r="L5876" s="287">
        <f t="shared" si="1372"/>
        <v>0</v>
      </c>
      <c r="M5876" s="12" t="str">
        <f t="shared" si="1358"/>
        <v/>
      </c>
      <c r="N5876" s="13"/>
    </row>
    <row r="5877" spans="1:14" hidden="1">
      <c r="A5877" s="23">
        <v>265</v>
      </c>
      <c r="B5877" s="272">
        <v>3300</v>
      </c>
      <c r="C5877" s="358" t="s">
        <v>2038</v>
      </c>
      <c r="D5877" s="1835"/>
      <c r="E5877" s="310">
        <f t="shared" ref="E5877:L5877" si="1373">SUM(E5878:E5882)</f>
        <v>0</v>
      </c>
      <c r="F5877" s="274">
        <f t="shared" si="1373"/>
        <v>0</v>
      </c>
      <c r="G5877" s="275">
        <f t="shared" si="1373"/>
        <v>0</v>
      </c>
      <c r="H5877" s="276">
        <f t="shared" si="1373"/>
        <v>0</v>
      </c>
      <c r="I5877" s="274">
        <f t="shared" si="1373"/>
        <v>0</v>
      </c>
      <c r="J5877" s="275">
        <f t="shared" si="1373"/>
        <v>0</v>
      </c>
      <c r="K5877" s="276">
        <f t="shared" si="1373"/>
        <v>0</v>
      </c>
      <c r="L5877" s="310">
        <f t="shared" si="1373"/>
        <v>0</v>
      </c>
      <c r="M5877" s="12" t="str">
        <f t="shared" ref="M5877:M5930" si="1374">(IF($E5877&lt;&gt;0,$M$2,IF($L5877&lt;&gt;0,$M$2,"")))</f>
        <v/>
      </c>
      <c r="N5877" s="13"/>
    </row>
    <row r="5878" spans="1:14" hidden="1">
      <c r="A5878" s="22">
        <v>270</v>
      </c>
      <c r="B5878" s="291"/>
      <c r="C5878" s="279">
        <v>3301</v>
      </c>
      <c r="D5878" s="359" t="s">
        <v>225</v>
      </c>
      <c r="E5878" s="281">
        <f t="shared" ref="E5878:E5885" si="1375">F5878+G5878+H5878</f>
        <v>0</v>
      </c>
      <c r="F5878" s="482">
        <v>0</v>
      </c>
      <c r="G5878" s="483">
        <v>0</v>
      </c>
      <c r="H5878" s="154">
        <v>0</v>
      </c>
      <c r="I5878" s="482">
        <v>0</v>
      </c>
      <c r="J5878" s="483">
        <v>0</v>
      </c>
      <c r="K5878" s="154">
        <v>0</v>
      </c>
      <c r="L5878" s="281">
        <f t="shared" ref="L5878:L5885" si="1376">I5878+J5878+K5878</f>
        <v>0</v>
      </c>
      <c r="M5878" s="12" t="str">
        <f t="shared" si="1374"/>
        <v/>
      </c>
      <c r="N5878" s="13"/>
    </row>
    <row r="5879" spans="1:14" hidden="1">
      <c r="A5879" s="22">
        <v>290</v>
      </c>
      <c r="B5879" s="291"/>
      <c r="C5879" s="293">
        <v>3302</v>
      </c>
      <c r="D5879" s="360" t="s">
        <v>702</v>
      </c>
      <c r="E5879" s="295">
        <f t="shared" si="1375"/>
        <v>0</v>
      </c>
      <c r="F5879" s="484">
        <v>0</v>
      </c>
      <c r="G5879" s="485">
        <v>0</v>
      </c>
      <c r="H5879" s="160">
        <v>0</v>
      </c>
      <c r="I5879" s="484">
        <v>0</v>
      </c>
      <c r="J5879" s="485">
        <v>0</v>
      </c>
      <c r="K5879" s="160">
        <v>0</v>
      </c>
      <c r="L5879" s="295">
        <f t="shared" si="1376"/>
        <v>0</v>
      </c>
      <c r="M5879" s="12" t="str">
        <f t="shared" si="1374"/>
        <v/>
      </c>
      <c r="N5879" s="13"/>
    </row>
    <row r="5880" spans="1:14" hidden="1">
      <c r="A5880" s="39">
        <v>320</v>
      </c>
      <c r="B5880" s="291"/>
      <c r="C5880" s="293">
        <v>3304</v>
      </c>
      <c r="D5880" s="360" t="s">
        <v>226</v>
      </c>
      <c r="E5880" s="295">
        <f t="shared" si="1375"/>
        <v>0</v>
      </c>
      <c r="F5880" s="484">
        <v>0</v>
      </c>
      <c r="G5880" s="485">
        <v>0</v>
      </c>
      <c r="H5880" s="160">
        <v>0</v>
      </c>
      <c r="I5880" s="484">
        <v>0</v>
      </c>
      <c r="J5880" s="485">
        <v>0</v>
      </c>
      <c r="K5880" s="160">
        <v>0</v>
      </c>
      <c r="L5880" s="295">
        <f t="shared" si="1376"/>
        <v>0</v>
      </c>
      <c r="M5880" s="12" t="str">
        <f t="shared" si="1374"/>
        <v/>
      </c>
      <c r="N5880" s="13"/>
    </row>
    <row r="5881" spans="1:14" ht="47.25" hidden="1">
      <c r="A5881" s="22">
        <v>330</v>
      </c>
      <c r="B5881" s="291"/>
      <c r="C5881" s="285">
        <v>3306</v>
      </c>
      <c r="D5881" s="361" t="s">
        <v>2172</v>
      </c>
      <c r="E5881" s="295">
        <f t="shared" si="1375"/>
        <v>0</v>
      </c>
      <c r="F5881" s="484">
        <v>0</v>
      </c>
      <c r="G5881" s="485">
        <v>0</v>
      </c>
      <c r="H5881" s="160">
        <v>0</v>
      </c>
      <c r="I5881" s="484">
        <v>0</v>
      </c>
      <c r="J5881" s="485">
        <v>0</v>
      </c>
      <c r="K5881" s="160">
        <v>0</v>
      </c>
      <c r="L5881" s="295">
        <f t="shared" si="1376"/>
        <v>0</v>
      </c>
      <c r="M5881" s="12" t="str">
        <f t="shared" si="1374"/>
        <v/>
      </c>
      <c r="N5881" s="13"/>
    </row>
    <row r="5882" spans="1:14" hidden="1">
      <c r="A5882" s="23">
        <v>225</v>
      </c>
      <c r="B5882" s="291"/>
      <c r="C5882" s="285">
        <v>3307</v>
      </c>
      <c r="D5882" s="361" t="s">
        <v>2049</v>
      </c>
      <c r="E5882" s="287">
        <f t="shared" si="1375"/>
        <v>0</v>
      </c>
      <c r="F5882" s="486">
        <v>0</v>
      </c>
      <c r="G5882" s="487">
        <v>0</v>
      </c>
      <c r="H5882" s="175">
        <v>0</v>
      </c>
      <c r="I5882" s="486">
        <v>0</v>
      </c>
      <c r="J5882" s="487">
        <v>0</v>
      </c>
      <c r="K5882" s="175">
        <v>0</v>
      </c>
      <c r="L5882" s="287">
        <f t="shared" si="1376"/>
        <v>0</v>
      </c>
      <c r="M5882" s="12" t="str">
        <f t="shared" si="1374"/>
        <v/>
      </c>
      <c r="N5882" s="13"/>
    </row>
    <row r="5883" spans="1:14" hidden="1">
      <c r="A5883" s="23">
        <v>230</v>
      </c>
      <c r="B5883" s="272">
        <v>3900</v>
      </c>
      <c r="C5883" s="1917" t="s">
        <v>227</v>
      </c>
      <c r="D5883" s="1918"/>
      <c r="E5883" s="310">
        <f t="shared" si="1375"/>
        <v>0</v>
      </c>
      <c r="F5883" s="1458">
        <v>0</v>
      </c>
      <c r="G5883" s="1459">
        <v>0</v>
      </c>
      <c r="H5883" s="1460">
        <v>0</v>
      </c>
      <c r="I5883" s="1458">
        <v>0</v>
      </c>
      <c r="J5883" s="1459">
        <v>0</v>
      </c>
      <c r="K5883" s="1460">
        <v>0</v>
      </c>
      <c r="L5883" s="310">
        <f t="shared" si="1376"/>
        <v>0</v>
      </c>
      <c r="M5883" s="12" t="str">
        <f t="shared" si="1374"/>
        <v/>
      </c>
      <c r="N5883" s="13"/>
    </row>
    <row r="5884" spans="1:14" hidden="1">
      <c r="A5884" s="23">
        <v>245</v>
      </c>
      <c r="B5884" s="272">
        <v>4000</v>
      </c>
      <c r="C5884" s="1917" t="s">
        <v>228</v>
      </c>
      <c r="D5884" s="1918"/>
      <c r="E5884" s="310">
        <f t="shared" si="1375"/>
        <v>0</v>
      </c>
      <c r="F5884" s="1410"/>
      <c r="G5884" s="1411"/>
      <c r="H5884" s="1412"/>
      <c r="I5884" s="1410"/>
      <c r="J5884" s="1411"/>
      <c r="K5884" s="1412"/>
      <c r="L5884" s="310">
        <f t="shared" si="1376"/>
        <v>0</v>
      </c>
      <c r="M5884" s="12" t="str">
        <f t="shared" si="1374"/>
        <v/>
      </c>
      <c r="N5884" s="13"/>
    </row>
    <row r="5885" spans="1:14" hidden="1">
      <c r="A5885" s="22">
        <v>350</v>
      </c>
      <c r="B5885" s="272">
        <v>4100</v>
      </c>
      <c r="C5885" s="1917" t="s">
        <v>229</v>
      </c>
      <c r="D5885" s="1918"/>
      <c r="E5885" s="310">
        <f t="shared" si="1375"/>
        <v>0</v>
      </c>
      <c r="F5885" s="1459">
        <v>0</v>
      </c>
      <c r="G5885" s="1459">
        <v>0</v>
      </c>
      <c r="H5885" s="1460">
        <v>0</v>
      </c>
      <c r="I5885" s="1711">
        <v>0</v>
      </c>
      <c r="J5885" s="1459">
        <v>0</v>
      </c>
      <c r="K5885" s="1459">
        <v>0</v>
      </c>
      <c r="L5885" s="310">
        <f t="shared" si="1376"/>
        <v>0</v>
      </c>
      <c r="M5885" s="12" t="str">
        <f t="shared" si="1374"/>
        <v/>
      </c>
      <c r="N5885" s="13"/>
    </row>
    <row r="5886" spans="1:14" hidden="1">
      <c r="A5886" s="23">
        <v>355</v>
      </c>
      <c r="B5886" s="272">
        <v>4200</v>
      </c>
      <c r="C5886" s="1917" t="s">
        <v>230</v>
      </c>
      <c r="D5886" s="1918"/>
      <c r="E5886" s="310">
        <f t="shared" ref="E5886:L5886" si="1377">SUM(E5887:E5892)</f>
        <v>0</v>
      </c>
      <c r="F5886" s="274">
        <f t="shared" si="1377"/>
        <v>0</v>
      </c>
      <c r="G5886" s="275">
        <f t="shared" si="1377"/>
        <v>0</v>
      </c>
      <c r="H5886" s="276">
        <f>SUM(H5887:H5892)</f>
        <v>0</v>
      </c>
      <c r="I5886" s="274">
        <f t="shared" si="1377"/>
        <v>0</v>
      </c>
      <c r="J5886" s="275">
        <f t="shared" si="1377"/>
        <v>0</v>
      </c>
      <c r="K5886" s="276">
        <f t="shared" si="1377"/>
        <v>0</v>
      </c>
      <c r="L5886" s="310">
        <f t="shared" si="1377"/>
        <v>0</v>
      </c>
      <c r="M5886" s="12" t="str">
        <f t="shared" si="1374"/>
        <v/>
      </c>
      <c r="N5886" s="13"/>
    </row>
    <row r="5887" spans="1:14" hidden="1">
      <c r="A5887" s="23">
        <v>355</v>
      </c>
      <c r="B5887" s="362"/>
      <c r="C5887" s="279">
        <v>4201</v>
      </c>
      <c r="D5887" s="280" t="s">
        <v>231</v>
      </c>
      <c r="E5887" s="281">
        <f t="shared" ref="E5887:E5892" si="1378">F5887+G5887+H5887</f>
        <v>0</v>
      </c>
      <c r="F5887" s="152"/>
      <c r="G5887" s="153"/>
      <c r="H5887" s="1406"/>
      <c r="I5887" s="152"/>
      <c r="J5887" s="153"/>
      <c r="K5887" s="1406"/>
      <c r="L5887" s="281">
        <f t="shared" ref="L5887:L5892" si="1379">I5887+J5887+K5887</f>
        <v>0</v>
      </c>
      <c r="M5887" s="12" t="str">
        <f t="shared" si="1374"/>
        <v/>
      </c>
      <c r="N5887" s="13"/>
    </row>
    <row r="5888" spans="1:14" hidden="1">
      <c r="A5888" s="23">
        <v>375</v>
      </c>
      <c r="B5888" s="362"/>
      <c r="C5888" s="293">
        <v>4202</v>
      </c>
      <c r="D5888" s="363" t="s">
        <v>232</v>
      </c>
      <c r="E5888" s="295">
        <f t="shared" si="1378"/>
        <v>0</v>
      </c>
      <c r="F5888" s="158"/>
      <c r="G5888" s="159"/>
      <c r="H5888" s="1408"/>
      <c r="I5888" s="158"/>
      <c r="J5888" s="159"/>
      <c r="K5888" s="1408"/>
      <c r="L5888" s="295">
        <f t="shared" si="1379"/>
        <v>0</v>
      </c>
      <c r="M5888" s="12" t="str">
        <f t="shared" si="1374"/>
        <v/>
      </c>
      <c r="N5888" s="13"/>
    </row>
    <row r="5889" spans="1:14" hidden="1">
      <c r="A5889" s="23">
        <v>380</v>
      </c>
      <c r="B5889" s="362"/>
      <c r="C5889" s="293">
        <v>4214</v>
      </c>
      <c r="D5889" s="363" t="s">
        <v>233</v>
      </c>
      <c r="E5889" s="295">
        <f t="shared" si="1378"/>
        <v>0</v>
      </c>
      <c r="F5889" s="158"/>
      <c r="G5889" s="159"/>
      <c r="H5889" s="1408"/>
      <c r="I5889" s="158"/>
      <c r="J5889" s="159"/>
      <c r="K5889" s="1408"/>
      <c r="L5889" s="295">
        <f t="shared" si="1379"/>
        <v>0</v>
      </c>
      <c r="M5889" s="12" t="str">
        <f t="shared" si="1374"/>
        <v/>
      </c>
      <c r="N5889" s="13"/>
    </row>
    <row r="5890" spans="1:14" hidden="1">
      <c r="A5890" s="23">
        <v>385</v>
      </c>
      <c r="B5890" s="362"/>
      <c r="C5890" s="293">
        <v>4217</v>
      </c>
      <c r="D5890" s="363" t="s">
        <v>234</v>
      </c>
      <c r="E5890" s="295">
        <f t="shared" si="1378"/>
        <v>0</v>
      </c>
      <c r="F5890" s="158"/>
      <c r="G5890" s="159"/>
      <c r="H5890" s="1408"/>
      <c r="I5890" s="158"/>
      <c r="J5890" s="159"/>
      <c r="K5890" s="1408"/>
      <c r="L5890" s="295">
        <f t="shared" si="1379"/>
        <v>0</v>
      </c>
      <c r="M5890" s="12" t="str">
        <f t="shared" si="1374"/>
        <v/>
      </c>
      <c r="N5890" s="13"/>
    </row>
    <row r="5891" spans="1:14" hidden="1">
      <c r="A5891" s="23">
        <v>390</v>
      </c>
      <c r="B5891" s="362"/>
      <c r="C5891" s="293">
        <v>4218</v>
      </c>
      <c r="D5891" s="294" t="s">
        <v>235</v>
      </c>
      <c r="E5891" s="295">
        <f t="shared" si="1378"/>
        <v>0</v>
      </c>
      <c r="F5891" s="158"/>
      <c r="G5891" s="159"/>
      <c r="H5891" s="1408"/>
      <c r="I5891" s="158"/>
      <c r="J5891" s="159"/>
      <c r="K5891" s="1408"/>
      <c r="L5891" s="295">
        <f t="shared" si="1379"/>
        <v>0</v>
      </c>
      <c r="M5891" s="12" t="str">
        <f t="shared" si="1374"/>
        <v/>
      </c>
      <c r="N5891" s="13"/>
    </row>
    <row r="5892" spans="1:14" hidden="1">
      <c r="A5892" s="23">
        <v>390</v>
      </c>
      <c r="B5892" s="362"/>
      <c r="C5892" s="285">
        <v>4219</v>
      </c>
      <c r="D5892" s="343" t="s">
        <v>236</v>
      </c>
      <c r="E5892" s="287">
        <f t="shared" si="1378"/>
        <v>0</v>
      </c>
      <c r="F5892" s="173"/>
      <c r="G5892" s="174"/>
      <c r="H5892" s="1409"/>
      <c r="I5892" s="173"/>
      <c r="J5892" s="174"/>
      <c r="K5892" s="1409"/>
      <c r="L5892" s="287">
        <f t="shared" si="1379"/>
        <v>0</v>
      </c>
      <c r="M5892" s="12" t="str">
        <f t="shared" si="1374"/>
        <v/>
      </c>
      <c r="N5892" s="13"/>
    </row>
    <row r="5893" spans="1:14">
      <c r="A5893" s="23">
        <v>395</v>
      </c>
      <c r="B5893" s="272">
        <v>4300</v>
      </c>
      <c r="C5893" s="1917" t="s">
        <v>1645</v>
      </c>
      <c r="D5893" s="1918"/>
      <c r="E5893" s="310">
        <f t="shared" ref="E5893:L5893" si="1380">SUM(E5894:E5896)</f>
        <v>226421</v>
      </c>
      <c r="F5893" s="274">
        <f t="shared" si="1380"/>
        <v>226421</v>
      </c>
      <c r="G5893" s="275">
        <f t="shared" si="1380"/>
        <v>0</v>
      </c>
      <c r="H5893" s="276">
        <f>SUM(H5894:H5896)</f>
        <v>0</v>
      </c>
      <c r="I5893" s="274">
        <f t="shared" si="1380"/>
        <v>175216</v>
      </c>
      <c r="J5893" s="275">
        <f t="shared" si="1380"/>
        <v>0</v>
      </c>
      <c r="K5893" s="276">
        <f t="shared" si="1380"/>
        <v>0</v>
      </c>
      <c r="L5893" s="310">
        <f t="shared" si="1380"/>
        <v>175216</v>
      </c>
      <c r="M5893" s="12">
        <f t="shared" si="1374"/>
        <v>1</v>
      </c>
      <c r="N5893" s="13"/>
    </row>
    <row r="5894" spans="1:14">
      <c r="A5894" s="18">
        <v>397</v>
      </c>
      <c r="B5894" s="362"/>
      <c r="C5894" s="279">
        <v>4301</v>
      </c>
      <c r="D5894" s="311" t="s">
        <v>237</v>
      </c>
      <c r="E5894" s="281">
        <f t="shared" ref="E5894:E5899" si="1381">F5894+G5894+H5894</f>
        <v>226421</v>
      </c>
      <c r="F5894" s="152">
        <f>175216+51205</f>
        <v>226421</v>
      </c>
      <c r="G5894" s="153">
        <v>0</v>
      </c>
      <c r="H5894" s="1406">
        <v>0</v>
      </c>
      <c r="I5894" s="152">
        <v>175216</v>
      </c>
      <c r="J5894" s="153">
        <v>0</v>
      </c>
      <c r="K5894" s="1406">
        <v>0</v>
      </c>
      <c r="L5894" s="281">
        <f t="shared" ref="L5894:L5899" si="1382">I5894+J5894+K5894</f>
        <v>175216</v>
      </c>
      <c r="M5894" s="12">
        <f t="shared" si="1374"/>
        <v>1</v>
      </c>
      <c r="N5894" s="13"/>
    </row>
    <row r="5895" spans="1:14" hidden="1">
      <c r="A5895" s="14">
        <v>398</v>
      </c>
      <c r="B5895" s="362"/>
      <c r="C5895" s="293">
        <v>4302</v>
      </c>
      <c r="D5895" s="363" t="s">
        <v>238</v>
      </c>
      <c r="E5895" s="295">
        <f t="shared" si="1381"/>
        <v>0</v>
      </c>
      <c r="F5895" s="158"/>
      <c r="G5895" s="159"/>
      <c r="H5895" s="1408"/>
      <c r="I5895" s="158"/>
      <c r="J5895" s="159"/>
      <c r="K5895" s="1408"/>
      <c r="L5895" s="295">
        <f t="shared" si="1382"/>
        <v>0</v>
      </c>
      <c r="M5895" s="12" t="str">
        <f t="shared" si="1374"/>
        <v/>
      </c>
      <c r="N5895" s="13"/>
    </row>
    <row r="5896" spans="1:14" hidden="1">
      <c r="A5896" s="14">
        <v>399</v>
      </c>
      <c r="B5896" s="362"/>
      <c r="C5896" s="285">
        <v>4309</v>
      </c>
      <c r="D5896" s="301" t="s">
        <v>239</v>
      </c>
      <c r="E5896" s="287">
        <f t="shared" si="1381"/>
        <v>0</v>
      </c>
      <c r="F5896" s="173"/>
      <c r="G5896" s="174"/>
      <c r="H5896" s="1409"/>
      <c r="I5896" s="173"/>
      <c r="J5896" s="174"/>
      <c r="K5896" s="1409"/>
      <c r="L5896" s="287">
        <f t="shared" si="1382"/>
        <v>0</v>
      </c>
      <c r="M5896" s="12" t="str">
        <f t="shared" si="1374"/>
        <v/>
      </c>
      <c r="N5896" s="13"/>
    </row>
    <row r="5897" spans="1:14" hidden="1">
      <c r="A5897" s="14">
        <v>400</v>
      </c>
      <c r="B5897" s="272">
        <v>4400</v>
      </c>
      <c r="C5897" s="1917" t="s">
        <v>1642</v>
      </c>
      <c r="D5897" s="1918"/>
      <c r="E5897" s="310">
        <f t="shared" si="1381"/>
        <v>0</v>
      </c>
      <c r="F5897" s="1410"/>
      <c r="G5897" s="1411"/>
      <c r="H5897" s="1412"/>
      <c r="I5897" s="1410"/>
      <c r="J5897" s="1411"/>
      <c r="K5897" s="1412"/>
      <c r="L5897" s="310">
        <f t="shared" si="1382"/>
        <v>0</v>
      </c>
      <c r="M5897" s="12" t="str">
        <f t="shared" si="1374"/>
        <v/>
      </c>
      <c r="N5897" s="13"/>
    </row>
    <row r="5898" spans="1:14" hidden="1">
      <c r="A5898" s="14">
        <v>401</v>
      </c>
      <c r="B5898" s="272">
        <v>4500</v>
      </c>
      <c r="C5898" s="1917" t="s">
        <v>1643</v>
      </c>
      <c r="D5898" s="1918"/>
      <c r="E5898" s="310">
        <f t="shared" si="1381"/>
        <v>0</v>
      </c>
      <c r="F5898" s="1410"/>
      <c r="G5898" s="1411"/>
      <c r="H5898" s="1412"/>
      <c r="I5898" s="1410"/>
      <c r="J5898" s="1411"/>
      <c r="K5898" s="1412"/>
      <c r="L5898" s="310">
        <f t="shared" si="1382"/>
        <v>0</v>
      </c>
      <c r="M5898" s="12" t="str">
        <f t="shared" si="1374"/>
        <v/>
      </c>
      <c r="N5898" s="13"/>
    </row>
    <row r="5899" spans="1:14" hidden="1">
      <c r="A5899" s="40">
        <v>404</v>
      </c>
      <c r="B5899" s="272">
        <v>4600</v>
      </c>
      <c r="C5899" s="1923" t="s">
        <v>240</v>
      </c>
      <c r="D5899" s="1924"/>
      <c r="E5899" s="310">
        <f t="shared" si="1381"/>
        <v>0</v>
      </c>
      <c r="F5899" s="1410"/>
      <c r="G5899" s="1411"/>
      <c r="H5899" s="1412"/>
      <c r="I5899" s="1410"/>
      <c r="J5899" s="1411"/>
      <c r="K5899" s="1412"/>
      <c r="L5899" s="310">
        <f t="shared" si="1382"/>
        <v>0</v>
      </c>
      <c r="M5899" s="12" t="str">
        <f t="shared" si="1374"/>
        <v/>
      </c>
      <c r="N5899" s="13"/>
    </row>
    <row r="5900" spans="1:14" hidden="1">
      <c r="A5900" s="40">
        <v>404</v>
      </c>
      <c r="B5900" s="272">
        <v>4900</v>
      </c>
      <c r="C5900" s="1917" t="s">
        <v>267</v>
      </c>
      <c r="D5900" s="1918"/>
      <c r="E5900" s="310">
        <f t="shared" ref="E5900:L5900" si="1383">+E5901+E5902</f>
        <v>0</v>
      </c>
      <c r="F5900" s="274">
        <f t="shared" si="1383"/>
        <v>0</v>
      </c>
      <c r="G5900" s="275">
        <f t="shared" si="1383"/>
        <v>0</v>
      </c>
      <c r="H5900" s="276">
        <f>+H5901+H5902</f>
        <v>0</v>
      </c>
      <c r="I5900" s="274">
        <f t="shared" si="1383"/>
        <v>0</v>
      </c>
      <c r="J5900" s="275">
        <f t="shared" si="1383"/>
        <v>0</v>
      </c>
      <c r="K5900" s="276">
        <f t="shared" si="1383"/>
        <v>0</v>
      </c>
      <c r="L5900" s="310">
        <f t="shared" si="1383"/>
        <v>0</v>
      </c>
      <c r="M5900" s="12" t="str">
        <f t="shared" si="1374"/>
        <v/>
      </c>
      <c r="N5900" s="13"/>
    </row>
    <row r="5901" spans="1:14" hidden="1">
      <c r="A5901" s="22">
        <v>440</v>
      </c>
      <c r="B5901" s="362"/>
      <c r="C5901" s="279">
        <v>4901</v>
      </c>
      <c r="D5901" s="364" t="s">
        <v>268</v>
      </c>
      <c r="E5901" s="281">
        <f>F5901+G5901+H5901</f>
        <v>0</v>
      </c>
      <c r="F5901" s="152"/>
      <c r="G5901" s="153"/>
      <c r="H5901" s="1406"/>
      <c r="I5901" s="152"/>
      <c r="J5901" s="153"/>
      <c r="K5901" s="1406"/>
      <c r="L5901" s="281">
        <f>I5901+J5901+K5901</f>
        <v>0</v>
      </c>
      <c r="M5901" s="12" t="str">
        <f t="shared" si="1374"/>
        <v/>
      </c>
      <c r="N5901" s="13"/>
    </row>
    <row r="5902" spans="1:14" hidden="1">
      <c r="A5902" s="22">
        <v>450</v>
      </c>
      <c r="B5902" s="362"/>
      <c r="C5902" s="285">
        <v>4902</v>
      </c>
      <c r="D5902" s="301" t="s">
        <v>269</v>
      </c>
      <c r="E5902" s="287">
        <f>F5902+G5902+H5902</f>
        <v>0</v>
      </c>
      <c r="F5902" s="173"/>
      <c r="G5902" s="174"/>
      <c r="H5902" s="1409"/>
      <c r="I5902" s="173"/>
      <c r="J5902" s="174"/>
      <c r="K5902" s="1409"/>
      <c r="L5902" s="287">
        <f>I5902+J5902+K5902</f>
        <v>0</v>
      </c>
      <c r="M5902" s="12" t="str">
        <f t="shared" si="1374"/>
        <v/>
      </c>
      <c r="N5902" s="13"/>
    </row>
    <row r="5903" spans="1:14" hidden="1">
      <c r="A5903" s="22">
        <v>495</v>
      </c>
      <c r="B5903" s="365">
        <v>5100</v>
      </c>
      <c r="C5903" s="1925" t="s">
        <v>241</v>
      </c>
      <c r="D5903" s="1926"/>
      <c r="E5903" s="310">
        <f>F5903+G5903+H5903</f>
        <v>0</v>
      </c>
      <c r="F5903" s="1410"/>
      <c r="G5903" s="1411"/>
      <c r="H5903" s="1412"/>
      <c r="I5903" s="1410"/>
      <c r="J5903" s="1411"/>
      <c r="K5903" s="1412"/>
      <c r="L5903" s="310">
        <f>I5903+J5903+K5903</f>
        <v>0</v>
      </c>
      <c r="M5903" s="12" t="str">
        <f t="shared" si="1374"/>
        <v/>
      </c>
      <c r="N5903" s="13"/>
    </row>
    <row r="5904" spans="1:14" hidden="1">
      <c r="A5904" s="23">
        <v>500</v>
      </c>
      <c r="B5904" s="365">
        <v>5200</v>
      </c>
      <c r="C5904" s="1925" t="s">
        <v>242</v>
      </c>
      <c r="D5904" s="1926"/>
      <c r="E5904" s="310">
        <f t="shared" ref="E5904:L5904" si="1384">SUM(E5905:E5911)</f>
        <v>0</v>
      </c>
      <c r="F5904" s="274">
        <f t="shared" si="1384"/>
        <v>0</v>
      </c>
      <c r="G5904" s="275">
        <f t="shared" si="1384"/>
        <v>0</v>
      </c>
      <c r="H5904" s="276">
        <f>SUM(H5905:H5911)</f>
        <v>0</v>
      </c>
      <c r="I5904" s="274">
        <f t="shared" si="1384"/>
        <v>0</v>
      </c>
      <c r="J5904" s="275">
        <f t="shared" si="1384"/>
        <v>0</v>
      </c>
      <c r="K5904" s="276">
        <f t="shared" si="1384"/>
        <v>0</v>
      </c>
      <c r="L5904" s="310">
        <f t="shared" si="1384"/>
        <v>0</v>
      </c>
      <c r="M5904" s="12" t="str">
        <f t="shared" si="1374"/>
        <v/>
      </c>
      <c r="N5904" s="13"/>
    </row>
    <row r="5905" spans="1:14" hidden="1">
      <c r="A5905" s="23">
        <v>505</v>
      </c>
      <c r="B5905" s="366"/>
      <c r="C5905" s="367">
        <v>5201</v>
      </c>
      <c r="D5905" s="368" t="s">
        <v>243</v>
      </c>
      <c r="E5905" s="281">
        <f t="shared" ref="E5905:E5911" si="1385">F5905+G5905+H5905</f>
        <v>0</v>
      </c>
      <c r="F5905" s="152"/>
      <c r="G5905" s="153"/>
      <c r="H5905" s="1406"/>
      <c r="I5905" s="152"/>
      <c r="J5905" s="153"/>
      <c r="K5905" s="1406"/>
      <c r="L5905" s="281">
        <f t="shared" ref="L5905:L5911" si="1386">I5905+J5905+K5905</f>
        <v>0</v>
      </c>
      <c r="M5905" s="12" t="str">
        <f t="shared" si="1374"/>
        <v/>
      </c>
      <c r="N5905" s="13"/>
    </row>
    <row r="5906" spans="1:14" hidden="1">
      <c r="A5906" s="23">
        <v>510</v>
      </c>
      <c r="B5906" s="366"/>
      <c r="C5906" s="369">
        <v>5202</v>
      </c>
      <c r="D5906" s="370" t="s">
        <v>244</v>
      </c>
      <c r="E5906" s="295">
        <f t="shared" si="1385"/>
        <v>0</v>
      </c>
      <c r="F5906" s="158"/>
      <c r="G5906" s="159"/>
      <c r="H5906" s="1408"/>
      <c r="I5906" s="158"/>
      <c r="J5906" s="159"/>
      <c r="K5906" s="1408"/>
      <c r="L5906" s="295">
        <f t="shared" si="1386"/>
        <v>0</v>
      </c>
      <c r="M5906" s="12" t="str">
        <f t="shared" si="1374"/>
        <v/>
      </c>
      <c r="N5906" s="13"/>
    </row>
    <row r="5907" spans="1:14" hidden="1">
      <c r="A5907" s="23">
        <v>515</v>
      </c>
      <c r="B5907" s="366"/>
      <c r="C5907" s="369">
        <v>5203</v>
      </c>
      <c r="D5907" s="370" t="s">
        <v>609</v>
      </c>
      <c r="E5907" s="295">
        <f t="shared" si="1385"/>
        <v>0</v>
      </c>
      <c r="F5907" s="158"/>
      <c r="G5907" s="159"/>
      <c r="H5907" s="1408"/>
      <c r="I5907" s="158"/>
      <c r="J5907" s="159"/>
      <c r="K5907" s="1408"/>
      <c r="L5907" s="295">
        <f t="shared" si="1386"/>
        <v>0</v>
      </c>
      <c r="M5907" s="12" t="str">
        <f t="shared" si="1374"/>
        <v/>
      </c>
      <c r="N5907" s="13"/>
    </row>
    <row r="5908" spans="1:14" hidden="1">
      <c r="A5908" s="23">
        <v>520</v>
      </c>
      <c r="B5908" s="366"/>
      <c r="C5908" s="369">
        <v>5204</v>
      </c>
      <c r="D5908" s="370" t="s">
        <v>610</v>
      </c>
      <c r="E5908" s="295">
        <f t="shared" si="1385"/>
        <v>0</v>
      </c>
      <c r="F5908" s="158"/>
      <c r="G5908" s="159"/>
      <c r="H5908" s="1408"/>
      <c r="I5908" s="158"/>
      <c r="J5908" s="159"/>
      <c r="K5908" s="1408"/>
      <c r="L5908" s="295">
        <f t="shared" si="1386"/>
        <v>0</v>
      </c>
      <c r="M5908" s="12" t="str">
        <f t="shared" si="1374"/>
        <v/>
      </c>
      <c r="N5908" s="13"/>
    </row>
    <row r="5909" spans="1:14" hidden="1">
      <c r="A5909" s="23">
        <v>525</v>
      </c>
      <c r="B5909" s="366"/>
      <c r="C5909" s="369">
        <v>5205</v>
      </c>
      <c r="D5909" s="370" t="s">
        <v>611</v>
      </c>
      <c r="E5909" s="295">
        <f t="shared" si="1385"/>
        <v>0</v>
      </c>
      <c r="F5909" s="158"/>
      <c r="G5909" s="159"/>
      <c r="H5909" s="1408"/>
      <c r="I5909" s="158"/>
      <c r="J5909" s="159"/>
      <c r="K5909" s="1408"/>
      <c r="L5909" s="295">
        <f t="shared" si="1386"/>
        <v>0</v>
      </c>
      <c r="M5909" s="12" t="str">
        <f t="shared" si="1374"/>
        <v/>
      </c>
      <c r="N5909" s="13"/>
    </row>
    <row r="5910" spans="1:14" hidden="1">
      <c r="A5910" s="22">
        <v>635</v>
      </c>
      <c r="B5910" s="366"/>
      <c r="C5910" s="369">
        <v>5206</v>
      </c>
      <c r="D5910" s="370" t="s">
        <v>612</v>
      </c>
      <c r="E5910" s="295">
        <f t="shared" si="1385"/>
        <v>0</v>
      </c>
      <c r="F5910" s="158"/>
      <c r="G5910" s="159"/>
      <c r="H5910" s="1408"/>
      <c r="I5910" s="158"/>
      <c r="J5910" s="159"/>
      <c r="K5910" s="1408"/>
      <c r="L5910" s="295">
        <f t="shared" si="1386"/>
        <v>0</v>
      </c>
      <c r="M5910" s="12" t="str">
        <f t="shared" si="1374"/>
        <v/>
      </c>
      <c r="N5910" s="13"/>
    </row>
    <row r="5911" spans="1:14" hidden="1">
      <c r="A5911" s="23">
        <v>640</v>
      </c>
      <c r="B5911" s="366"/>
      <c r="C5911" s="371">
        <v>5219</v>
      </c>
      <c r="D5911" s="372" t="s">
        <v>613</v>
      </c>
      <c r="E5911" s="287">
        <f t="shared" si="1385"/>
        <v>0</v>
      </c>
      <c r="F5911" s="173"/>
      <c r="G5911" s="174"/>
      <c r="H5911" s="1409"/>
      <c r="I5911" s="173"/>
      <c r="J5911" s="174"/>
      <c r="K5911" s="1409"/>
      <c r="L5911" s="287">
        <f t="shared" si="1386"/>
        <v>0</v>
      </c>
      <c r="M5911" s="12" t="str">
        <f t="shared" si="1374"/>
        <v/>
      </c>
      <c r="N5911" s="13"/>
    </row>
    <row r="5912" spans="1:14" hidden="1">
      <c r="A5912" s="23">
        <v>645</v>
      </c>
      <c r="B5912" s="365">
        <v>5300</v>
      </c>
      <c r="C5912" s="1925" t="s">
        <v>614</v>
      </c>
      <c r="D5912" s="1926"/>
      <c r="E5912" s="310">
        <f t="shared" ref="E5912:L5912" si="1387">SUM(E5913:E5914)</f>
        <v>0</v>
      </c>
      <c r="F5912" s="274">
        <f t="shared" si="1387"/>
        <v>0</v>
      </c>
      <c r="G5912" s="275">
        <f t="shared" si="1387"/>
        <v>0</v>
      </c>
      <c r="H5912" s="276">
        <f>SUM(H5913:H5914)</f>
        <v>0</v>
      </c>
      <c r="I5912" s="274">
        <f t="shared" si="1387"/>
        <v>0</v>
      </c>
      <c r="J5912" s="275">
        <f t="shared" si="1387"/>
        <v>0</v>
      </c>
      <c r="K5912" s="276">
        <f t="shared" si="1387"/>
        <v>0</v>
      </c>
      <c r="L5912" s="310">
        <f t="shared" si="1387"/>
        <v>0</v>
      </c>
      <c r="M5912" s="12" t="str">
        <f t="shared" si="1374"/>
        <v/>
      </c>
      <c r="N5912" s="13"/>
    </row>
    <row r="5913" spans="1:14" hidden="1">
      <c r="A5913" s="23">
        <v>650</v>
      </c>
      <c r="B5913" s="366"/>
      <c r="C5913" s="367">
        <v>5301</v>
      </c>
      <c r="D5913" s="368" t="s">
        <v>301</v>
      </c>
      <c r="E5913" s="281">
        <f>F5913+G5913+H5913</f>
        <v>0</v>
      </c>
      <c r="F5913" s="152"/>
      <c r="G5913" s="153"/>
      <c r="H5913" s="1406"/>
      <c r="I5913" s="152"/>
      <c r="J5913" s="153"/>
      <c r="K5913" s="1406"/>
      <c r="L5913" s="281">
        <f>I5913+J5913+K5913</f>
        <v>0</v>
      </c>
      <c r="M5913" s="12" t="str">
        <f t="shared" si="1374"/>
        <v/>
      </c>
      <c r="N5913" s="13"/>
    </row>
    <row r="5914" spans="1:14" hidden="1">
      <c r="A5914" s="22">
        <v>655</v>
      </c>
      <c r="B5914" s="366"/>
      <c r="C5914" s="371">
        <v>5309</v>
      </c>
      <c r="D5914" s="372" t="s">
        <v>615</v>
      </c>
      <c r="E5914" s="287">
        <f>F5914+G5914+H5914</f>
        <v>0</v>
      </c>
      <c r="F5914" s="173"/>
      <c r="G5914" s="174"/>
      <c r="H5914" s="1409"/>
      <c r="I5914" s="173"/>
      <c r="J5914" s="174"/>
      <c r="K5914" s="1409"/>
      <c r="L5914" s="287">
        <f>I5914+J5914+K5914</f>
        <v>0</v>
      </c>
      <c r="M5914" s="12" t="str">
        <f t="shared" si="1374"/>
        <v/>
      </c>
      <c r="N5914" s="13"/>
    </row>
    <row r="5915" spans="1:14" hidden="1">
      <c r="A5915" s="22">
        <v>665</v>
      </c>
      <c r="B5915" s="365">
        <v>5400</v>
      </c>
      <c r="C5915" s="1925" t="s">
        <v>672</v>
      </c>
      <c r="D5915" s="1926"/>
      <c r="E5915" s="310">
        <f>F5915+G5915+H5915</f>
        <v>0</v>
      </c>
      <c r="F5915" s="1410"/>
      <c r="G5915" s="1411"/>
      <c r="H5915" s="1412"/>
      <c r="I5915" s="1410"/>
      <c r="J5915" s="1411"/>
      <c r="K5915" s="1412"/>
      <c r="L5915" s="310">
        <f>I5915+J5915+K5915</f>
        <v>0</v>
      </c>
      <c r="M5915" s="12" t="str">
        <f t="shared" si="1374"/>
        <v/>
      </c>
      <c r="N5915" s="13"/>
    </row>
    <row r="5916" spans="1:14" hidden="1">
      <c r="A5916" s="22">
        <v>675</v>
      </c>
      <c r="B5916" s="272">
        <v>5500</v>
      </c>
      <c r="C5916" s="1917" t="s">
        <v>673</v>
      </c>
      <c r="D5916" s="1918"/>
      <c r="E5916" s="310">
        <f t="shared" ref="E5916:L5916" si="1388">SUM(E5917:E5920)</f>
        <v>0</v>
      </c>
      <c r="F5916" s="274">
        <f t="shared" si="1388"/>
        <v>0</v>
      </c>
      <c r="G5916" s="275">
        <f t="shared" si="1388"/>
        <v>0</v>
      </c>
      <c r="H5916" s="276">
        <f>SUM(H5917:H5920)</f>
        <v>0</v>
      </c>
      <c r="I5916" s="274">
        <f t="shared" si="1388"/>
        <v>0</v>
      </c>
      <c r="J5916" s="275">
        <f t="shared" si="1388"/>
        <v>0</v>
      </c>
      <c r="K5916" s="276">
        <f t="shared" si="1388"/>
        <v>0</v>
      </c>
      <c r="L5916" s="310">
        <f t="shared" si="1388"/>
        <v>0</v>
      </c>
      <c r="M5916" s="12" t="str">
        <f t="shared" si="1374"/>
        <v/>
      </c>
      <c r="N5916" s="13"/>
    </row>
    <row r="5917" spans="1:14" hidden="1">
      <c r="A5917" s="22">
        <v>685</v>
      </c>
      <c r="B5917" s="362"/>
      <c r="C5917" s="279">
        <v>5501</v>
      </c>
      <c r="D5917" s="311" t="s">
        <v>674</v>
      </c>
      <c r="E5917" s="281">
        <f>F5917+G5917+H5917</f>
        <v>0</v>
      </c>
      <c r="F5917" s="152"/>
      <c r="G5917" s="153"/>
      <c r="H5917" s="1406"/>
      <c r="I5917" s="152"/>
      <c r="J5917" s="153"/>
      <c r="K5917" s="1406"/>
      <c r="L5917" s="281">
        <f>I5917+J5917+K5917</f>
        <v>0</v>
      </c>
      <c r="M5917" s="12" t="str">
        <f t="shared" si="1374"/>
        <v/>
      </c>
      <c r="N5917" s="13"/>
    </row>
    <row r="5918" spans="1:14" hidden="1">
      <c r="A5918" s="23">
        <v>690</v>
      </c>
      <c r="B5918" s="362"/>
      <c r="C5918" s="293">
        <v>5502</v>
      </c>
      <c r="D5918" s="294" t="s">
        <v>675</v>
      </c>
      <c r="E5918" s="295">
        <f>F5918+G5918+H5918</f>
        <v>0</v>
      </c>
      <c r="F5918" s="158"/>
      <c r="G5918" s="159"/>
      <c r="H5918" s="1408"/>
      <c r="I5918" s="158"/>
      <c r="J5918" s="159"/>
      <c r="K5918" s="1408"/>
      <c r="L5918" s="295">
        <f>I5918+J5918+K5918</f>
        <v>0</v>
      </c>
      <c r="M5918" s="12" t="str">
        <f t="shared" si="1374"/>
        <v/>
      </c>
      <c r="N5918" s="13"/>
    </row>
    <row r="5919" spans="1:14" hidden="1">
      <c r="A5919" s="23">
        <v>695</v>
      </c>
      <c r="B5919" s="362"/>
      <c r="C5919" s="293">
        <v>5503</v>
      </c>
      <c r="D5919" s="363" t="s">
        <v>676</v>
      </c>
      <c r="E5919" s="295">
        <f>F5919+G5919+H5919</f>
        <v>0</v>
      </c>
      <c r="F5919" s="158"/>
      <c r="G5919" s="159"/>
      <c r="H5919" s="1408"/>
      <c r="I5919" s="158"/>
      <c r="J5919" s="159"/>
      <c r="K5919" s="1408"/>
      <c r="L5919" s="295">
        <f>I5919+J5919+K5919</f>
        <v>0</v>
      </c>
      <c r="M5919" s="12" t="str">
        <f t="shared" si="1374"/>
        <v/>
      </c>
      <c r="N5919" s="13"/>
    </row>
    <row r="5920" spans="1:14" hidden="1">
      <c r="A5920" s="22">
        <v>700</v>
      </c>
      <c r="B5920" s="362"/>
      <c r="C5920" s="285">
        <v>5504</v>
      </c>
      <c r="D5920" s="339" t="s">
        <v>677</v>
      </c>
      <c r="E5920" s="287">
        <f>F5920+G5920+H5920</f>
        <v>0</v>
      </c>
      <c r="F5920" s="173"/>
      <c r="G5920" s="174"/>
      <c r="H5920" s="1409"/>
      <c r="I5920" s="173"/>
      <c r="J5920" s="174"/>
      <c r="K5920" s="1409"/>
      <c r="L5920" s="287">
        <f>I5920+J5920+K5920</f>
        <v>0</v>
      </c>
      <c r="M5920" s="12" t="str">
        <f t="shared" si="1374"/>
        <v/>
      </c>
      <c r="N5920" s="13"/>
    </row>
    <row r="5921" spans="1:14" hidden="1">
      <c r="A5921" s="22">
        <v>710</v>
      </c>
      <c r="B5921" s="365">
        <v>5700</v>
      </c>
      <c r="C5921" s="1919" t="s">
        <v>899</v>
      </c>
      <c r="D5921" s="1920"/>
      <c r="E5921" s="310">
        <f>SUM(E5922:E5924)</f>
        <v>0</v>
      </c>
      <c r="F5921" s="1458">
        <v>0</v>
      </c>
      <c r="G5921" s="1458">
        <v>0</v>
      </c>
      <c r="H5921" s="1458">
        <v>0</v>
      </c>
      <c r="I5921" s="1458">
        <v>0</v>
      </c>
      <c r="J5921" s="1458">
        <v>0</v>
      </c>
      <c r="K5921" s="1458">
        <v>0</v>
      </c>
      <c r="L5921" s="310">
        <f>SUM(L5922:L5924)</f>
        <v>0</v>
      </c>
      <c r="M5921" s="12" t="str">
        <f t="shared" si="1374"/>
        <v/>
      </c>
      <c r="N5921" s="13"/>
    </row>
    <row r="5922" spans="1:14" hidden="1">
      <c r="A5922" s="23">
        <v>715</v>
      </c>
      <c r="B5922" s="366"/>
      <c r="C5922" s="367">
        <v>5701</v>
      </c>
      <c r="D5922" s="368" t="s">
        <v>678</v>
      </c>
      <c r="E5922" s="281">
        <f>F5922+G5922+H5922</f>
        <v>0</v>
      </c>
      <c r="F5922" s="1459">
        <v>0</v>
      </c>
      <c r="G5922" s="1459">
        <v>0</v>
      </c>
      <c r="H5922" s="1460">
        <v>0</v>
      </c>
      <c r="I5922" s="1711">
        <v>0</v>
      </c>
      <c r="J5922" s="1459">
        <v>0</v>
      </c>
      <c r="K5922" s="1459">
        <v>0</v>
      </c>
      <c r="L5922" s="281">
        <f>I5922+J5922+K5922</f>
        <v>0</v>
      </c>
      <c r="M5922" s="12" t="str">
        <f t="shared" si="1374"/>
        <v/>
      </c>
      <c r="N5922" s="13"/>
    </row>
    <row r="5923" spans="1:14" hidden="1">
      <c r="A5923" s="23">
        <v>720</v>
      </c>
      <c r="B5923" s="366"/>
      <c r="C5923" s="373">
        <v>5702</v>
      </c>
      <c r="D5923" s="374" t="s">
        <v>679</v>
      </c>
      <c r="E5923" s="314">
        <f>F5923+G5923+H5923</f>
        <v>0</v>
      </c>
      <c r="F5923" s="1459">
        <v>0</v>
      </c>
      <c r="G5923" s="1459">
        <v>0</v>
      </c>
      <c r="H5923" s="1460">
        <v>0</v>
      </c>
      <c r="I5923" s="1711">
        <v>0</v>
      </c>
      <c r="J5923" s="1459">
        <v>0</v>
      </c>
      <c r="K5923" s="1459">
        <v>0</v>
      </c>
      <c r="L5923" s="314">
        <f>I5923+J5923+K5923</f>
        <v>0</v>
      </c>
      <c r="M5923" s="12" t="str">
        <f t="shared" si="1374"/>
        <v/>
      </c>
      <c r="N5923" s="13"/>
    </row>
    <row r="5924" spans="1:14" hidden="1">
      <c r="A5924" s="23">
        <v>725</v>
      </c>
      <c r="B5924" s="292"/>
      <c r="C5924" s="375">
        <v>4071</v>
      </c>
      <c r="D5924" s="376" t="s">
        <v>680</v>
      </c>
      <c r="E5924" s="377">
        <f>F5924+G5924+H5924</f>
        <v>0</v>
      </c>
      <c r="F5924" s="1459">
        <v>0</v>
      </c>
      <c r="G5924" s="1459">
        <v>0</v>
      </c>
      <c r="H5924" s="1460">
        <v>0</v>
      </c>
      <c r="I5924" s="1711">
        <v>0</v>
      </c>
      <c r="J5924" s="1459">
        <v>0</v>
      </c>
      <c r="K5924" s="1459">
        <v>0</v>
      </c>
      <c r="L5924" s="377">
        <f>I5924+J5924+K5924</f>
        <v>0</v>
      </c>
      <c r="M5924" s="12" t="str">
        <f t="shared" si="1374"/>
        <v/>
      </c>
      <c r="N5924" s="13"/>
    </row>
    <row r="5925" spans="1:14" hidden="1">
      <c r="A5925" s="23">
        <v>730</v>
      </c>
      <c r="B5925" s="571"/>
      <c r="C5925" s="1921" t="s">
        <v>681</v>
      </c>
      <c r="D5925" s="1922"/>
      <c r="E5925" s="1426"/>
      <c r="F5925" s="1426"/>
      <c r="G5925" s="1426"/>
      <c r="H5925" s="1426"/>
      <c r="I5925" s="1426"/>
      <c r="J5925" s="1426"/>
      <c r="K5925" s="1426"/>
      <c r="L5925" s="1427"/>
      <c r="M5925" s="12" t="str">
        <f t="shared" si="1374"/>
        <v/>
      </c>
      <c r="N5925" s="13"/>
    </row>
    <row r="5926" spans="1:14" hidden="1">
      <c r="A5926" s="23">
        <v>735</v>
      </c>
      <c r="B5926" s="381">
        <v>98</v>
      </c>
      <c r="C5926" s="1921" t="s">
        <v>681</v>
      </c>
      <c r="D5926" s="1922"/>
      <c r="E5926" s="382">
        <f>F5926+G5926+H5926</f>
        <v>0</v>
      </c>
      <c r="F5926" s="1417"/>
      <c r="G5926" s="1418"/>
      <c r="H5926" s="1419"/>
      <c r="I5926" s="1448">
        <v>0</v>
      </c>
      <c r="J5926" s="1449">
        <v>0</v>
      </c>
      <c r="K5926" s="1450">
        <v>0</v>
      </c>
      <c r="L5926" s="382">
        <f>I5926+J5926+K5926</f>
        <v>0</v>
      </c>
      <c r="M5926" s="12" t="str">
        <f t="shared" si="1374"/>
        <v/>
      </c>
      <c r="N5926" s="13"/>
    </row>
    <row r="5927" spans="1:14" hidden="1">
      <c r="A5927" s="23">
        <v>740</v>
      </c>
      <c r="B5927" s="1421"/>
      <c r="C5927" s="1422"/>
      <c r="D5927" s="1423"/>
      <c r="E5927" s="269"/>
      <c r="F5927" s="269"/>
      <c r="G5927" s="269"/>
      <c r="H5927" s="269"/>
      <c r="I5927" s="269"/>
      <c r="J5927" s="269"/>
      <c r="K5927" s="269"/>
      <c r="L5927" s="270"/>
      <c r="M5927" s="12" t="str">
        <f t="shared" si="1374"/>
        <v/>
      </c>
      <c r="N5927" s="73" t="str">
        <f>LEFT(C5809,1)</f>
        <v>8</v>
      </c>
    </row>
    <row r="5928" spans="1:14" hidden="1">
      <c r="A5928" s="23">
        <v>745</v>
      </c>
      <c r="B5928" s="1424"/>
      <c r="C5928" s="111"/>
      <c r="D5928" s="1425"/>
      <c r="E5928" s="218"/>
      <c r="F5928" s="218"/>
      <c r="G5928" s="218"/>
      <c r="H5928" s="218"/>
      <c r="I5928" s="218"/>
      <c r="J5928" s="218"/>
      <c r="K5928" s="218"/>
      <c r="L5928" s="389"/>
      <c r="M5928" s="7" t="str">
        <f t="shared" si="1374"/>
        <v/>
      </c>
    </row>
    <row r="5929" spans="1:14" hidden="1">
      <c r="A5929" s="22">
        <v>750</v>
      </c>
      <c r="B5929" s="1424"/>
      <c r="C5929" s="111"/>
      <c r="D5929" s="1425"/>
      <c r="E5929" s="218"/>
      <c r="F5929" s="218"/>
      <c r="G5929" s="218"/>
      <c r="H5929" s="218"/>
      <c r="I5929" s="218"/>
      <c r="J5929" s="218"/>
      <c r="K5929" s="218"/>
      <c r="L5929" s="389"/>
      <c r="M5929" s="7" t="str">
        <f t="shared" si="1374"/>
        <v/>
      </c>
    </row>
    <row r="5930" spans="1:14" ht="19.5" thickBot="1">
      <c r="A5930" s="23">
        <v>755</v>
      </c>
      <c r="B5930" s="1451"/>
      <c r="C5930" s="393" t="s">
        <v>727</v>
      </c>
      <c r="D5930" s="1420">
        <f>+B5930</f>
        <v>0</v>
      </c>
      <c r="E5930" s="395">
        <f t="shared" ref="E5930:L5930" si="1389">SUM(E5812,E5815,E5821,E5829,E5830,E5848,E5852,E5858,E5861,E5862,E5863,E5864,E5868,E5877,E5883,E5884,E5885,E5886,E5893,E5897,E5898,E5899,E5900,E5903,E5904,E5912,E5915,E5916,E5921)+E5926</f>
        <v>258363</v>
      </c>
      <c r="F5930" s="396">
        <f t="shared" si="1389"/>
        <v>258363</v>
      </c>
      <c r="G5930" s="397">
        <f t="shared" si="1389"/>
        <v>0</v>
      </c>
      <c r="H5930" s="398">
        <f t="shared" si="1389"/>
        <v>0</v>
      </c>
      <c r="I5930" s="396">
        <f t="shared" si="1389"/>
        <v>178501</v>
      </c>
      <c r="J5930" s="397">
        <f t="shared" si="1389"/>
        <v>0</v>
      </c>
      <c r="K5930" s="398">
        <f t="shared" si="1389"/>
        <v>0</v>
      </c>
      <c r="L5930" s="395">
        <f t="shared" si="1389"/>
        <v>178501</v>
      </c>
      <c r="M5930" s="1820">
        <f t="shared" si="1374"/>
        <v>1</v>
      </c>
      <c r="N5930" s="65"/>
    </row>
    <row r="5931" spans="1:14" ht="19.5" thickTop="1">
      <c r="A5931" s="23">
        <v>760</v>
      </c>
      <c r="B5931" s="79" t="s">
        <v>120</v>
      </c>
      <c r="C5931" s="1"/>
      <c r="L5931" s="6"/>
      <c r="M5931" s="1820">
        <f>(IF($E5930&lt;&gt;0,$M$2,IF($L5930&lt;&gt;0,$M$2,"")))</f>
        <v>1</v>
      </c>
      <c r="N5931" s="65"/>
    </row>
    <row r="5932" spans="1:14" ht="18.75">
      <c r="A5932" s="22">
        <v>765</v>
      </c>
      <c r="B5932" s="1355"/>
      <c r="C5932" s="1355"/>
      <c r="D5932" s="1356"/>
      <c r="E5932" s="1355"/>
      <c r="F5932" s="1355"/>
      <c r="G5932" s="1355"/>
      <c r="H5932" s="1355"/>
      <c r="I5932" s="1355"/>
      <c r="J5932" s="1355"/>
      <c r="K5932" s="1355"/>
      <c r="L5932" s="1357"/>
      <c r="M5932" s="1820">
        <f>(IF($E5930&lt;&gt;0,$M$2,IF($L5930&lt;&gt;0,$M$2,"")))</f>
        <v>1</v>
      </c>
      <c r="N5932" s="65"/>
    </row>
    <row r="5933" spans="1:14" ht="18.75" hidden="1">
      <c r="A5933" s="22">
        <v>775</v>
      </c>
      <c r="B5933" s="65"/>
      <c r="C5933" s="65"/>
      <c r="D5933" s="65"/>
      <c r="E5933" s="65"/>
      <c r="F5933" s="65"/>
      <c r="G5933" s="65"/>
      <c r="H5933" s="65"/>
      <c r="I5933" s="65"/>
      <c r="J5933" s="65"/>
      <c r="K5933" s="65"/>
      <c r="L5933" s="77"/>
      <c r="M5933" s="74">
        <f>(IF(E5930&lt;&gt;0,$G$2,IF(L5930&lt;&gt;0,$G$2,"")))</f>
        <v>0</v>
      </c>
      <c r="N5933" s="65"/>
    </row>
    <row r="5934" spans="1:14" hidden="1">
      <c r="A5934" s="23">
        <v>780</v>
      </c>
      <c r="B5934" s="6"/>
      <c r="C5934" s="6"/>
      <c r="D5934" s="517"/>
      <c r="E5934" s="38"/>
      <c r="F5934" s="38"/>
      <c r="G5934" s="38"/>
      <c r="H5934" s="38"/>
      <c r="I5934" s="38"/>
      <c r="J5934" s="38"/>
      <c r="K5934" s="38"/>
      <c r="L5934" s="38"/>
      <c r="M5934" s="7" t="str">
        <f>(IF($E6070&lt;&gt;0,$M$2,IF($L6070&lt;&gt;0,$M$2,"")))</f>
        <v/>
      </c>
    </row>
    <row r="5935" spans="1:14" hidden="1">
      <c r="A5935" s="23">
        <v>785</v>
      </c>
      <c r="B5935" s="6"/>
      <c r="C5935" s="1353"/>
      <c r="D5935" s="1354"/>
      <c r="E5935" s="38"/>
      <c r="F5935" s="38"/>
      <c r="G5935" s="38"/>
      <c r="H5935" s="38"/>
      <c r="I5935" s="38"/>
      <c r="J5935" s="38"/>
      <c r="K5935" s="38"/>
      <c r="L5935" s="38"/>
      <c r="M5935" s="7" t="str">
        <f>(IF($E6070&lt;&gt;0,$M$2,IF($L6070&lt;&gt;0,$M$2,"")))</f>
        <v/>
      </c>
    </row>
    <row r="5936" spans="1:14" hidden="1">
      <c r="A5936" s="23">
        <v>790</v>
      </c>
      <c r="B5936" s="1938" t="str">
        <f>$B$7</f>
        <v>ОТЧЕТНИ ДАННИ ПО ЕБК ЗА ИЗПЪЛНЕНИЕТО НА БЮДЖЕТА</v>
      </c>
      <c r="C5936" s="1939"/>
      <c r="D5936" s="1939"/>
      <c r="E5936" s="242"/>
      <c r="F5936" s="242"/>
      <c r="G5936" s="237"/>
      <c r="H5936" s="237"/>
      <c r="I5936" s="237"/>
      <c r="J5936" s="237"/>
      <c r="K5936" s="237"/>
      <c r="L5936" s="237"/>
      <c r="M5936" s="7" t="str">
        <f>(IF($E6070&lt;&gt;0,$M$2,IF($L6070&lt;&gt;0,$M$2,"")))</f>
        <v/>
      </c>
    </row>
    <row r="5937" spans="1:14" hidden="1">
      <c r="A5937" s="23">
        <v>795</v>
      </c>
      <c r="B5937" s="228"/>
      <c r="C5937" s="391"/>
      <c r="D5937" s="400"/>
      <c r="E5937" s="406" t="s">
        <v>458</v>
      </c>
      <c r="F5937" s="406" t="s">
        <v>820</v>
      </c>
      <c r="G5937" s="237"/>
      <c r="H5937" s="1350" t="s">
        <v>1235</v>
      </c>
      <c r="I5937" s="1351"/>
      <c r="J5937" s="1352"/>
      <c r="K5937" s="237"/>
      <c r="L5937" s="237"/>
      <c r="M5937" s="7" t="str">
        <f>(IF($E6070&lt;&gt;0,$M$2,IF($L6070&lt;&gt;0,$M$2,"")))</f>
        <v/>
      </c>
    </row>
    <row r="5938" spans="1:14" ht="18.75" hidden="1">
      <c r="A5938" s="22">
        <v>805</v>
      </c>
      <c r="B5938" s="1940" t="str">
        <f>$B$9</f>
        <v>Община Правец</v>
      </c>
      <c r="C5938" s="1941"/>
      <c r="D5938" s="1942"/>
      <c r="E5938" s="115">
        <f>$E$9</f>
        <v>45658</v>
      </c>
      <c r="F5938" s="226">
        <f>$F$9</f>
        <v>45900</v>
      </c>
      <c r="G5938" s="237"/>
      <c r="H5938" s="237"/>
      <c r="I5938" s="237"/>
      <c r="J5938" s="237"/>
      <c r="K5938" s="237"/>
      <c r="L5938" s="237"/>
      <c r="M5938" s="7" t="str">
        <f>(IF($E6070&lt;&gt;0,$M$2,IF($L6070&lt;&gt;0,$M$2,"")))</f>
        <v/>
      </c>
    </row>
    <row r="5939" spans="1:14" hidden="1">
      <c r="A5939" s="23">
        <v>810</v>
      </c>
      <c r="B5939" s="227" t="str">
        <f>$B$10</f>
        <v>(наименование на разпоредителя с бюджет)</v>
      </c>
      <c r="C5939" s="228"/>
      <c r="D5939" s="229"/>
      <c r="E5939" s="237"/>
      <c r="F5939" s="237"/>
      <c r="G5939" s="237"/>
      <c r="H5939" s="237"/>
      <c r="I5939" s="237"/>
      <c r="J5939" s="237"/>
      <c r="K5939" s="237"/>
      <c r="L5939" s="237"/>
      <c r="M5939" s="7" t="str">
        <f>(IF($E6070&lt;&gt;0,$M$2,IF($L6070&lt;&gt;0,$M$2,"")))</f>
        <v/>
      </c>
    </row>
    <row r="5940" spans="1:14" hidden="1">
      <c r="A5940" s="23">
        <v>815</v>
      </c>
      <c r="B5940" s="227"/>
      <c r="C5940" s="228"/>
      <c r="D5940" s="229"/>
      <c r="E5940" s="237"/>
      <c r="F5940" s="237"/>
      <c r="G5940" s="237"/>
      <c r="H5940" s="237"/>
      <c r="I5940" s="237"/>
      <c r="J5940" s="237"/>
      <c r="K5940" s="237"/>
      <c r="L5940" s="237"/>
      <c r="M5940" s="7" t="str">
        <f>(IF($E6070&lt;&gt;0,$M$2,IF($L6070&lt;&gt;0,$M$2,"")))</f>
        <v/>
      </c>
    </row>
    <row r="5941" spans="1:14" ht="19.5" hidden="1">
      <c r="A5941" s="28">
        <v>525</v>
      </c>
      <c r="B5941" s="1943" t="str">
        <f>$B$12</f>
        <v>Правец</v>
      </c>
      <c r="C5941" s="1944"/>
      <c r="D5941" s="1945"/>
      <c r="E5941" s="410" t="s">
        <v>875</v>
      </c>
      <c r="F5941" s="1348" t="str">
        <f>$F$12</f>
        <v>7317</v>
      </c>
      <c r="G5941" s="237"/>
      <c r="H5941" s="237"/>
      <c r="I5941" s="237"/>
      <c r="J5941" s="237"/>
      <c r="K5941" s="237"/>
      <c r="L5941" s="237"/>
      <c r="M5941" s="7" t="str">
        <f>(IF($E6070&lt;&gt;0,$M$2,IF($L6070&lt;&gt;0,$M$2,"")))</f>
        <v/>
      </c>
    </row>
    <row r="5942" spans="1:14" hidden="1">
      <c r="A5942" s="22">
        <v>820</v>
      </c>
      <c r="B5942" s="233" t="str">
        <f>$B$13</f>
        <v>(наименование на първостепенния разпоредител с бюджет)</v>
      </c>
      <c r="C5942" s="228"/>
      <c r="D5942" s="229"/>
      <c r="E5942" s="1349"/>
      <c r="F5942" s="242"/>
      <c r="G5942" s="237"/>
      <c r="H5942" s="237"/>
      <c r="I5942" s="237"/>
      <c r="J5942" s="237"/>
      <c r="K5942" s="237"/>
      <c r="L5942" s="237"/>
      <c r="M5942" s="7" t="str">
        <f>(IF($E6070&lt;&gt;0,$M$2,IF($L6070&lt;&gt;0,$M$2,"")))</f>
        <v/>
      </c>
    </row>
    <row r="5943" spans="1:14" ht="19.5" hidden="1">
      <c r="A5943" s="23">
        <v>821</v>
      </c>
      <c r="B5943" s="236"/>
      <c r="C5943" s="237"/>
      <c r="D5943" s="124" t="s">
        <v>876</v>
      </c>
      <c r="E5943" s="238">
        <f>$E$15</f>
        <v>0</v>
      </c>
      <c r="F5943" s="414" t="str">
        <f>$F$15</f>
        <v>БЮДЖЕТ</v>
      </c>
      <c r="G5943" s="218"/>
      <c r="H5943" s="218"/>
      <c r="I5943" s="218"/>
      <c r="J5943" s="218"/>
      <c r="K5943" s="218"/>
      <c r="L5943" s="218"/>
      <c r="M5943" s="7" t="str">
        <f>(IF($E6070&lt;&gt;0,$M$2,IF($L6070&lt;&gt;0,$M$2,"")))</f>
        <v/>
      </c>
    </row>
    <row r="5944" spans="1:14" hidden="1">
      <c r="A5944" s="23">
        <v>822</v>
      </c>
      <c r="B5944" s="228"/>
      <c r="C5944" s="391"/>
      <c r="D5944" s="400"/>
      <c r="E5944" s="237"/>
      <c r="F5944" s="409"/>
      <c r="G5944" s="409"/>
      <c r="H5944" s="409"/>
      <c r="I5944" s="409"/>
      <c r="J5944" s="409"/>
      <c r="K5944" s="409"/>
      <c r="L5944" s="1365" t="s">
        <v>459</v>
      </c>
      <c r="M5944" s="7" t="str">
        <f>(IF($E6070&lt;&gt;0,$M$2,IF($L6070&lt;&gt;0,$M$2,"")))</f>
        <v/>
      </c>
    </row>
    <row r="5945" spans="1:14" ht="24.95" hidden="1" customHeight="1">
      <c r="A5945" s="23">
        <v>823</v>
      </c>
      <c r="B5945" s="247"/>
      <c r="C5945" s="248"/>
      <c r="D5945" s="249" t="s">
        <v>699</v>
      </c>
      <c r="E5945" s="1946" t="str">
        <f>CONCATENATE("Уточнен план ",$C$3)</f>
        <v>Уточнен план 2025</v>
      </c>
      <c r="F5945" s="1947"/>
      <c r="G5945" s="1947"/>
      <c r="H5945" s="1948"/>
      <c r="I5945" s="1927" t="str">
        <f>CONCATENATE("Отчет ",$C$3)</f>
        <v>Отчет 2025</v>
      </c>
      <c r="J5945" s="1928"/>
      <c r="K5945" s="1928"/>
      <c r="L5945" s="1929"/>
      <c r="M5945" s="7" t="str">
        <f>(IF($E6070&lt;&gt;0,$M$2,IF($L6070&lt;&gt;0,$M$2,"")))</f>
        <v/>
      </c>
    </row>
    <row r="5946" spans="1:14" ht="54.95" hidden="1" customHeight="1" thickBot="1">
      <c r="A5946" s="23">
        <v>825</v>
      </c>
      <c r="B5946" s="250" t="s">
        <v>62</v>
      </c>
      <c r="C5946" s="251" t="s">
        <v>460</v>
      </c>
      <c r="D5946" s="252" t="s">
        <v>700</v>
      </c>
      <c r="E5946" s="1391" t="str">
        <f>$E$20</f>
        <v>Уточнен план                Общо</v>
      </c>
      <c r="F5946" s="1395" t="str">
        <f>$F$20</f>
        <v>държавни дейности</v>
      </c>
      <c r="G5946" s="1396" t="str">
        <f>$G$20</f>
        <v>местни дейности</v>
      </c>
      <c r="H5946" s="1397" t="str">
        <f>$H$20</f>
        <v>дофинансиране</v>
      </c>
      <c r="I5946" s="253" t="str">
        <f>$I$20</f>
        <v>държавни дейности -ОТЧЕТ</v>
      </c>
      <c r="J5946" s="254" t="str">
        <f>$J$20</f>
        <v>местни дейности - ОТЧЕТ</v>
      </c>
      <c r="K5946" s="255" t="str">
        <f>$K$20</f>
        <v>дофинансиране - ОТЧЕТ</v>
      </c>
      <c r="L5946" s="1675" t="str">
        <f>$L$20</f>
        <v>ОТЧЕТ                                    ОБЩО</v>
      </c>
      <c r="M5946" s="7" t="str">
        <f>(IF($E6070&lt;&gt;0,$M$2,IF($L6070&lt;&gt;0,$M$2,"")))</f>
        <v/>
      </c>
    </row>
    <row r="5947" spans="1:14" ht="18.75" hidden="1">
      <c r="A5947" s="23"/>
      <c r="B5947" s="258"/>
      <c r="C5947" s="259"/>
      <c r="D5947" s="260" t="s">
        <v>729</v>
      </c>
      <c r="E5947" s="1442" t="str">
        <f>$E$21</f>
        <v>(1)</v>
      </c>
      <c r="F5947" s="143" t="str">
        <f>$F$21</f>
        <v>(2)</v>
      </c>
      <c r="G5947" s="144" t="str">
        <f>$G$21</f>
        <v>(3)</v>
      </c>
      <c r="H5947" s="145" t="str">
        <f>$H$21</f>
        <v>(4)</v>
      </c>
      <c r="I5947" s="261" t="str">
        <f>$I$21</f>
        <v>(5)</v>
      </c>
      <c r="J5947" s="262" t="str">
        <f>$J$21</f>
        <v>(6)</v>
      </c>
      <c r="K5947" s="263" t="str">
        <f>$K$21</f>
        <v>(7)</v>
      </c>
      <c r="L5947" s="264" t="str">
        <f>$L$21</f>
        <v>(8)</v>
      </c>
      <c r="M5947" s="7" t="str">
        <f>(IF($E6070&lt;&gt;0,$M$2,IF($L6070&lt;&gt;0,$M$2,"")))</f>
        <v/>
      </c>
    </row>
    <row r="5948" spans="1:14" hidden="1">
      <c r="A5948" s="23"/>
      <c r="B5948" s="1439"/>
      <c r="C5948" s="1540" t="e">
        <f>VLOOKUP(D5948,OP_LIST2,2,FALSE)</f>
        <v>#N/A</v>
      </c>
      <c r="D5948" s="1445"/>
      <c r="E5948" s="389"/>
      <c r="F5948" s="1429"/>
      <c r="G5948" s="1430"/>
      <c r="H5948" s="1431"/>
      <c r="I5948" s="1429"/>
      <c r="J5948" s="1430"/>
      <c r="K5948" s="1431"/>
      <c r="L5948" s="1428"/>
      <c r="M5948" s="7" t="str">
        <f>(IF($E6070&lt;&gt;0,$M$2,IF($L6070&lt;&gt;0,$M$2,"")))</f>
        <v/>
      </c>
    </row>
    <row r="5949" spans="1:14" hidden="1">
      <c r="A5949" s="23"/>
      <c r="B5949" s="1713" t="s">
        <v>2056</v>
      </c>
      <c r="C5949" s="1446">
        <f>VLOOKUP(D5950,EBK_DEIN2,2,FALSE)</f>
        <v>9910</v>
      </c>
      <c r="D5949" s="1445" t="s">
        <v>778</v>
      </c>
      <c r="E5949" s="389"/>
      <c r="F5949" s="1432"/>
      <c r="G5949" s="1433"/>
      <c r="H5949" s="1434"/>
      <c r="I5949" s="1432"/>
      <c r="J5949" s="1433"/>
      <c r="K5949" s="1434"/>
      <c r="L5949" s="1428"/>
      <c r="M5949" s="7" t="str">
        <f>(IF($E6070&lt;&gt;0,$M$2,IF($L6070&lt;&gt;0,$M$2,"")))</f>
        <v/>
      </c>
    </row>
    <row r="5950" spans="1:14" hidden="1">
      <c r="A5950" s="23"/>
      <c r="B5950" s="1438"/>
      <c r="C5950" s="1531">
        <f>+C5949</f>
        <v>9910</v>
      </c>
      <c r="D5950" s="1440" t="s">
        <v>626</v>
      </c>
      <c r="E5950" s="389"/>
      <c r="F5950" s="1432"/>
      <c r="G5950" s="1433"/>
      <c r="H5950" s="1434"/>
      <c r="I5950" s="1432"/>
      <c r="J5950" s="1433"/>
      <c r="K5950" s="1434"/>
      <c r="L5950" s="1428"/>
      <c r="M5950" s="7" t="str">
        <f>(IF($E6070&lt;&gt;0,$M$2,IF($L6070&lt;&gt;0,$M$2,"")))</f>
        <v/>
      </c>
    </row>
    <row r="5951" spans="1:14" hidden="1">
      <c r="A5951" s="23"/>
      <c r="B5951" s="1443"/>
      <c r="C5951" s="1441"/>
      <c r="D5951" s="1444" t="s">
        <v>701</v>
      </c>
      <c r="E5951" s="389"/>
      <c r="F5951" s="1435"/>
      <c r="G5951" s="1436"/>
      <c r="H5951" s="1437"/>
      <c r="I5951" s="1435"/>
      <c r="J5951" s="1436"/>
      <c r="K5951" s="1437"/>
      <c r="L5951" s="1428"/>
      <c r="M5951" s="7" t="str">
        <f>(IF($E6070&lt;&gt;0,$M$2,IF($L6070&lt;&gt;0,$M$2,"")))</f>
        <v/>
      </c>
    </row>
    <row r="5952" spans="1:14" hidden="1">
      <c r="A5952" s="23"/>
      <c r="B5952" s="272">
        <v>100</v>
      </c>
      <c r="C5952" s="1930" t="s">
        <v>730</v>
      </c>
      <c r="D5952" s="1931"/>
      <c r="E5952" s="273">
        <f t="shared" ref="E5952:L5952" si="1390">SUM(E5953:E5954)</f>
        <v>0</v>
      </c>
      <c r="F5952" s="274">
        <f t="shared" si="1390"/>
        <v>0</v>
      </c>
      <c r="G5952" s="275">
        <f t="shared" si="1390"/>
        <v>0</v>
      </c>
      <c r="H5952" s="276">
        <f>SUM(H5953:H5954)</f>
        <v>0</v>
      </c>
      <c r="I5952" s="274">
        <f t="shared" si="1390"/>
        <v>0</v>
      </c>
      <c r="J5952" s="275">
        <f t="shared" si="1390"/>
        <v>0</v>
      </c>
      <c r="K5952" s="276">
        <f t="shared" si="1390"/>
        <v>0</v>
      </c>
      <c r="L5952" s="273">
        <f t="shared" si="1390"/>
        <v>0</v>
      </c>
      <c r="M5952" s="12" t="str">
        <f>(IF($E5952&lt;&gt;0,$M$2,IF($L5952&lt;&gt;0,$M$2,"")))</f>
        <v/>
      </c>
      <c r="N5952" s="13"/>
    </row>
    <row r="5953" spans="1:14" hidden="1">
      <c r="A5953" s="23"/>
      <c r="B5953" s="278"/>
      <c r="C5953" s="279">
        <v>101</v>
      </c>
      <c r="D5953" s="280" t="s">
        <v>731</v>
      </c>
      <c r="E5953" s="281">
        <f>F5953+G5953+H5953</f>
        <v>0</v>
      </c>
      <c r="F5953" s="152"/>
      <c r="G5953" s="153"/>
      <c r="H5953" s="1406"/>
      <c r="I5953" s="152"/>
      <c r="J5953" s="153"/>
      <c r="K5953" s="1406"/>
      <c r="L5953" s="281">
        <f>I5953+J5953+K5953</f>
        <v>0</v>
      </c>
      <c r="M5953" s="12" t="str">
        <f t="shared" ref="M5953:M6016" si="1391">(IF($E5953&lt;&gt;0,$M$2,IF($L5953&lt;&gt;0,$M$2,"")))</f>
        <v/>
      </c>
      <c r="N5953" s="13"/>
    </row>
    <row r="5954" spans="1:14" hidden="1">
      <c r="A5954" s="10"/>
      <c r="B5954" s="278"/>
      <c r="C5954" s="285">
        <v>102</v>
      </c>
      <c r="D5954" s="286" t="s">
        <v>732</v>
      </c>
      <c r="E5954" s="287">
        <f>F5954+G5954+H5954</f>
        <v>0</v>
      </c>
      <c r="F5954" s="173"/>
      <c r="G5954" s="174"/>
      <c r="H5954" s="1409"/>
      <c r="I5954" s="173"/>
      <c r="J5954" s="174"/>
      <c r="K5954" s="1409"/>
      <c r="L5954" s="287">
        <f>I5954+J5954+K5954</f>
        <v>0</v>
      </c>
      <c r="M5954" s="12" t="str">
        <f t="shared" si="1391"/>
        <v/>
      </c>
      <c r="N5954" s="13"/>
    </row>
    <row r="5955" spans="1:14" hidden="1">
      <c r="A5955" s="10"/>
      <c r="B5955" s="272">
        <v>200</v>
      </c>
      <c r="C5955" s="1932" t="s">
        <v>733</v>
      </c>
      <c r="D5955" s="1933"/>
      <c r="E5955" s="273">
        <f t="shared" ref="E5955:L5955" si="1392">SUM(E5956:E5960)</f>
        <v>0</v>
      </c>
      <c r="F5955" s="274">
        <f t="shared" si="1392"/>
        <v>0</v>
      </c>
      <c r="G5955" s="275">
        <f t="shared" si="1392"/>
        <v>0</v>
      </c>
      <c r="H5955" s="276">
        <f>SUM(H5956:H5960)</f>
        <v>0</v>
      </c>
      <c r="I5955" s="274">
        <f t="shared" si="1392"/>
        <v>0</v>
      </c>
      <c r="J5955" s="275">
        <f t="shared" si="1392"/>
        <v>0</v>
      </c>
      <c r="K5955" s="276">
        <f t="shared" si="1392"/>
        <v>0</v>
      </c>
      <c r="L5955" s="273">
        <f t="shared" si="1392"/>
        <v>0</v>
      </c>
      <c r="M5955" s="12" t="str">
        <f t="shared" si="1391"/>
        <v/>
      </c>
      <c r="N5955" s="13"/>
    </row>
    <row r="5956" spans="1:14" hidden="1">
      <c r="A5956" s="10"/>
      <c r="B5956" s="291"/>
      <c r="C5956" s="279">
        <v>201</v>
      </c>
      <c r="D5956" s="280" t="s">
        <v>734</v>
      </c>
      <c r="E5956" s="281">
        <f>F5956+G5956+H5956</f>
        <v>0</v>
      </c>
      <c r="F5956" s="152"/>
      <c r="G5956" s="153"/>
      <c r="H5956" s="1406"/>
      <c r="I5956" s="152"/>
      <c r="J5956" s="153"/>
      <c r="K5956" s="1406"/>
      <c r="L5956" s="281">
        <f>I5956+J5956+K5956</f>
        <v>0</v>
      </c>
      <c r="M5956" s="12" t="str">
        <f t="shared" si="1391"/>
        <v/>
      </c>
      <c r="N5956" s="13"/>
    </row>
    <row r="5957" spans="1:14" hidden="1">
      <c r="A5957" s="10"/>
      <c r="B5957" s="292"/>
      <c r="C5957" s="293">
        <v>202</v>
      </c>
      <c r="D5957" s="294" t="s">
        <v>735</v>
      </c>
      <c r="E5957" s="295">
        <f>F5957+G5957+H5957</f>
        <v>0</v>
      </c>
      <c r="F5957" s="158"/>
      <c r="G5957" s="159"/>
      <c r="H5957" s="1408"/>
      <c r="I5957" s="158"/>
      <c r="J5957" s="159"/>
      <c r="K5957" s="1408"/>
      <c r="L5957" s="295">
        <f>I5957+J5957+K5957</f>
        <v>0</v>
      </c>
      <c r="M5957" s="12" t="str">
        <f t="shared" si="1391"/>
        <v/>
      </c>
      <c r="N5957" s="13"/>
    </row>
    <row r="5958" spans="1:14" ht="31.5" hidden="1">
      <c r="A5958" s="10"/>
      <c r="B5958" s="299"/>
      <c r="C5958" s="293">
        <v>205</v>
      </c>
      <c r="D5958" s="294" t="s">
        <v>586</v>
      </c>
      <c r="E5958" s="295">
        <f>F5958+G5958+H5958</f>
        <v>0</v>
      </c>
      <c r="F5958" s="158"/>
      <c r="G5958" s="159"/>
      <c r="H5958" s="1408"/>
      <c r="I5958" s="158"/>
      <c r="J5958" s="159"/>
      <c r="K5958" s="1408"/>
      <c r="L5958" s="295">
        <f>I5958+J5958+K5958</f>
        <v>0</v>
      </c>
      <c r="M5958" s="12" t="str">
        <f t="shared" si="1391"/>
        <v/>
      </c>
      <c r="N5958" s="13"/>
    </row>
    <row r="5959" spans="1:14" hidden="1">
      <c r="A5959" s="10"/>
      <c r="B5959" s="299"/>
      <c r="C5959" s="293">
        <v>208</v>
      </c>
      <c r="D5959" s="300" t="s">
        <v>587</v>
      </c>
      <c r="E5959" s="295">
        <f>F5959+G5959+H5959</f>
        <v>0</v>
      </c>
      <c r="F5959" s="158"/>
      <c r="G5959" s="159"/>
      <c r="H5959" s="1408"/>
      <c r="I5959" s="158"/>
      <c r="J5959" s="159"/>
      <c r="K5959" s="1408"/>
      <c r="L5959" s="295">
        <f>I5959+J5959+K5959</f>
        <v>0</v>
      </c>
      <c r="M5959" s="12" t="str">
        <f t="shared" si="1391"/>
        <v/>
      </c>
      <c r="N5959" s="13"/>
    </row>
    <row r="5960" spans="1:14" hidden="1">
      <c r="A5960" s="10"/>
      <c r="B5960" s="291"/>
      <c r="C5960" s="285">
        <v>209</v>
      </c>
      <c r="D5960" s="301" t="s">
        <v>588</v>
      </c>
      <c r="E5960" s="287">
        <f>F5960+G5960+H5960</f>
        <v>0</v>
      </c>
      <c r="F5960" s="173"/>
      <c r="G5960" s="174"/>
      <c r="H5960" s="1409"/>
      <c r="I5960" s="173"/>
      <c r="J5960" s="174"/>
      <c r="K5960" s="1409"/>
      <c r="L5960" s="287">
        <f>I5960+J5960+K5960</f>
        <v>0</v>
      </c>
      <c r="M5960" s="12" t="str">
        <f t="shared" si="1391"/>
        <v/>
      </c>
      <c r="N5960" s="13"/>
    </row>
    <row r="5961" spans="1:14" hidden="1">
      <c r="A5961" s="10"/>
      <c r="B5961" s="272">
        <v>500</v>
      </c>
      <c r="C5961" s="1934" t="s">
        <v>188</v>
      </c>
      <c r="D5961" s="1935"/>
      <c r="E5961" s="273">
        <f t="shared" ref="E5961:L5961" si="1393">SUM(E5962:E5968)</f>
        <v>0</v>
      </c>
      <c r="F5961" s="274">
        <f t="shared" si="1393"/>
        <v>0</v>
      </c>
      <c r="G5961" s="275">
        <f t="shared" si="1393"/>
        <v>0</v>
      </c>
      <c r="H5961" s="276">
        <f>SUM(H5962:H5968)</f>
        <v>0</v>
      </c>
      <c r="I5961" s="274">
        <f t="shared" si="1393"/>
        <v>0</v>
      </c>
      <c r="J5961" s="275">
        <f t="shared" si="1393"/>
        <v>0</v>
      </c>
      <c r="K5961" s="276">
        <f t="shared" si="1393"/>
        <v>0</v>
      </c>
      <c r="L5961" s="273">
        <f t="shared" si="1393"/>
        <v>0</v>
      </c>
      <c r="M5961" s="12" t="str">
        <f t="shared" si="1391"/>
        <v/>
      </c>
      <c r="N5961" s="13"/>
    </row>
    <row r="5962" spans="1:14" ht="18" hidden="1" customHeight="1">
      <c r="A5962" s="10"/>
      <c r="B5962" s="291"/>
      <c r="C5962" s="302">
        <v>551</v>
      </c>
      <c r="D5962" s="303" t="s">
        <v>189</v>
      </c>
      <c r="E5962" s="281">
        <f t="shared" ref="E5962:E5969" si="1394">F5962+G5962+H5962</f>
        <v>0</v>
      </c>
      <c r="F5962" s="152"/>
      <c r="G5962" s="153"/>
      <c r="H5962" s="1406"/>
      <c r="I5962" s="152"/>
      <c r="J5962" s="153"/>
      <c r="K5962" s="1406"/>
      <c r="L5962" s="281">
        <f t="shared" ref="L5962:L5969" si="1395">I5962+J5962+K5962</f>
        <v>0</v>
      </c>
      <c r="M5962" s="12" t="str">
        <f t="shared" si="1391"/>
        <v/>
      </c>
      <c r="N5962" s="13"/>
    </row>
    <row r="5963" spans="1:14" hidden="1">
      <c r="A5963" s="10"/>
      <c r="B5963" s="291"/>
      <c r="C5963" s="304">
        <v>552</v>
      </c>
      <c r="D5963" s="305" t="s">
        <v>894</v>
      </c>
      <c r="E5963" s="295">
        <f t="shared" si="1394"/>
        <v>0</v>
      </c>
      <c r="F5963" s="158"/>
      <c r="G5963" s="159"/>
      <c r="H5963" s="1408"/>
      <c r="I5963" s="158"/>
      <c r="J5963" s="159"/>
      <c r="K5963" s="1408"/>
      <c r="L5963" s="295">
        <f t="shared" si="1395"/>
        <v>0</v>
      </c>
      <c r="M5963" s="12" t="str">
        <f t="shared" si="1391"/>
        <v/>
      </c>
      <c r="N5963" s="13"/>
    </row>
    <row r="5964" spans="1:14" hidden="1">
      <c r="A5964" s="10"/>
      <c r="B5964" s="306"/>
      <c r="C5964" s="304">
        <v>558</v>
      </c>
      <c r="D5964" s="307" t="s">
        <v>856</v>
      </c>
      <c r="E5964" s="295">
        <f>F5964+G5964+H5964</f>
        <v>0</v>
      </c>
      <c r="F5964" s="484">
        <v>0</v>
      </c>
      <c r="G5964" s="485">
        <v>0</v>
      </c>
      <c r="H5964" s="160">
        <v>0</v>
      </c>
      <c r="I5964" s="484">
        <v>0</v>
      </c>
      <c r="J5964" s="485">
        <v>0</v>
      </c>
      <c r="K5964" s="160">
        <v>0</v>
      </c>
      <c r="L5964" s="295">
        <f>I5964+J5964+K5964</f>
        <v>0</v>
      </c>
      <c r="M5964" s="12" t="str">
        <f t="shared" si="1391"/>
        <v/>
      </c>
      <c r="N5964" s="13"/>
    </row>
    <row r="5965" spans="1:14" hidden="1">
      <c r="A5965" s="10"/>
      <c r="B5965" s="306"/>
      <c r="C5965" s="304">
        <v>560</v>
      </c>
      <c r="D5965" s="307" t="s">
        <v>190</v>
      </c>
      <c r="E5965" s="295">
        <f t="shared" si="1394"/>
        <v>0</v>
      </c>
      <c r="F5965" s="158"/>
      <c r="G5965" s="159"/>
      <c r="H5965" s="1408"/>
      <c r="I5965" s="158"/>
      <c r="J5965" s="159"/>
      <c r="K5965" s="1408"/>
      <c r="L5965" s="295">
        <f t="shared" si="1395"/>
        <v>0</v>
      </c>
      <c r="M5965" s="12" t="str">
        <f t="shared" si="1391"/>
        <v/>
      </c>
      <c r="N5965" s="13"/>
    </row>
    <row r="5966" spans="1:14" hidden="1">
      <c r="A5966" s="10"/>
      <c r="B5966" s="306"/>
      <c r="C5966" s="304">
        <v>580</v>
      </c>
      <c r="D5966" s="305" t="s">
        <v>191</v>
      </c>
      <c r="E5966" s="295">
        <f t="shared" si="1394"/>
        <v>0</v>
      </c>
      <c r="F5966" s="158"/>
      <c r="G5966" s="159"/>
      <c r="H5966" s="1408"/>
      <c r="I5966" s="158"/>
      <c r="J5966" s="159"/>
      <c r="K5966" s="1408"/>
      <c r="L5966" s="295">
        <f t="shared" si="1395"/>
        <v>0</v>
      </c>
      <c r="M5966" s="12" t="str">
        <f t="shared" si="1391"/>
        <v/>
      </c>
      <c r="N5966" s="13"/>
    </row>
    <row r="5967" spans="1:14" hidden="1">
      <c r="A5967" s="10"/>
      <c r="B5967" s="291"/>
      <c r="C5967" s="304">
        <v>588</v>
      </c>
      <c r="D5967" s="305" t="s">
        <v>858</v>
      </c>
      <c r="E5967" s="295">
        <f>F5967+G5967+H5967</f>
        <v>0</v>
      </c>
      <c r="F5967" s="484">
        <v>0</v>
      </c>
      <c r="G5967" s="485">
        <v>0</v>
      </c>
      <c r="H5967" s="160">
        <v>0</v>
      </c>
      <c r="I5967" s="484">
        <v>0</v>
      </c>
      <c r="J5967" s="485">
        <v>0</v>
      </c>
      <c r="K5967" s="160">
        <v>0</v>
      </c>
      <c r="L5967" s="295">
        <f>I5967+J5967+K5967</f>
        <v>0</v>
      </c>
      <c r="M5967" s="12" t="str">
        <f t="shared" si="1391"/>
        <v/>
      </c>
      <c r="N5967" s="13"/>
    </row>
    <row r="5968" spans="1:14" ht="31.5" hidden="1">
      <c r="A5968" s="10"/>
      <c r="B5968" s="291"/>
      <c r="C5968" s="308">
        <v>590</v>
      </c>
      <c r="D5968" s="309" t="s">
        <v>192</v>
      </c>
      <c r="E5968" s="287">
        <f t="shared" si="1394"/>
        <v>0</v>
      </c>
      <c r="F5968" s="173"/>
      <c r="G5968" s="174"/>
      <c r="H5968" s="1409"/>
      <c r="I5968" s="173"/>
      <c r="J5968" s="174"/>
      <c r="K5968" s="1409"/>
      <c r="L5968" s="287">
        <f t="shared" si="1395"/>
        <v>0</v>
      </c>
      <c r="M5968" s="12" t="str">
        <f t="shared" si="1391"/>
        <v/>
      </c>
      <c r="N5968" s="13"/>
    </row>
    <row r="5969" spans="1:14" hidden="1">
      <c r="A5969" s="22">
        <v>5</v>
      </c>
      <c r="B5969" s="272">
        <v>800</v>
      </c>
      <c r="C5969" s="1936" t="s">
        <v>193</v>
      </c>
      <c r="D5969" s="1937"/>
      <c r="E5969" s="310">
        <f t="shared" si="1394"/>
        <v>0</v>
      </c>
      <c r="F5969" s="1410"/>
      <c r="G5969" s="1411"/>
      <c r="H5969" s="1412"/>
      <c r="I5969" s="1410"/>
      <c r="J5969" s="1411"/>
      <c r="K5969" s="1412"/>
      <c r="L5969" s="310">
        <f t="shared" si="1395"/>
        <v>0</v>
      </c>
      <c r="M5969" s="12" t="str">
        <f t="shared" si="1391"/>
        <v/>
      </c>
      <c r="N5969" s="13"/>
    </row>
    <row r="5970" spans="1:14" hidden="1">
      <c r="A5970" s="23">
        <v>10</v>
      </c>
      <c r="B5970" s="272">
        <v>1000</v>
      </c>
      <c r="C5970" s="1932" t="s">
        <v>194</v>
      </c>
      <c r="D5970" s="1933"/>
      <c r="E5970" s="310">
        <f t="shared" ref="E5970:L5970" si="1396">SUM(E5971:E5987)</f>
        <v>0</v>
      </c>
      <c r="F5970" s="274">
        <f t="shared" si="1396"/>
        <v>0</v>
      </c>
      <c r="G5970" s="275">
        <f t="shared" si="1396"/>
        <v>0</v>
      </c>
      <c r="H5970" s="276">
        <f>SUM(H5971:H5987)</f>
        <v>0</v>
      </c>
      <c r="I5970" s="274">
        <f t="shared" si="1396"/>
        <v>0</v>
      </c>
      <c r="J5970" s="275">
        <f t="shared" si="1396"/>
        <v>0</v>
      </c>
      <c r="K5970" s="276">
        <f t="shared" si="1396"/>
        <v>0</v>
      </c>
      <c r="L5970" s="310">
        <f t="shared" si="1396"/>
        <v>0</v>
      </c>
      <c r="M5970" s="12" t="str">
        <f t="shared" si="1391"/>
        <v/>
      </c>
      <c r="N5970" s="13"/>
    </row>
    <row r="5971" spans="1:14" hidden="1">
      <c r="A5971" s="23">
        <v>15</v>
      </c>
      <c r="B5971" s="292"/>
      <c r="C5971" s="279">
        <v>1011</v>
      </c>
      <c r="D5971" s="311" t="s">
        <v>195</v>
      </c>
      <c r="E5971" s="281">
        <f t="shared" ref="E5971:E5987" si="1397">F5971+G5971+H5971</f>
        <v>0</v>
      </c>
      <c r="F5971" s="152"/>
      <c r="G5971" s="153"/>
      <c r="H5971" s="1406"/>
      <c r="I5971" s="152"/>
      <c r="J5971" s="153"/>
      <c r="K5971" s="1406"/>
      <c r="L5971" s="281">
        <f t="shared" ref="L5971:L5987" si="1398">I5971+J5971+K5971</f>
        <v>0</v>
      </c>
      <c r="M5971" s="12" t="str">
        <f t="shared" si="1391"/>
        <v/>
      </c>
      <c r="N5971" s="13"/>
    </row>
    <row r="5972" spans="1:14" hidden="1">
      <c r="A5972" s="22">
        <v>35</v>
      </c>
      <c r="B5972" s="292"/>
      <c r="C5972" s="293">
        <v>1012</v>
      </c>
      <c r="D5972" s="294" t="s">
        <v>196</v>
      </c>
      <c r="E5972" s="295">
        <f t="shared" si="1397"/>
        <v>0</v>
      </c>
      <c r="F5972" s="158"/>
      <c r="G5972" s="159"/>
      <c r="H5972" s="1408"/>
      <c r="I5972" s="158"/>
      <c r="J5972" s="159"/>
      <c r="K5972" s="1408"/>
      <c r="L5972" s="295">
        <f t="shared" si="1398"/>
        <v>0</v>
      </c>
      <c r="M5972" s="12" t="str">
        <f t="shared" si="1391"/>
        <v/>
      </c>
      <c r="N5972" s="13"/>
    </row>
    <row r="5973" spans="1:14" hidden="1">
      <c r="A5973" s="23">
        <v>40</v>
      </c>
      <c r="B5973" s="292"/>
      <c r="C5973" s="293">
        <v>1013</v>
      </c>
      <c r="D5973" s="294" t="s">
        <v>197</v>
      </c>
      <c r="E5973" s="295">
        <f t="shared" si="1397"/>
        <v>0</v>
      </c>
      <c r="F5973" s="158"/>
      <c r="G5973" s="159"/>
      <c r="H5973" s="1408"/>
      <c r="I5973" s="158"/>
      <c r="J5973" s="159"/>
      <c r="K5973" s="1408"/>
      <c r="L5973" s="295">
        <f t="shared" si="1398"/>
        <v>0</v>
      </c>
      <c r="M5973" s="12" t="str">
        <f t="shared" si="1391"/>
        <v/>
      </c>
      <c r="N5973" s="13"/>
    </row>
    <row r="5974" spans="1:14" hidden="1">
      <c r="A5974" s="23">
        <v>45</v>
      </c>
      <c r="B5974" s="292"/>
      <c r="C5974" s="293">
        <v>1014</v>
      </c>
      <c r="D5974" s="294" t="s">
        <v>198</v>
      </c>
      <c r="E5974" s="295">
        <f t="shared" si="1397"/>
        <v>0</v>
      </c>
      <c r="F5974" s="158"/>
      <c r="G5974" s="159"/>
      <c r="H5974" s="1408"/>
      <c r="I5974" s="158"/>
      <c r="J5974" s="159"/>
      <c r="K5974" s="1408"/>
      <c r="L5974" s="295">
        <f t="shared" si="1398"/>
        <v>0</v>
      </c>
      <c r="M5974" s="12" t="str">
        <f t="shared" si="1391"/>
        <v/>
      </c>
      <c r="N5974" s="13"/>
    </row>
    <row r="5975" spans="1:14" hidden="1">
      <c r="A5975" s="23">
        <v>50</v>
      </c>
      <c r="B5975" s="292"/>
      <c r="C5975" s="293">
        <v>1015</v>
      </c>
      <c r="D5975" s="294" t="s">
        <v>199</v>
      </c>
      <c r="E5975" s="295">
        <f t="shared" si="1397"/>
        <v>0</v>
      </c>
      <c r="F5975" s="158"/>
      <c r="G5975" s="159"/>
      <c r="H5975" s="1408"/>
      <c r="I5975" s="158"/>
      <c r="J5975" s="159"/>
      <c r="K5975" s="1408"/>
      <c r="L5975" s="295">
        <f t="shared" si="1398"/>
        <v>0</v>
      </c>
      <c r="M5975" s="12" t="str">
        <f t="shared" si="1391"/>
        <v/>
      </c>
      <c r="N5975" s="13"/>
    </row>
    <row r="5976" spans="1:14" hidden="1">
      <c r="A5976" s="23">
        <v>55</v>
      </c>
      <c r="B5976" s="292"/>
      <c r="C5976" s="312">
        <v>1016</v>
      </c>
      <c r="D5976" s="313" t="s">
        <v>200</v>
      </c>
      <c r="E5976" s="314">
        <f t="shared" si="1397"/>
        <v>0</v>
      </c>
      <c r="F5976" s="164"/>
      <c r="G5976" s="165"/>
      <c r="H5976" s="1407"/>
      <c r="I5976" s="164"/>
      <c r="J5976" s="165"/>
      <c r="K5976" s="1407"/>
      <c r="L5976" s="314">
        <f t="shared" si="1398"/>
        <v>0</v>
      </c>
      <c r="M5976" s="12" t="str">
        <f t="shared" si="1391"/>
        <v/>
      </c>
      <c r="N5976" s="13"/>
    </row>
    <row r="5977" spans="1:14" hidden="1">
      <c r="A5977" s="23">
        <v>60</v>
      </c>
      <c r="B5977" s="278"/>
      <c r="C5977" s="318">
        <v>1020</v>
      </c>
      <c r="D5977" s="319" t="s">
        <v>201</v>
      </c>
      <c r="E5977" s="320">
        <f t="shared" si="1397"/>
        <v>0</v>
      </c>
      <c r="F5977" s="450"/>
      <c r="G5977" s="451"/>
      <c r="H5977" s="1416"/>
      <c r="I5977" s="450"/>
      <c r="J5977" s="451"/>
      <c r="K5977" s="1416"/>
      <c r="L5977" s="320">
        <f t="shared" si="1398"/>
        <v>0</v>
      </c>
      <c r="M5977" s="12" t="str">
        <f t="shared" si="1391"/>
        <v/>
      </c>
      <c r="N5977" s="13"/>
    </row>
    <row r="5978" spans="1:14" hidden="1">
      <c r="A5978" s="22">
        <v>65</v>
      </c>
      <c r="B5978" s="292"/>
      <c r="C5978" s="324">
        <v>1030</v>
      </c>
      <c r="D5978" s="325" t="s">
        <v>202</v>
      </c>
      <c r="E5978" s="326">
        <f t="shared" si="1397"/>
        <v>0</v>
      </c>
      <c r="F5978" s="445"/>
      <c r="G5978" s="446"/>
      <c r="H5978" s="1413"/>
      <c r="I5978" s="445"/>
      <c r="J5978" s="446"/>
      <c r="K5978" s="1413"/>
      <c r="L5978" s="326">
        <f t="shared" si="1398"/>
        <v>0</v>
      </c>
      <c r="M5978" s="12" t="str">
        <f t="shared" si="1391"/>
        <v/>
      </c>
      <c r="N5978" s="13"/>
    </row>
    <row r="5979" spans="1:14" hidden="1">
      <c r="A5979" s="23">
        <v>70</v>
      </c>
      <c r="B5979" s="292"/>
      <c r="C5979" s="318">
        <v>1051</v>
      </c>
      <c r="D5979" s="331" t="s">
        <v>203</v>
      </c>
      <c r="E5979" s="320">
        <f t="shared" si="1397"/>
        <v>0</v>
      </c>
      <c r="F5979" s="450"/>
      <c r="G5979" s="451"/>
      <c r="H5979" s="1416"/>
      <c r="I5979" s="450"/>
      <c r="J5979" s="451"/>
      <c r="K5979" s="1416"/>
      <c r="L5979" s="320">
        <f t="shared" si="1398"/>
        <v>0</v>
      </c>
      <c r="M5979" s="12" t="str">
        <f t="shared" si="1391"/>
        <v/>
      </c>
      <c r="N5979" s="13"/>
    </row>
    <row r="5980" spans="1:14" hidden="1">
      <c r="A5980" s="23">
        <v>75</v>
      </c>
      <c r="B5980" s="292"/>
      <c r="C5980" s="293">
        <v>1052</v>
      </c>
      <c r="D5980" s="294" t="s">
        <v>204</v>
      </c>
      <c r="E5980" s="295">
        <f t="shared" si="1397"/>
        <v>0</v>
      </c>
      <c r="F5980" s="158"/>
      <c r="G5980" s="159"/>
      <c r="H5980" s="1408"/>
      <c r="I5980" s="158"/>
      <c r="J5980" s="159"/>
      <c r="K5980" s="1408"/>
      <c r="L5980" s="295">
        <f t="shared" si="1398"/>
        <v>0</v>
      </c>
      <c r="M5980" s="12" t="str">
        <f t="shared" si="1391"/>
        <v/>
      </c>
      <c r="N5980" s="13"/>
    </row>
    <row r="5981" spans="1:14" hidden="1">
      <c r="A5981" s="23">
        <v>80</v>
      </c>
      <c r="B5981" s="292"/>
      <c r="C5981" s="324">
        <v>1053</v>
      </c>
      <c r="D5981" s="325" t="s">
        <v>859</v>
      </c>
      <c r="E5981" s="326">
        <f t="shared" si="1397"/>
        <v>0</v>
      </c>
      <c r="F5981" s="445"/>
      <c r="G5981" s="446"/>
      <c r="H5981" s="1413"/>
      <c r="I5981" s="445"/>
      <c r="J5981" s="446"/>
      <c r="K5981" s="1413"/>
      <c r="L5981" s="326">
        <f t="shared" si="1398"/>
        <v>0</v>
      </c>
      <c r="M5981" s="12" t="str">
        <f t="shared" si="1391"/>
        <v/>
      </c>
      <c r="N5981" s="13"/>
    </row>
    <row r="5982" spans="1:14" hidden="1">
      <c r="A5982" s="23">
        <v>80</v>
      </c>
      <c r="B5982" s="292"/>
      <c r="C5982" s="318">
        <v>1062</v>
      </c>
      <c r="D5982" s="319" t="s">
        <v>205</v>
      </c>
      <c r="E5982" s="320">
        <f t="shared" si="1397"/>
        <v>0</v>
      </c>
      <c r="F5982" s="450"/>
      <c r="G5982" s="451"/>
      <c r="H5982" s="1416"/>
      <c r="I5982" s="450"/>
      <c r="J5982" s="451"/>
      <c r="K5982" s="1416"/>
      <c r="L5982" s="320">
        <f t="shared" si="1398"/>
        <v>0</v>
      </c>
      <c r="M5982" s="12" t="str">
        <f t="shared" si="1391"/>
        <v/>
      </c>
      <c r="N5982" s="13"/>
    </row>
    <row r="5983" spans="1:14" hidden="1">
      <c r="A5983" s="23">
        <v>85</v>
      </c>
      <c r="B5983" s="292"/>
      <c r="C5983" s="324">
        <v>1063</v>
      </c>
      <c r="D5983" s="332" t="s">
        <v>787</v>
      </c>
      <c r="E5983" s="326">
        <f t="shared" si="1397"/>
        <v>0</v>
      </c>
      <c r="F5983" s="445"/>
      <c r="G5983" s="446"/>
      <c r="H5983" s="1413"/>
      <c r="I5983" s="445"/>
      <c r="J5983" s="446"/>
      <c r="K5983" s="1413"/>
      <c r="L5983" s="326">
        <f t="shared" si="1398"/>
        <v>0</v>
      </c>
      <c r="M5983" s="12" t="str">
        <f t="shared" si="1391"/>
        <v/>
      </c>
      <c r="N5983" s="13"/>
    </row>
    <row r="5984" spans="1:14" hidden="1">
      <c r="A5984" s="23">
        <v>90</v>
      </c>
      <c r="B5984" s="292"/>
      <c r="C5984" s="333">
        <v>1069</v>
      </c>
      <c r="D5984" s="334" t="s">
        <v>206</v>
      </c>
      <c r="E5984" s="335">
        <f t="shared" si="1397"/>
        <v>0</v>
      </c>
      <c r="F5984" s="589"/>
      <c r="G5984" s="590"/>
      <c r="H5984" s="1415"/>
      <c r="I5984" s="589"/>
      <c r="J5984" s="590"/>
      <c r="K5984" s="1415"/>
      <c r="L5984" s="335">
        <f t="shared" si="1398"/>
        <v>0</v>
      </c>
      <c r="M5984" s="12" t="str">
        <f t="shared" si="1391"/>
        <v/>
      </c>
      <c r="N5984" s="13"/>
    </row>
    <row r="5985" spans="1:14" hidden="1">
      <c r="A5985" s="23">
        <v>90</v>
      </c>
      <c r="B5985" s="278"/>
      <c r="C5985" s="318">
        <v>1091</v>
      </c>
      <c r="D5985" s="331" t="s">
        <v>895</v>
      </c>
      <c r="E5985" s="320">
        <f t="shared" si="1397"/>
        <v>0</v>
      </c>
      <c r="F5985" s="450"/>
      <c r="G5985" s="451"/>
      <c r="H5985" s="1416"/>
      <c r="I5985" s="450"/>
      <c r="J5985" s="451"/>
      <c r="K5985" s="1416"/>
      <c r="L5985" s="320">
        <f t="shared" si="1398"/>
        <v>0</v>
      </c>
      <c r="M5985" s="12" t="str">
        <f t="shared" si="1391"/>
        <v/>
      </c>
      <c r="N5985" s="13"/>
    </row>
    <row r="5986" spans="1:14" hidden="1">
      <c r="A5986" s="22">
        <v>115</v>
      </c>
      <c r="B5986" s="292"/>
      <c r="C5986" s="293">
        <v>1092</v>
      </c>
      <c r="D5986" s="294" t="s">
        <v>299</v>
      </c>
      <c r="E5986" s="295">
        <f t="shared" si="1397"/>
        <v>0</v>
      </c>
      <c r="F5986" s="158"/>
      <c r="G5986" s="159"/>
      <c r="H5986" s="1408"/>
      <c r="I5986" s="158"/>
      <c r="J5986" s="159"/>
      <c r="K5986" s="1408"/>
      <c r="L5986" s="295">
        <f t="shared" si="1398"/>
        <v>0</v>
      </c>
      <c r="M5986" s="12" t="str">
        <f t="shared" si="1391"/>
        <v/>
      </c>
      <c r="N5986" s="13"/>
    </row>
    <row r="5987" spans="1:14" hidden="1">
      <c r="A5987" s="22">
        <v>125</v>
      </c>
      <c r="B5987" s="292"/>
      <c r="C5987" s="285">
        <v>1098</v>
      </c>
      <c r="D5987" s="339" t="s">
        <v>207</v>
      </c>
      <c r="E5987" s="287">
        <f t="shared" si="1397"/>
        <v>0</v>
      </c>
      <c r="F5987" s="173"/>
      <c r="G5987" s="174"/>
      <c r="H5987" s="1409"/>
      <c r="I5987" s="173"/>
      <c r="J5987" s="174"/>
      <c r="K5987" s="1409"/>
      <c r="L5987" s="287">
        <f t="shared" si="1398"/>
        <v>0</v>
      </c>
      <c r="M5987" s="12" t="str">
        <f t="shared" si="1391"/>
        <v/>
      </c>
      <c r="N5987" s="13"/>
    </row>
    <row r="5988" spans="1:14" hidden="1">
      <c r="A5988" s="23">
        <v>130</v>
      </c>
      <c r="B5988" s="272">
        <v>1900</v>
      </c>
      <c r="C5988" s="1917" t="s">
        <v>266</v>
      </c>
      <c r="D5988" s="1918"/>
      <c r="E5988" s="310">
        <f t="shared" ref="E5988:L5988" si="1399">SUM(E5989:E5991)</f>
        <v>0</v>
      </c>
      <c r="F5988" s="274">
        <f t="shared" si="1399"/>
        <v>0</v>
      </c>
      <c r="G5988" s="275">
        <f t="shared" si="1399"/>
        <v>0</v>
      </c>
      <c r="H5988" s="276">
        <f>SUM(H5989:H5991)</f>
        <v>0</v>
      </c>
      <c r="I5988" s="274">
        <f t="shared" si="1399"/>
        <v>0</v>
      </c>
      <c r="J5988" s="275">
        <f t="shared" si="1399"/>
        <v>0</v>
      </c>
      <c r="K5988" s="276">
        <f t="shared" si="1399"/>
        <v>0</v>
      </c>
      <c r="L5988" s="310">
        <f t="shared" si="1399"/>
        <v>0</v>
      </c>
      <c r="M5988" s="12" t="str">
        <f t="shared" si="1391"/>
        <v/>
      </c>
      <c r="N5988" s="13"/>
    </row>
    <row r="5989" spans="1:14" hidden="1">
      <c r="A5989" s="23">
        <v>135</v>
      </c>
      <c r="B5989" s="292"/>
      <c r="C5989" s="279">
        <v>1901</v>
      </c>
      <c r="D5989" s="340" t="s">
        <v>896</v>
      </c>
      <c r="E5989" s="281">
        <f>F5989+G5989+H5989</f>
        <v>0</v>
      </c>
      <c r="F5989" s="152"/>
      <c r="G5989" s="153"/>
      <c r="H5989" s="1406"/>
      <c r="I5989" s="152"/>
      <c r="J5989" s="153"/>
      <c r="K5989" s="1406"/>
      <c r="L5989" s="281">
        <f>I5989+J5989+K5989</f>
        <v>0</v>
      </c>
      <c r="M5989" s="12" t="str">
        <f t="shared" si="1391"/>
        <v/>
      </c>
      <c r="N5989" s="13"/>
    </row>
    <row r="5990" spans="1:14" hidden="1">
      <c r="A5990" s="23">
        <v>140</v>
      </c>
      <c r="B5990" s="341"/>
      <c r="C5990" s="293">
        <v>1981</v>
      </c>
      <c r="D5990" s="342" t="s">
        <v>897</v>
      </c>
      <c r="E5990" s="295">
        <f>F5990+G5990+H5990</f>
        <v>0</v>
      </c>
      <c r="F5990" s="158"/>
      <c r="G5990" s="159"/>
      <c r="H5990" s="1408"/>
      <c r="I5990" s="158"/>
      <c r="J5990" s="159"/>
      <c r="K5990" s="1408"/>
      <c r="L5990" s="295">
        <f>I5990+J5990+K5990</f>
        <v>0</v>
      </c>
      <c r="M5990" s="12" t="str">
        <f t="shared" si="1391"/>
        <v/>
      </c>
      <c r="N5990" s="13"/>
    </row>
    <row r="5991" spans="1:14" hidden="1">
      <c r="A5991" s="23">
        <v>145</v>
      </c>
      <c r="B5991" s="292"/>
      <c r="C5991" s="285">
        <v>1991</v>
      </c>
      <c r="D5991" s="343" t="s">
        <v>898</v>
      </c>
      <c r="E5991" s="287">
        <f>F5991+G5991+H5991</f>
        <v>0</v>
      </c>
      <c r="F5991" s="173"/>
      <c r="G5991" s="174"/>
      <c r="H5991" s="1409"/>
      <c r="I5991" s="173"/>
      <c r="J5991" s="174"/>
      <c r="K5991" s="1409"/>
      <c r="L5991" s="287">
        <f>I5991+J5991+K5991</f>
        <v>0</v>
      </c>
      <c r="M5991" s="12" t="str">
        <f t="shared" si="1391"/>
        <v/>
      </c>
      <c r="N5991" s="13"/>
    </row>
    <row r="5992" spans="1:14" hidden="1">
      <c r="A5992" s="23">
        <v>150</v>
      </c>
      <c r="B5992" s="272">
        <v>2100</v>
      </c>
      <c r="C5992" s="1917" t="s">
        <v>708</v>
      </c>
      <c r="D5992" s="1918"/>
      <c r="E5992" s="310">
        <f t="shared" ref="E5992:L5992" si="1400">SUM(E5993:E5997)</f>
        <v>0</v>
      </c>
      <c r="F5992" s="274">
        <f t="shared" si="1400"/>
        <v>0</v>
      </c>
      <c r="G5992" s="275">
        <f t="shared" si="1400"/>
        <v>0</v>
      </c>
      <c r="H5992" s="276">
        <f>SUM(H5993:H5997)</f>
        <v>0</v>
      </c>
      <c r="I5992" s="274">
        <f t="shared" si="1400"/>
        <v>0</v>
      </c>
      <c r="J5992" s="275">
        <f t="shared" si="1400"/>
        <v>0</v>
      </c>
      <c r="K5992" s="276">
        <f t="shared" si="1400"/>
        <v>0</v>
      </c>
      <c r="L5992" s="310">
        <f t="shared" si="1400"/>
        <v>0</v>
      </c>
      <c r="M5992" s="12" t="str">
        <f t="shared" si="1391"/>
        <v/>
      </c>
      <c r="N5992" s="13"/>
    </row>
    <row r="5993" spans="1:14" hidden="1">
      <c r="A5993" s="23">
        <v>155</v>
      </c>
      <c r="B5993" s="292"/>
      <c r="C5993" s="279">
        <v>2110</v>
      </c>
      <c r="D5993" s="344" t="s">
        <v>208</v>
      </c>
      <c r="E5993" s="281">
        <f>F5993+G5993+H5993</f>
        <v>0</v>
      </c>
      <c r="F5993" s="152"/>
      <c r="G5993" s="153"/>
      <c r="H5993" s="1406"/>
      <c r="I5993" s="152"/>
      <c r="J5993" s="153"/>
      <c r="K5993" s="1406"/>
      <c r="L5993" s="281">
        <f>I5993+J5993+K5993</f>
        <v>0</v>
      </c>
      <c r="M5993" s="12" t="str">
        <f t="shared" si="1391"/>
        <v/>
      </c>
      <c r="N5993" s="13"/>
    </row>
    <row r="5994" spans="1:14" hidden="1">
      <c r="A5994" s="23">
        <v>160</v>
      </c>
      <c r="B5994" s="341"/>
      <c r="C5994" s="293">
        <v>2120</v>
      </c>
      <c r="D5994" s="300" t="s">
        <v>209</v>
      </c>
      <c r="E5994" s="295">
        <f>F5994+G5994+H5994</f>
        <v>0</v>
      </c>
      <c r="F5994" s="158"/>
      <c r="G5994" s="159"/>
      <c r="H5994" s="1408"/>
      <c r="I5994" s="158"/>
      <c r="J5994" s="159"/>
      <c r="K5994" s="1408"/>
      <c r="L5994" s="295">
        <f>I5994+J5994+K5994</f>
        <v>0</v>
      </c>
      <c r="M5994" s="12" t="str">
        <f t="shared" si="1391"/>
        <v/>
      </c>
      <c r="N5994" s="13"/>
    </row>
    <row r="5995" spans="1:14" hidden="1">
      <c r="A5995" s="23">
        <v>165</v>
      </c>
      <c r="B5995" s="341"/>
      <c r="C5995" s="293">
        <v>2125</v>
      </c>
      <c r="D5995" s="300" t="s">
        <v>210</v>
      </c>
      <c r="E5995" s="295">
        <f>F5995+G5995+H5995</f>
        <v>0</v>
      </c>
      <c r="F5995" s="484">
        <v>0</v>
      </c>
      <c r="G5995" s="485">
        <v>0</v>
      </c>
      <c r="H5995" s="160">
        <v>0</v>
      </c>
      <c r="I5995" s="484">
        <v>0</v>
      </c>
      <c r="J5995" s="485">
        <v>0</v>
      </c>
      <c r="K5995" s="160">
        <v>0</v>
      </c>
      <c r="L5995" s="295">
        <f>I5995+J5995+K5995</f>
        <v>0</v>
      </c>
      <c r="M5995" s="12" t="str">
        <f t="shared" si="1391"/>
        <v/>
      </c>
      <c r="N5995" s="13"/>
    </row>
    <row r="5996" spans="1:14" hidden="1">
      <c r="A5996" s="23">
        <v>175</v>
      </c>
      <c r="B5996" s="291"/>
      <c r="C5996" s="293">
        <v>2140</v>
      </c>
      <c r="D5996" s="300" t="s">
        <v>211</v>
      </c>
      <c r="E5996" s="295">
        <f>F5996+G5996+H5996</f>
        <v>0</v>
      </c>
      <c r="F5996" s="484">
        <v>0</v>
      </c>
      <c r="G5996" s="485">
        <v>0</v>
      </c>
      <c r="H5996" s="160">
        <v>0</v>
      </c>
      <c r="I5996" s="484">
        <v>0</v>
      </c>
      <c r="J5996" s="485">
        <v>0</v>
      </c>
      <c r="K5996" s="160">
        <v>0</v>
      </c>
      <c r="L5996" s="295">
        <f>I5996+J5996+K5996</f>
        <v>0</v>
      </c>
      <c r="M5996" s="12" t="str">
        <f t="shared" si="1391"/>
        <v/>
      </c>
      <c r="N5996" s="13"/>
    </row>
    <row r="5997" spans="1:14" hidden="1">
      <c r="A5997" s="23">
        <v>180</v>
      </c>
      <c r="B5997" s="292"/>
      <c r="C5997" s="285">
        <v>2190</v>
      </c>
      <c r="D5997" s="345" t="s">
        <v>212</v>
      </c>
      <c r="E5997" s="287">
        <f>F5997+G5997+H5997</f>
        <v>0</v>
      </c>
      <c r="F5997" s="173"/>
      <c r="G5997" s="174"/>
      <c r="H5997" s="1409"/>
      <c r="I5997" s="173"/>
      <c r="J5997" s="174"/>
      <c r="K5997" s="1409"/>
      <c r="L5997" s="287">
        <f>I5997+J5997+K5997</f>
        <v>0</v>
      </c>
      <c r="M5997" s="12" t="str">
        <f t="shared" si="1391"/>
        <v/>
      </c>
      <c r="N5997" s="13"/>
    </row>
    <row r="5998" spans="1:14" hidden="1">
      <c r="A5998" s="23">
        <v>185</v>
      </c>
      <c r="B5998" s="272">
        <v>2200</v>
      </c>
      <c r="C5998" s="1917" t="s">
        <v>213</v>
      </c>
      <c r="D5998" s="1918"/>
      <c r="E5998" s="310">
        <f t="shared" ref="E5998:L5998" si="1401">SUM(E5999:E6000)</f>
        <v>0</v>
      </c>
      <c r="F5998" s="274">
        <f t="shared" si="1401"/>
        <v>0</v>
      </c>
      <c r="G5998" s="275">
        <f t="shared" si="1401"/>
        <v>0</v>
      </c>
      <c r="H5998" s="276">
        <f>SUM(H5999:H6000)</f>
        <v>0</v>
      </c>
      <c r="I5998" s="274">
        <f t="shared" si="1401"/>
        <v>0</v>
      </c>
      <c r="J5998" s="275">
        <f t="shared" si="1401"/>
        <v>0</v>
      </c>
      <c r="K5998" s="276">
        <f t="shared" si="1401"/>
        <v>0</v>
      </c>
      <c r="L5998" s="310">
        <f t="shared" si="1401"/>
        <v>0</v>
      </c>
      <c r="M5998" s="12" t="str">
        <f t="shared" si="1391"/>
        <v/>
      </c>
      <c r="N5998" s="13"/>
    </row>
    <row r="5999" spans="1:14" hidden="1">
      <c r="A5999" s="23">
        <v>190</v>
      </c>
      <c r="B5999" s="292"/>
      <c r="C5999" s="279">
        <v>2221</v>
      </c>
      <c r="D5999" s="280" t="s">
        <v>300</v>
      </c>
      <c r="E5999" s="281">
        <f>F5999+G5999+H5999</f>
        <v>0</v>
      </c>
      <c r="F5999" s="152"/>
      <c r="G5999" s="153"/>
      <c r="H5999" s="1406"/>
      <c r="I5999" s="152"/>
      <c r="J5999" s="153"/>
      <c r="K5999" s="1406"/>
      <c r="L5999" s="281">
        <f>I5999+J5999+K5999</f>
        <v>0</v>
      </c>
      <c r="M5999" s="12" t="str">
        <f t="shared" si="1391"/>
        <v/>
      </c>
      <c r="N5999" s="13"/>
    </row>
    <row r="6000" spans="1:14" hidden="1">
      <c r="A6000" s="23">
        <v>200</v>
      </c>
      <c r="B6000" s="292"/>
      <c r="C6000" s="285">
        <v>2224</v>
      </c>
      <c r="D6000" s="286" t="s">
        <v>214</v>
      </c>
      <c r="E6000" s="287">
        <f>F6000+G6000+H6000</f>
        <v>0</v>
      </c>
      <c r="F6000" s="173"/>
      <c r="G6000" s="174"/>
      <c r="H6000" s="1409"/>
      <c r="I6000" s="173"/>
      <c r="J6000" s="174"/>
      <c r="K6000" s="1409"/>
      <c r="L6000" s="287">
        <f>I6000+J6000+K6000</f>
        <v>0</v>
      </c>
      <c r="M6000" s="12" t="str">
        <f t="shared" si="1391"/>
        <v/>
      </c>
      <c r="N6000" s="13"/>
    </row>
    <row r="6001" spans="1:14" hidden="1">
      <c r="A6001" s="23">
        <v>200</v>
      </c>
      <c r="B6001" s="272">
        <v>2500</v>
      </c>
      <c r="C6001" s="1917" t="s">
        <v>215</v>
      </c>
      <c r="D6001" s="1918"/>
      <c r="E6001" s="310">
        <f>F6001+G6001+H6001</f>
        <v>0</v>
      </c>
      <c r="F6001" s="1410"/>
      <c r="G6001" s="1411"/>
      <c r="H6001" s="1412"/>
      <c r="I6001" s="1410"/>
      <c r="J6001" s="1411"/>
      <c r="K6001" s="1412"/>
      <c r="L6001" s="310">
        <f>I6001+J6001+K6001</f>
        <v>0</v>
      </c>
      <c r="M6001" s="12" t="str">
        <f t="shared" si="1391"/>
        <v/>
      </c>
      <c r="N6001" s="13"/>
    </row>
    <row r="6002" spans="1:14" hidden="1">
      <c r="A6002" s="23">
        <v>205</v>
      </c>
      <c r="B6002" s="272">
        <v>2600</v>
      </c>
      <c r="C6002" s="1923" t="s">
        <v>216</v>
      </c>
      <c r="D6002" s="1924"/>
      <c r="E6002" s="310">
        <f>F6002+G6002+H6002</f>
        <v>0</v>
      </c>
      <c r="F6002" s="1410"/>
      <c r="G6002" s="1411"/>
      <c r="H6002" s="1412"/>
      <c r="I6002" s="1410"/>
      <c r="J6002" s="1411"/>
      <c r="K6002" s="1412"/>
      <c r="L6002" s="310">
        <f>I6002+J6002+K6002</f>
        <v>0</v>
      </c>
      <c r="M6002" s="12" t="str">
        <f t="shared" si="1391"/>
        <v/>
      </c>
      <c r="N6002" s="13"/>
    </row>
    <row r="6003" spans="1:14" hidden="1">
      <c r="A6003" s="23">
        <v>210</v>
      </c>
      <c r="B6003" s="272">
        <v>2700</v>
      </c>
      <c r="C6003" s="1923" t="s">
        <v>217</v>
      </c>
      <c r="D6003" s="1924"/>
      <c r="E6003" s="310">
        <f>F6003+G6003+H6003</f>
        <v>0</v>
      </c>
      <c r="F6003" s="1410"/>
      <c r="G6003" s="1411"/>
      <c r="H6003" s="1412"/>
      <c r="I6003" s="1410"/>
      <c r="J6003" s="1411"/>
      <c r="K6003" s="1412"/>
      <c r="L6003" s="310">
        <f>I6003+J6003+K6003</f>
        <v>0</v>
      </c>
      <c r="M6003" s="12" t="str">
        <f t="shared" si="1391"/>
        <v/>
      </c>
      <c r="N6003" s="13"/>
    </row>
    <row r="6004" spans="1:14" ht="36" hidden="1" customHeight="1">
      <c r="A6004" s="23">
        <v>215</v>
      </c>
      <c r="B6004" s="272">
        <v>2800</v>
      </c>
      <c r="C6004" s="1923" t="s">
        <v>1644</v>
      </c>
      <c r="D6004" s="1924"/>
      <c r="E6004" s="310">
        <f t="shared" ref="E6004:L6004" si="1402">SUM(E6005:E6007)</f>
        <v>0</v>
      </c>
      <c r="F6004" s="274">
        <f t="shared" si="1402"/>
        <v>0</v>
      </c>
      <c r="G6004" s="275">
        <f t="shared" si="1402"/>
        <v>0</v>
      </c>
      <c r="H6004" s="276">
        <f>SUM(H6005:H6007)</f>
        <v>0</v>
      </c>
      <c r="I6004" s="274">
        <f t="shared" si="1402"/>
        <v>0</v>
      </c>
      <c r="J6004" s="275">
        <f t="shared" si="1402"/>
        <v>0</v>
      </c>
      <c r="K6004" s="276">
        <f t="shared" si="1402"/>
        <v>0</v>
      </c>
      <c r="L6004" s="310">
        <f t="shared" si="1402"/>
        <v>0</v>
      </c>
      <c r="M6004" s="12" t="str">
        <f t="shared" si="1391"/>
        <v/>
      </c>
      <c r="N6004" s="13"/>
    </row>
    <row r="6005" spans="1:14" hidden="1">
      <c r="A6005" s="22">
        <v>220</v>
      </c>
      <c r="B6005" s="292"/>
      <c r="C6005" s="279">
        <v>2810</v>
      </c>
      <c r="D6005" s="340" t="s">
        <v>2169</v>
      </c>
      <c r="E6005" s="281">
        <f>F6005+G6005+H6005</f>
        <v>0</v>
      </c>
      <c r="F6005" s="152"/>
      <c r="G6005" s="153"/>
      <c r="H6005" s="1406"/>
      <c r="I6005" s="152"/>
      <c r="J6005" s="153"/>
      <c r="K6005" s="1406"/>
      <c r="L6005" s="281">
        <f>I6005+J6005+K6005</f>
        <v>0</v>
      </c>
      <c r="M6005" s="12" t="str">
        <f t="shared" si="1391"/>
        <v/>
      </c>
      <c r="N6005" s="13"/>
    </row>
    <row r="6006" spans="1:14" hidden="1">
      <c r="A6006" s="23">
        <v>225</v>
      </c>
      <c r="B6006" s="341"/>
      <c r="C6006" s="293">
        <v>2820</v>
      </c>
      <c r="D6006" s="342" t="s">
        <v>2170</v>
      </c>
      <c r="E6006" s="295">
        <f>F6006+G6006+H6006</f>
        <v>0</v>
      </c>
      <c r="F6006" s="158"/>
      <c r="G6006" s="159"/>
      <c r="H6006" s="1408"/>
      <c r="I6006" s="158"/>
      <c r="J6006" s="159"/>
      <c r="K6006" s="1408"/>
      <c r="L6006" s="295">
        <f>I6006+J6006+K6006</f>
        <v>0</v>
      </c>
      <c r="M6006" s="12" t="str">
        <f t="shared" si="1391"/>
        <v/>
      </c>
      <c r="N6006" s="13"/>
    </row>
    <row r="6007" spans="1:14" ht="31.5" hidden="1">
      <c r="A6007" s="23">
        <v>230</v>
      </c>
      <c r="B6007" s="292"/>
      <c r="C6007" s="285">
        <v>2890</v>
      </c>
      <c r="D6007" s="343" t="s">
        <v>2171</v>
      </c>
      <c r="E6007" s="287">
        <f>F6007+G6007+H6007</f>
        <v>0</v>
      </c>
      <c r="F6007" s="173"/>
      <c r="G6007" s="174"/>
      <c r="H6007" s="1409"/>
      <c r="I6007" s="173"/>
      <c r="J6007" s="174"/>
      <c r="K6007" s="1409"/>
      <c r="L6007" s="287">
        <f>I6007+J6007+K6007</f>
        <v>0</v>
      </c>
      <c r="M6007" s="12" t="str">
        <f t="shared" si="1391"/>
        <v/>
      </c>
      <c r="N6007" s="13"/>
    </row>
    <row r="6008" spans="1:14" hidden="1">
      <c r="A6008" s="23">
        <v>245</v>
      </c>
      <c r="B6008" s="272">
        <v>2900</v>
      </c>
      <c r="C6008" s="1917" t="s">
        <v>218</v>
      </c>
      <c r="D6008" s="1918"/>
      <c r="E6008" s="310">
        <f>SUM(E6009:E6016)</f>
        <v>0</v>
      </c>
      <c r="F6008" s="274">
        <f>SUM(F6009:F6016)</f>
        <v>0</v>
      </c>
      <c r="G6008" s="274">
        <f t="shared" ref="G6008:L6008" si="1403">SUM(G6009:G6016)</f>
        <v>0</v>
      </c>
      <c r="H6008" s="274">
        <f t="shared" si="1403"/>
        <v>0</v>
      </c>
      <c r="I6008" s="274">
        <f t="shared" si="1403"/>
        <v>0</v>
      </c>
      <c r="J6008" s="274">
        <f t="shared" si="1403"/>
        <v>0</v>
      </c>
      <c r="K6008" s="274">
        <f t="shared" si="1403"/>
        <v>0</v>
      </c>
      <c r="L6008" s="274">
        <f t="shared" si="1403"/>
        <v>0</v>
      </c>
      <c r="M6008" s="12" t="str">
        <f t="shared" si="1391"/>
        <v/>
      </c>
      <c r="N6008" s="13"/>
    </row>
    <row r="6009" spans="1:14" hidden="1">
      <c r="A6009" s="22">
        <v>220</v>
      </c>
      <c r="B6009" s="346"/>
      <c r="C6009" s="279">
        <v>2910</v>
      </c>
      <c r="D6009" s="347" t="s">
        <v>1988</v>
      </c>
      <c r="E6009" s="281">
        <f>F6009+G6009+H6009</f>
        <v>0</v>
      </c>
      <c r="F6009" s="152"/>
      <c r="G6009" s="153"/>
      <c r="H6009" s="1406"/>
      <c r="I6009" s="152"/>
      <c r="J6009" s="153"/>
      <c r="K6009" s="1406"/>
      <c r="L6009" s="281">
        <f>I6009+J6009+K6009</f>
        <v>0</v>
      </c>
      <c r="M6009" s="12" t="str">
        <f t="shared" si="1391"/>
        <v/>
      </c>
      <c r="N6009" s="13"/>
    </row>
    <row r="6010" spans="1:14" hidden="1">
      <c r="A6010" s="23">
        <v>225</v>
      </c>
      <c r="B6010" s="346"/>
      <c r="C6010" s="279">
        <v>2920</v>
      </c>
      <c r="D6010" s="347" t="s">
        <v>219</v>
      </c>
      <c r="E6010" s="281">
        <f t="shared" ref="E6010:E6016" si="1404">F6010+G6010+H6010</f>
        <v>0</v>
      </c>
      <c r="F6010" s="152"/>
      <c r="G6010" s="153"/>
      <c r="H6010" s="1406"/>
      <c r="I6010" s="152"/>
      <c r="J6010" s="153"/>
      <c r="K6010" s="1406"/>
      <c r="L6010" s="281">
        <f t="shared" ref="L6010:L6016" si="1405">I6010+J6010+K6010</f>
        <v>0</v>
      </c>
      <c r="M6010" s="12" t="str">
        <f t="shared" si="1391"/>
        <v/>
      </c>
      <c r="N6010" s="13"/>
    </row>
    <row r="6011" spans="1:14" ht="31.5" hidden="1">
      <c r="A6011" s="23">
        <v>230</v>
      </c>
      <c r="B6011" s="346"/>
      <c r="C6011" s="324">
        <v>2969</v>
      </c>
      <c r="D6011" s="348" t="s">
        <v>220</v>
      </c>
      <c r="E6011" s="326">
        <f t="shared" si="1404"/>
        <v>0</v>
      </c>
      <c r="F6011" s="445"/>
      <c r="G6011" s="446"/>
      <c r="H6011" s="1413"/>
      <c r="I6011" s="445"/>
      <c r="J6011" s="446"/>
      <c r="K6011" s="1413"/>
      <c r="L6011" s="326">
        <f t="shared" si="1405"/>
        <v>0</v>
      </c>
      <c r="M6011" s="12" t="str">
        <f t="shared" si="1391"/>
        <v/>
      </c>
      <c r="N6011" s="13"/>
    </row>
    <row r="6012" spans="1:14" ht="31.5" hidden="1">
      <c r="A6012" s="23">
        <v>235</v>
      </c>
      <c r="B6012" s="346"/>
      <c r="C6012" s="349">
        <v>2970</v>
      </c>
      <c r="D6012" s="350" t="s">
        <v>221</v>
      </c>
      <c r="E6012" s="351">
        <f t="shared" si="1404"/>
        <v>0</v>
      </c>
      <c r="F6012" s="624"/>
      <c r="G6012" s="625"/>
      <c r="H6012" s="1414"/>
      <c r="I6012" s="624"/>
      <c r="J6012" s="625"/>
      <c r="K6012" s="1414"/>
      <c r="L6012" s="351">
        <f t="shared" si="1405"/>
        <v>0</v>
      </c>
      <c r="M6012" s="12" t="str">
        <f t="shared" si="1391"/>
        <v/>
      </c>
      <c r="N6012" s="13"/>
    </row>
    <row r="6013" spans="1:14" hidden="1">
      <c r="A6013" s="23">
        <v>240</v>
      </c>
      <c r="B6013" s="346"/>
      <c r="C6013" s="333">
        <v>2989</v>
      </c>
      <c r="D6013" s="355" t="s">
        <v>222</v>
      </c>
      <c r="E6013" s="335">
        <f t="shared" si="1404"/>
        <v>0</v>
      </c>
      <c r="F6013" s="589"/>
      <c r="G6013" s="590"/>
      <c r="H6013" s="1415"/>
      <c r="I6013" s="589"/>
      <c r="J6013" s="590"/>
      <c r="K6013" s="1415"/>
      <c r="L6013" s="335">
        <f t="shared" si="1405"/>
        <v>0</v>
      </c>
      <c r="M6013" s="12" t="str">
        <f t="shared" si="1391"/>
        <v/>
      </c>
      <c r="N6013" s="13"/>
    </row>
    <row r="6014" spans="1:14" hidden="1">
      <c r="A6014" s="23">
        <v>245</v>
      </c>
      <c r="B6014" s="292"/>
      <c r="C6014" s="318">
        <v>2990</v>
      </c>
      <c r="D6014" s="356" t="s">
        <v>2007</v>
      </c>
      <c r="E6014" s="320">
        <f>F6014+G6014+H6014</f>
        <v>0</v>
      </c>
      <c r="F6014" s="450"/>
      <c r="G6014" s="451"/>
      <c r="H6014" s="1416"/>
      <c r="I6014" s="450"/>
      <c r="J6014" s="451"/>
      <c r="K6014" s="1416"/>
      <c r="L6014" s="320">
        <f>I6014+J6014+K6014</f>
        <v>0</v>
      </c>
      <c r="M6014" s="12" t="str">
        <f t="shared" si="1391"/>
        <v/>
      </c>
      <c r="N6014" s="13"/>
    </row>
    <row r="6015" spans="1:14" hidden="1">
      <c r="A6015" s="22">
        <v>250</v>
      </c>
      <c r="B6015" s="292"/>
      <c r="C6015" s="318">
        <v>2991</v>
      </c>
      <c r="D6015" s="356" t="s">
        <v>223</v>
      </c>
      <c r="E6015" s="320">
        <f t="shared" si="1404"/>
        <v>0</v>
      </c>
      <c r="F6015" s="450"/>
      <c r="G6015" s="451"/>
      <c r="H6015" s="1416"/>
      <c r="I6015" s="450"/>
      <c r="J6015" s="451"/>
      <c r="K6015" s="1416"/>
      <c r="L6015" s="320">
        <f t="shared" si="1405"/>
        <v>0</v>
      </c>
      <c r="M6015" s="12" t="str">
        <f t="shared" si="1391"/>
        <v/>
      </c>
      <c r="N6015" s="13"/>
    </row>
    <row r="6016" spans="1:14" hidden="1">
      <c r="A6016" s="23">
        <v>255</v>
      </c>
      <c r="B6016" s="292"/>
      <c r="C6016" s="285">
        <v>2992</v>
      </c>
      <c r="D6016" s="357" t="s">
        <v>224</v>
      </c>
      <c r="E6016" s="287">
        <f t="shared" si="1404"/>
        <v>0</v>
      </c>
      <c r="F6016" s="173"/>
      <c r="G6016" s="174"/>
      <c r="H6016" s="1409"/>
      <c r="I6016" s="173"/>
      <c r="J6016" s="174"/>
      <c r="K6016" s="1409"/>
      <c r="L6016" s="287">
        <f t="shared" si="1405"/>
        <v>0</v>
      </c>
      <c r="M6016" s="12" t="str">
        <f t="shared" si="1391"/>
        <v/>
      </c>
      <c r="N6016" s="13"/>
    </row>
    <row r="6017" spans="1:14" hidden="1">
      <c r="A6017" s="23">
        <v>265</v>
      </c>
      <c r="B6017" s="272">
        <v>3300</v>
      </c>
      <c r="C6017" s="358" t="s">
        <v>2038</v>
      </c>
      <c r="D6017" s="1835"/>
      <c r="E6017" s="310">
        <f t="shared" ref="E6017:L6017" si="1406">SUM(E6018:E6022)</f>
        <v>0</v>
      </c>
      <c r="F6017" s="274">
        <f t="shared" si="1406"/>
        <v>0</v>
      </c>
      <c r="G6017" s="275">
        <f t="shared" si="1406"/>
        <v>0</v>
      </c>
      <c r="H6017" s="276">
        <f t="shared" si="1406"/>
        <v>0</v>
      </c>
      <c r="I6017" s="274">
        <f t="shared" si="1406"/>
        <v>0</v>
      </c>
      <c r="J6017" s="275">
        <f t="shared" si="1406"/>
        <v>0</v>
      </c>
      <c r="K6017" s="276">
        <f t="shared" si="1406"/>
        <v>0</v>
      </c>
      <c r="L6017" s="310">
        <f t="shared" si="1406"/>
        <v>0</v>
      </c>
      <c r="M6017" s="12" t="str">
        <f t="shared" ref="M6017:M6070" si="1407">(IF($E6017&lt;&gt;0,$M$2,IF($L6017&lt;&gt;0,$M$2,"")))</f>
        <v/>
      </c>
      <c r="N6017" s="13"/>
    </row>
    <row r="6018" spans="1:14" hidden="1">
      <c r="A6018" s="22">
        <v>270</v>
      </c>
      <c r="B6018" s="291"/>
      <c r="C6018" s="279">
        <v>3301</v>
      </c>
      <c r="D6018" s="359" t="s">
        <v>225</v>
      </c>
      <c r="E6018" s="281">
        <f t="shared" ref="E6018:E6025" si="1408">F6018+G6018+H6018</f>
        <v>0</v>
      </c>
      <c r="F6018" s="482">
        <v>0</v>
      </c>
      <c r="G6018" s="483">
        <v>0</v>
      </c>
      <c r="H6018" s="154">
        <v>0</v>
      </c>
      <c r="I6018" s="482">
        <v>0</v>
      </c>
      <c r="J6018" s="483">
        <v>0</v>
      </c>
      <c r="K6018" s="154">
        <v>0</v>
      </c>
      <c r="L6018" s="281">
        <f t="shared" ref="L6018:L6025" si="1409">I6018+J6018+K6018</f>
        <v>0</v>
      </c>
      <c r="M6018" s="12" t="str">
        <f t="shared" si="1407"/>
        <v/>
      </c>
      <c r="N6018" s="13"/>
    </row>
    <row r="6019" spans="1:14" hidden="1">
      <c r="A6019" s="22">
        <v>290</v>
      </c>
      <c r="B6019" s="291"/>
      <c r="C6019" s="293">
        <v>3302</v>
      </c>
      <c r="D6019" s="360" t="s">
        <v>702</v>
      </c>
      <c r="E6019" s="295">
        <f t="shared" si="1408"/>
        <v>0</v>
      </c>
      <c r="F6019" s="484">
        <v>0</v>
      </c>
      <c r="G6019" s="485">
        <v>0</v>
      </c>
      <c r="H6019" s="160">
        <v>0</v>
      </c>
      <c r="I6019" s="484">
        <v>0</v>
      </c>
      <c r="J6019" s="485">
        <v>0</v>
      </c>
      <c r="K6019" s="160">
        <v>0</v>
      </c>
      <c r="L6019" s="295">
        <f t="shared" si="1409"/>
        <v>0</v>
      </c>
      <c r="M6019" s="12" t="str">
        <f t="shared" si="1407"/>
        <v/>
      </c>
      <c r="N6019" s="13"/>
    </row>
    <row r="6020" spans="1:14" hidden="1">
      <c r="A6020" s="39">
        <v>320</v>
      </c>
      <c r="B6020" s="291"/>
      <c r="C6020" s="293">
        <v>3304</v>
      </c>
      <c r="D6020" s="360" t="s">
        <v>226</v>
      </c>
      <c r="E6020" s="295">
        <f t="shared" si="1408"/>
        <v>0</v>
      </c>
      <c r="F6020" s="484">
        <v>0</v>
      </c>
      <c r="G6020" s="485">
        <v>0</v>
      </c>
      <c r="H6020" s="160">
        <v>0</v>
      </c>
      <c r="I6020" s="484">
        <v>0</v>
      </c>
      <c r="J6020" s="485">
        <v>0</v>
      </c>
      <c r="K6020" s="160">
        <v>0</v>
      </c>
      <c r="L6020" s="295">
        <f t="shared" si="1409"/>
        <v>0</v>
      </c>
      <c r="M6020" s="12" t="str">
        <f t="shared" si="1407"/>
        <v/>
      </c>
      <c r="N6020" s="13"/>
    </row>
    <row r="6021" spans="1:14" ht="47.25" hidden="1">
      <c r="A6021" s="22">
        <v>330</v>
      </c>
      <c r="B6021" s="291"/>
      <c r="C6021" s="285">
        <v>3306</v>
      </c>
      <c r="D6021" s="361" t="s">
        <v>2172</v>
      </c>
      <c r="E6021" s="295">
        <f t="shared" si="1408"/>
        <v>0</v>
      </c>
      <c r="F6021" s="484">
        <v>0</v>
      </c>
      <c r="G6021" s="485">
        <v>0</v>
      </c>
      <c r="H6021" s="160">
        <v>0</v>
      </c>
      <c r="I6021" s="484">
        <v>0</v>
      </c>
      <c r="J6021" s="485">
        <v>0</v>
      </c>
      <c r="K6021" s="160">
        <v>0</v>
      </c>
      <c r="L6021" s="295">
        <f t="shared" si="1409"/>
        <v>0</v>
      </c>
      <c r="M6021" s="12" t="str">
        <f t="shared" si="1407"/>
        <v/>
      </c>
      <c r="N6021" s="13"/>
    </row>
    <row r="6022" spans="1:14" hidden="1">
      <c r="A6022" s="23">
        <v>225</v>
      </c>
      <c r="B6022" s="291"/>
      <c r="C6022" s="285">
        <v>3307</v>
      </c>
      <c r="D6022" s="361" t="s">
        <v>2049</v>
      </c>
      <c r="E6022" s="287">
        <f t="shared" si="1408"/>
        <v>0</v>
      </c>
      <c r="F6022" s="486">
        <v>0</v>
      </c>
      <c r="G6022" s="487">
        <v>0</v>
      </c>
      <c r="H6022" s="175">
        <v>0</v>
      </c>
      <c r="I6022" s="486">
        <v>0</v>
      </c>
      <c r="J6022" s="487">
        <v>0</v>
      </c>
      <c r="K6022" s="175">
        <v>0</v>
      </c>
      <c r="L6022" s="287">
        <f t="shared" si="1409"/>
        <v>0</v>
      </c>
      <c r="M6022" s="12" t="str">
        <f t="shared" si="1407"/>
        <v/>
      </c>
      <c r="N6022" s="13"/>
    </row>
    <row r="6023" spans="1:14" hidden="1">
      <c r="A6023" s="23">
        <v>230</v>
      </c>
      <c r="B6023" s="272">
        <v>3900</v>
      </c>
      <c r="C6023" s="1917" t="s">
        <v>227</v>
      </c>
      <c r="D6023" s="1918"/>
      <c r="E6023" s="310">
        <f t="shared" si="1408"/>
        <v>0</v>
      </c>
      <c r="F6023" s="1458">
        <v>0</v>
      </c>
      <c r="G6023" s="1459">
        <v>0</v>
      </c>
      <c r="H6023" s="1460">
        <v>0</v>
      </c>
      <c r="I6023" s="1458">
        <v>0</v>
      </c>
      <c r="J6023" s="1459">
        <v>0</v>
      </c>
      <c r="K6023" s="1460">
        <v>0</v>
      </c>
      <c r="L6023" s="310">
        <f t="shared" si="1409"/>
        <v>0</v>
      </c>
      <c r="M6023" s="12" t="str">
        <f t="shared" si="1407"/>
        <v/>
      </c>
      <c r="N6023" s="13"/>
    </row>
    <row r="6024" spans="1:14" hidden="1">
      <c r="A6024" s="23">
        <v>245</v>
      </c>
      <c r="B6024" s="272">
        <v>4000</v>
      </c>
      <c r="C6024" s="1917" t="s">
        <v>228</v>
      </c>
      <c r="D6024" s="1918"/>
      <c r="E6024" s="310">
        <f t="shared" si="1408"/>
        <v>0</v>
      </c>
      <c r="F6024" s="1410"/>
      <c r="G6024" s="1411"/>
      <c r="H6024" s="1412"/>
      <c r="I6024" s="1410"/>
      <c r="J6024" s="1411"/>
      <c r="K6024" s="1412"/>
      <c r="L6024" s="310">
        <f t="shared" si="1409"/>
        <v>0</v>
      </c>
      <c r="M6024" s="12" t="str">
        <f t="shared" si="1407"/>
        <v/>
      </c>
      <c r="N6024" s="13"/>
    </row>
    <row r="6025" spans="1:14" hidden="1">
      <c r="A6025" s="22">
        <v>350</v>
      </c>
      <c r="B6025" s="272">
        <v>4100</v>
      </c>
      <c r="C6025" s="1917" t="s">
        <v>229</v>
      </c>
      <c r="D6025" s="1918"/>
      <c r="E6025" s="310">
        <f t="shared" si="1408"/>
        <v>0</v>
      </c>
      <c r="F6025" s="1459">
        <v>0</v>
      </c>
      <c r="G6025" s="1459">
        <v>0</v>
      </c>
      <c r="H6025" s="1460">
        <v>0</v>
      </c>
      <c r="I6025" s="1711">
        <v>0</v>
      </c>
      <c r="J6025" s="1459">
        <v>0</v>
      </c>
      <c r="K6025" s="1459">
        <v>0</v>
      </c>
      <c r="L6025" s="310">
        <f t="shared" si="1409"/>
        <v>0</v>
      </c>
      <c r="M6025" s="12" t="str">
        <f t="shared" si="1407"/>
        <v/>
      </c>
      <c r="N6025" s="13"/>
    </row>
    <row r="6026" spans="1:14" hidden="1">
      <c r="A6026" s="23">
        <v>355</v>
      </c>
      <c r="B6026" s="272">
        <v>4200</v>
      </c>
      <c r="C6026" s="1917" t="s">
        <v>230</v>
      </c>
      <c r="D6026" s="1918"/>
      <c r="E6026" s="310">
        <f t="shared" ref="E6026:L6026" si="1410">SUM(E6027:E6032)</f>
        <v>0</v>
      </c>
      <c r="F6026" s="274">
        <f t="shared" si="1410"/>
        <v>0</v>
      </c>
      <c r="G6026" s="275">
        <f t="shared" si="1410"/>
        <v>0</v>
      </c>
      <c r="H6026" s="276">
        <f>SUM(H6027:H6032)</f>
        <v>0</v>
      </c>
      <c r="I6026" s="274">
        <f t="shared" si="1410"/>
        <v>0</v>
      </c>
      <c r="J6026" s="275">
        <f t="shared" si="1410"/>
        <v>0</v>
      </c>
      <c r="K6026" s="276">
        <f t="shared" si="1410"/>
        <v>0</v>
      </c>
      <c r="L6026" s="310">
        <f t="shared" si="1410"/>
        <v>0</v>
      </c>
      <c r="M6026" s="12" t="str">
        <f t="shared" si="1407"/>
        <v/>
      </c>
      <c r="N6026" s="13"/>
    </row>
    <row r="6027" spans="1:14" hidden="1">
      <c r="A6027" s="23">
        <v>355</v>
      </c>
      <c r="B6027" s="362"/>
      <c r="C6027" s="279">
        <v>4201</v>
      </c>
      <c r="D6027" s="280" t="s">
        <v>231</v>
      </c>
      <c r="E6027" s="281">
        <f t="shared" ref="E6027:E6032" si="1411">F6027+G6027+H6027</f>
        <v>0</v>
      </c>
      <c r="F6027" s="152"/>
      <c r="G6027" s="153"/>
      <c r="H6027" s="1406"/>
      <c r="I6027" s="152"/>
      <c r="J6027" s="153"/>
      <c r="K6027" s="1406"/>
      <c r="L6027" s="281">
        <f t="shared" ref="L6027:L6032" si="1412">I6027+J6027+K6027</f>
        <v>0</v>
      </c>
      <c r="M6027" s="12" t="str">
        <f t="shared" si="1407"/>
        <v/>
      </c>
      <c r="N6027" s="13"/>
    </row>
    <row r="6028" spans="1:14" hidden="1">
      <c r="A6028" s="23">
        <v>375</v>
      </c>
      <c r="B6028" s="362"/>
      <c r="C6028" s="293">
        <v>4202</v>
      </c>
      <c r="D6028" s="363" t="s">
        <v>232</v>
      </c>
      <c r="E6028" s="295">
        <f t="shared" si="1411"/>
        <v>0</v>
      </c>
      <c r="F6028" s="158"/>
      <c r="G6028" s="159"/>
      <c r="H6028" s="1408"/>
      <c r="I6028" s="158"/>
      <c r="J6028" s="159"/>
      <c r="K6028" s="1408"/>
      <c r="L6028" s="295">
        <f t="shared" si="1412"/>
        <v>0</v>
      </c>
      <c r="M6028" s="12" t="str">
        <f t="shared" si="1407"/>
        <v/>
      </c>
      <c r="N6028" s="13"/>
    </row>
    <row r="6029" spans="1:14" hidden="1">
      <c r="A6029" s="23">
        <v>380</v>
      </c>
      <c r="B6029" s="362"/>
      <c r="C6029" s="293">
        <v>4214</v>
      </c>
      <c r="D6029" s="363" t="s">
        <v>233</v>
      </c>
      <c r="E6029" s="295">
        <f t="shared" si="1411"/>
        <v>0</v>
      </c>
      <c r="F6029" s="158"/>
      <c r="G6029" s="159"/>
      <c r="H6029" s="1408"/>
      <c r="I6029" s="158"/>
      <c r="J6029" s="159"/>
      <c r="K6029" s="1408"/>
      <c r="L6029" s="295">
        <f t="shared" si="1412"/>
        <v>0</v>
      </c>
      <c r="M6029" s="12" t="str">
        <f t="shared" si="1407"/>
        <v/>
      </c>
      <c r="N6029" s="13"/>
    </row>
    <row r="6030" spans="1:14" hidden="1">
      <c r="A6030" s="23">
        <v>385</v>
      </c>
      <c r="B6030" s="362"/>
      <c r="C6030" s="293">
        <v>4217</v>
      </c>
      <c r="D6030" s="363" t="s">
        <v>234</v>
      </c>
      <c r="E6030" s="295">
        <f t="shared" si="1411"/>
        <v>0</v>
      </c>
      <c r="F6030" s="158"/>
      <c r="G6030" s="159"/>
      <c r="H6030" s="1408"/>
      <c r="I6030" s="158"/>
      <c r="J6030" s="159"/>
      <c r="K6030" s="1408"/>
      <c r="L6030" s="295">
        <f t="shared" si="1412"/>
        <v>0</v>
      </c>
      <c r="M6030" s="12" t="str">
        <f t="shared" si="1407"/>
        <v/>
      </c>
      <c r="N6030" s="13"/>
    </row>
    <row r="6031" spans="1:14" hidden="1">
      <c r="A6031" s="23">
        <v>390</v>
      </c>
      <c r="B6031" s="362"/>
      <c r="C6031" s="293">
        <v>4218</v>
      </c>
      <c r="D6031" s="294" t="s">
        <v>235</v>
      </c>
      <c r="E6031" s="295">
        <f t="shared" si="1411"/>
        <v>0</v>
      </c>
      <c r="F6031" s="158"/>
      <c r="G6031" s="159"/>
      <c r="H6031" s="1408"/>
      <c r="I6031" s="158"/>
      <c r="J6031" s="159"/>
      <c r="K6031" s="1408"/>
      <c r="L6031" s="295">
        <f t="shared" si="1412"/>
        <v>0</v>
      </c>
      <c r="M6031" s="12" t="str">
        <f t="shared" si="1407"/>
        <v/>
      </c>
      <c r="N6031" s="13"/>
    </row>
    <row r="6032" spans="1:14" hidden="1">
      <c r="A6032" s="23">
        <v>390</v>
      </c>
      <c r="B6032" s="362"/>
      <c r="C6032" s="285">
        <v>4219</v>
      </c>
      <c r="D6032" s="343" t="s">
        <v>236</v>
      </c>
      <c r="E6032" s="287">
        <f t="shared" si="1411"/>
        <v>0</v>
      </c>
      <c r="F6032" s="173"/>
      <c r="G6032" s="174"/>
      <c r="H6032" s="1409"/>
      <c r="I6032" s="173"/>
      <c r="J6032" s="174"/>
      <c r="K6032" s="1409"/>
      <c r="L6032" s="287">
        <f t="shared" si="1412"/>
        <v>0</v>
      </c>
      <c r="M6032" s="12" t="str">
        <f t="shared" si="1407"/>
        <v/>
      </c>
      <c r="N6032" s="13"/>
    </row>
    <row r="6033" spans="1:14" hidden="1">
      <c r="A6033" s="23">
        <v>395</v>
      </c>
      <c r="B6033" s="272">
        <v>4300</v>
      </c>
      <c r="C6033" s="1917" t="s">
        <v>1645</v>
      </c>
      <c r="D6033" s="1918"/>
      <c r="E6033" s="310">
        <f t="shared" ref="E6033:L6033" si="1413">SUM(E6034:E6036)</f>
        <v>0</v>
      </c>
      <c r="F6033" s="274">
        <f t="shared" si="1413"/>
        <v>0</v>
      </c>
      <c r="G6033" s="275">
        <f t="shared" si="1413"/>
        <v>0</v>
      </c>
      <c r="H6033" s="276">
        <f>SUM(H6034:H6036)</f>
        <v>0</v>
      </c>
      <c r="I6033" s="274">
        <f t="shared" si="1413"/>
        <v>0</v>
      </c>
      <c r="J6033" s="275">
        <f t="shared" si="1413"/>
        <v>0</v>
      </c>
      <c r="K6033" s="276">
        <f t="shared" si="1413"/>
        <v>0</v>
      </c>
      <c r="L6033" s="310">
        <f t="shared" si="1413"/>
        <v>0</v>
      </c>
      <c r="M6033" s="12" t="str">
        <f t="shared" si="1407"/>
        <v/>
      </c>
      <c r="N6033" s="13"/>
    </row>
    <row r="6034" spans="1:14" hidden="1">
      <c r="A6034" s="18">
        <v>397</v>
      </c>
      <c r="B6034" s="362"/>
      <c r="C6034" s="279">
        <v>4301</v>
      </c>
      <c r="D6034" s="311" t="s">
        <v>237</v>
      </c>
      <c r="E6034" s="281">
        <f t="shared" ref="E6034:E6039" si="1414">F6034+G6034+H6034</f>
        <v>0</v>
      </c>
      <c r="F6034" s="152"/>
      <c r="G6034" s="153"/>
      <c r="H6034" s="1406"/>
      <c r="I6034" s="152"/>
      <c r="J6034" s="153"/>
      <c r="K6034" s="1406"/>
      <c r="L6034" s="281">
        <f t="shared" ref="L6034:L6039" si="1415">I6034+J6034+K6034</f>
        <v>0</v>
      </c>
      <c r="M6034" s="12" t="str">
        <f t="shared" si="1407"/>
        <v/>
      </c>
      <c r="N6034" s="13"/>
    </row>
    <row r="6035" spans="1:14" hidden="1">
      <c r="A6035" s="14">
        <v>398</v>
      </c>
      <c r="B6035" s="362"/>
      <c r="C6035" s="293">
        <v>4302</v>
      </c>
      <c r="D6035" s="363" t="s">
        <v>238</v>
      </c>
      <c r="E6035" s="295">
        <f t="shared" si="1414"/>
        <v>0</v>
      </c>
      <c r="F6035" s="158"/>
      <c r="G6035" s="159"/>
      <c r="H6035" s="1408"/>
      <c r="I6035" s="158"/>
      <c r="J6035" s="159"/>
      <c r="K6035" s="1408"/>
      <c r="L6035" s="295">
        <f t="shared" si="1415"/>
        <v>0</v>
      </c>
      <c r="M6035" s="12" t="str">
        <f t="shared" si="1407"/>
        <v/>
      </c>
      <c r="N6035" s="13"/>
    </row>
    <row r="6036" spans="1:14" hidden="1">
      <c r="A6036" s="14">
        <v>399</v>
      </c>
      <c r="B6036" s="362"/>
      <c r="C6036" s="285">
        <v>4309</v>
      </c>
      <c r="D6036" s="301" t="s">
        <v>239</v>
      </c>
      <c r="E6036" s="287">
        <f t="shared" si="1414"/>
        <v>0</v>
      </c>
      <c r="F6036" s="173"/>
      <c r="G6036" s="174"/>
      <c r="H6036" s="1409"/>
      <c r="I6036" s="173"/>
      <c r="J6036" s="174"/>
      <c r="K6036" s="1409"/>
      <c r="L6036" s="287">
        <f t="shared" si="1415"/>
        <v>0</v>
      </c>
      <c r="M6036" s="12" t="str">
        <f t="shared" si="1407"/>
        <v/>
      </c>
      <c r="N6036" s="13"/>
    </row>
    <row r="6037" spans="1:14" hidden="1">
      <c r="A6037" s="14">
        <v>400</v>
      </c>
      <c r="B6037" s="272">
        <v>4400</v>
      </c>
      <c r="C6037" s="1917" t="s">
        <v>1642</v>
      </c>
      <c r="D6037" s="1918"/>
      <c r="E6037" s="310">
        <f t="shared" si="1414"/>
        <v>0</v>
      </c>
      <c r="F6037" s="1410"/>
      <c r="G6037" s="1411"/>
      <c r="H6037" s="1412"/>
      <c r="I6037" s="1410"/>
      <c r="J6037" s="1411"/>
      <c r="K6037" s="1412"/>
      <c r="L6037" s="310">
        <f t="shared" si="1415"/>
        <v>0</v>
      </c>
      <c r="M6037" s="12" t="str">
        <f t="shared" si="1407"/>
        <v/>
      </c>
      <c r="N6037" s="13"/>
    </row>
    <row r="6038" spans="1:14" hidden="1">
      <c r="A6038" s="14">
        <v>401</v>
      </c>
      <c r="B6038" s="272">
        <v>4500</v>
      </c>
      <c r="C6038" s="1917" t="s">
        <v>1643</v>
      </c>
      <c r="D6038" s="1918"/>
      <c r="E6038" s="310">
        <f t="shared" si="1414"/>
        <v>0</v>
      </c>
      <c r="F6038" s="1410"/>
      <c r="G6038" s="1411"/>
      <c r="H6038" s="1412"/>
      <c r="I6038" s="1410"/>
      <c r="J6038" s="1411"/>
      <c r="K6038" s="1412"/>
      <c r="L6038" s="310">
        <f t="shared" si="1415"/>
        <v>0</v>
      </c>
      <c r="M6038" s="12" t="str">
        <f t="shared" si="1407"/>
        <v/>
      </c>
      <c r="N6038" s="13"/>
    </row>
    <row r="6039" spans="1:14" hidden="1">
      <c r="A6039" s="40">
        <v>404</v>
      </c>
      <c r="B6039" s="272">
        <v>4600</v>
      </c>
      <c r="C6039" s="1923" t="s">
        <v>240</v>
      </c>
      <c r="D6039" s="1924"/>
      <c r="E6039" s="310">
        <f t="shared" si="1414"/>
        <v>0</v>
      </c>
      <c r="F6039" s="1410"/>
      <c r="G6039" s="1411"/>
      <c r="H6039" s="1412"/>
      <c r="I6039" s="1410"/>
      <c r="J6039" s="1411"/>
      <c r="K6039" s="1412"/>
      <c r="L6039" s="310">
        <f t="shared" si="1415"/>
        <v>0</v>
      </c>
      <c r="M6039" s="12" t="str">
        <f t="shared" si="1407"/>
        <v/>
      </c>
      <c r="N6039" s="13"/>
    </row>
    <row r="6040" spans="1:14" hidden="1">
      <c r="A6040" s="40">
        <v>404</v>
      </c>
      <c r="B6040" s="272">
        <v>4900</v>
      </c>
      <c r="C6040" s="1917" t="s">
        <v>267</v>
      </c>
      <c r="D6040" s="1918"/>
      <c r="E6040" s="310">
        <f t="shared" ref="E6040:L6040" si="1416">+E6041+E6042</f>
        <v>0</v>
      </c>
      <c r="F6040" s="274">
        <f t="shared" si="1416"/>
        <v>0</v>
      </c>
      <c r="G6040" s="275">
        <f t="shared" si="1416"/>
        <v>0</v>
      </c>
      <c r="H6040" s="276">
        <f>+H6041+H6042</f>
        <v>0</v>
      </c>
      <c r="I6040" s="274">
        <f t="shared" si="1416"/>
        <v>0</v>
      </c>
      <c r="J6040" s="275">
        <f t="shared" si="1416"/>
        <v>0</v>
      </c>
      <c r="K6040" s="276">
        <f t="shared" si="1416"/>
        <v>0</v>
      </c>
      <c r="L6040" s="310">
        <f t="shared" si="1416"/>
        <v>0</v>
      </c>
      <c r="M6040" s="12" t="str">
        <f t="shared" si="1407"/>
        <v/>
      </c>
      <c r="N6040" s="13"/>
    </row>
    <row r="6041" spans="1:14" hidden="1">
      <c r="A6041" s="22">
        <v>440</v>
      </c>
      <c r="B6041" s="362"/>
      <c r="C6041" s="279">
        <v>4901</v>
      </c>
      <c r="D6041" s="364" t="s">
        <v>268</v>
      </c>
      <c r="E6041" s="281">
        <f>F6041+G6041+H6041</f>
        <v>0</v>
      </c>
      <c r="F6041" s="152"/>
      <c r="G6041" s="153"/>
      <c r="H6041" s="1406"/>
      <c r="I6041" s="152"/>
      <c r="J6041" s="153"/>
      <c r="K6041" s="1406"/>
      <c r="L6041" s="281">
        <f>I6041+J6041+K6041</f>
        <v>0</v>
      </c>
      <c r="M6041" s="12" t="str">
        <f t="shared" si="1407"/>
        <v/>
      </c>
      <c r="N6041" s="13"/>
    </row>
    <row r="6042" spans="1:14" hidden="1">
      <c r="A6042" s="22">
        <v>450</v>
      </c>
      <c r="B6042" s="362"/>
      <c r="C6042" s="285">
        <v>4902</v>
      </c>
      <c r="D6042" s="301" t="s">
        <v>269</v>
      </c>
      <c r="E6042" s="287">
        <f>F6042+G6042+H6042</f>
        <v>0</v>
      </c>
      <c r="F6042" s="173"/>
      <c r="G6042" s="174"/>
      <c r="H6042" s="1409"/>
      <c r="I6042" s="173"/>
      <c r="J6042" s="174"/>
      <c r="K6042" s="1409"/>
      <c r="L6042" s="287">
        <f>I6042+J6042+K6042</f>
        <v>0</v>
      </c>
      <c r="M6042" s="12" t="str">
        <f t="shared" si="1407"/>
        <v/>
      </c>
      <c r="N6042" s="13"/>
    </row>
    <row r="6043" spans="1:14" hidden="1">
      <c r="A6043" s="22">
        <v>495</v>
      </c>
      <c r="B6043" s="365">
        <v>5100</v>
      </c>
      <c r="C6043" s="1925" t="s">
        <v>241</v>
      </c>
      <c r="D6043" s="1926"/>
      <c r="E6043" s="310">
        <f>F6043+G6043+H6043</f>
        <v>0</v>
      </c>
      <c r="F6043" s="1410"/>
      <c r="G6043" s="1411"/>
      <c r="H6043" s="1412"/>
      <c r="I6043" s="1410"/>
      <c r="J6043" s="1411"/>
      <c r="K6043" s="1412"/>
      <c r="L6043" s="310">
        <f>I6043+J6043+K6043</f>
        <v>0</v>
      </c>
      <c r="M6043" s="12" t="str">
        <f t="shared" si="1407"/>
        <v/>
      </c>
      <c r="N6043" s="13"/>
    </row>
    <row r="6044" spans="1:14" hidden="1">
      <c r="A6044" s="23">
        <v>500</v>
      </c>
      <c r="B6044" s="365">
        <v>5200</v>
      </c>
      <c r="C6044" s="1925" t="s">
        <v>242</v>
      </c>
      <c r="D6044" s="1926"/>
      <c r="E6044" s="310">
        <f t="shared" ref="E6044:L6044" si="1417">SUM(E6045:E6051)</f>
        <v>0</v>
      </c>
      <c r="F6044" s="274">
        <f t="shared" si="1417"/>
        <v>0</v>
      </c>
      <c r="G6044" s="275">
        <f t="shared" si="1417"/>
        <v>0</v>
      </c>
      <c r="H6044" s="276">
        <f>SUM(H6045:H6051)</f>
        <v>0</v>
      </c>
      <c r="I6044" s="274">
        <f t="shared" si="1417"/>
        <v>0</v>
      </c>
      <c r="J6044" s="275">
        <f t="shared" si="1417"/>
        <v>0</v>
      </c>
      <c r="K6044" s="276">
        <f t="shared" si="1417"/>
        <v>0</v>
      </c>
      <c r="L6044" s="310">
        <f t="shared" si="1417"/>
        <v>0</v>
      </c>
      <c r="M6044" s="12" t="str">
        <f t="shared" si="1407"/>
        <v/>
      </c>
      <c r="N6044" s="13"/>
    </row>
    <row r="6045" spans="1:14" hidden="1">
      <c r="A6045" s="23">
        <v>505</v>
      </c>
      <c r="B6045" s="366"/>
      <c r="C6045" s="367">
        <v>5201</v>
      </c>
      <c r="D6045" s="368" t="s">
        <v>243</v>
      </c>
      <c r="E6045" s="281">
        <f t="shared" ref="E6045:E6051" si="1418">F6045+G6045+H6045</f>
        <v>0</v>
      </c>
      <c r="F6045" s="152"/>
      <c r="G6045" s="153"/>
      <c r="H6045" s="1406"/>
      <c r="I6045" s="152"/>
      <c r="J6045" s="153"/>
      <c r="K6045" s="1406"/>
      <c r="L6045" s="281">
        <f t="shared" ref="L6045:L6051" si="1419">I6045+J6045+K6045</f>
        <v>0</v>
      </c>
      <c r="M6045" s="12" t="str">
        <f t="shared" si="1407"/>
        <v/>
      </c>
      <c r="N6045" s="13"/>
    </row>
    <row r="6046" spans="1:14" hidden="1">
      <c r="A6046" s="23">
        <v>510</v>
      </c>
      <c r="B6046" s="366"/>
      <c r="C6046" s="369">
        <v>5202</v>
      </c>
      <c r="D6046" s="370" t="s">
        <v>244</v>
      </c>
      <c r="E6046" s="295">
        <f t="shared" si="1418"/>
        <v>0</v>
      </c>
      <c r="F6046" s="158"/>
      <c r="G6046" s="159"/>
      <c r="H6046" s="1408"/>
      <c r="I6046" s="158"/>
      <c r="J6046" s="159"/>
      <c r="K6046" s="1408"/>
      <c r="L6046" s="295">
        <f t="shared" si="1419"/>
        <v>0</v>
      </c>
      <c r="M6046" s="12" t="str">
        <f t="shared" si="1407"/>
        <v/>
      </c>
      <c r="N6046" s="13"/>
    </row>
    <row r="6047" spans="1:14" hidden="1">
      <c r="A6047" s="23">
        <v>515</v>
      </c>
      <c r="B6047" s="366"/>
      <c r="C6047" s="369">
        <v>5203</v>
      </c>
      <c r="D6047" s="370" t="s">
        <v>609</v>
      </c>
      <c r="E6047" s="295">
        <f t="shared" si="1418"/>
        <v>0</v>
      </c>
      <c r="F6047" s="158"/>
      <c r="G6047" s="159"/>
      <c r="H6047" s="1408"/>
      <c r="I6047" s="158"/>
      <c r="J6047" s="159"/>
      <c r="K6047" s="1408"/>
      <c r="L6047" s="295">
        <f t="shared" si="1419"/>
        <v>0</v>
      </c>
      <c r="M6047" s="12" t="str">
        <f t="shared" si="1407"/>
        <v/>
      </c>
      <c r="N6047" s="13"/>
    </row>
    <row r="6048" spans="1:14" hidden="1">
      <c r="A6048" s="23">
        <v>520</v>
      </c>
      <c r="B6048" s="366"/>
      <c r="C6048" s="369">
        <v>5204</v>
      </c>
      <c r="D6048" s="370" t="s">
        <v>610</v>
      </c>
      <c r="E6048" s="295">
        <f t="shared" si="1418"/>
        <v>0</v>
      </c>
      <c r="F6048" s="158"/>
      <c r="G6048" s="159"/>
      <c r="H6048" s="1408"/>
      <c r="I6048" s="158"/>
      <c r="J6048" s="159"/>
      <c r="K6048" s="1408"/>
      <c r="L6048" s="295">
        <f t="shared" si="1419"/>
        <v>0</v>
      </c>
      <c r="M6048" s="12" t="str">
        <f t="shared" si="1407"/>
        <v/>
      </c>
      <c r="N6048" s="13"/>
    </row>
    <row r="6049" spans="1:14" hidden="1">
      <c r="A6049" s="23">
        <v>525</v>
      </c>
      <c r="B6049" s="366"/>
      <c r="C6049" s="369">
        <v>5205</v>
      </c>
      <c r="D6049" s="370" t="s">
        <v>611</v>
      </c>
      <c r="E6049" s="295">
        <f t="shared" si="1418"/>
        <v>0</v>
      </c>
      <c r="F6049" s="158"/>
      <c r="G6049" s="159"/>
      <c r="H6049" s="1408"/>
      <c r="I6049" s="158"/>
      <c r="J6049" s="159"/>
      <c r="K6049" s="1408"/>
      <c r="L6049" s="295">
        <f t="shared" si="1419"/>
        <v>0</v>
      </c>
      <c r="M6049" s="12" t="str">
        <f t="shared" si="1407"/>
        <v/>
      </c>
      <c r="N6049" s="13"/>
    </row>
    <row r="6050" spans="1:14" hidden="1">
      <c r="A6050" s="22">
        <v>635</v>
      </c>
      <c r="B6050" s="366"/>
      <c r="C6050" s="369">
        <v>5206</v>
      </c>
      <c r="D6050" s="370" t="s">
        <v>612</v>
      </c>
      <c r="E6050" s="295">
        <f t="shared" si="1418"/>
        <v>0</v>
      </c>
      <c r="F6050" s="158"/>
      <c r="G6050" s="159"/>
      <c r="H6050" s="1408"/>
      <c r="I6050" s="158"/>
      <c r="J6050" s="159"/>
      <c r="K6050" s="1408"/>
      <c r="L6050" s="295">
        <f t="shared" si="1419"/>
        <v>0</v>
      </c>
      <c r="M6050" s="12" t="str">
        <f t="shared" si="1407"/>
        <v/>
      </c>
      <c r="N6050" s="13"/>
    </row>
    <row r="6051" spans="1:14" hidden="1">
      <c r="A6051" s="23">
        <v>640</v>
      </c>
      <c r="B6051" s="366"/>
      <c r="C6051" s="371">
        <v>5219</v>
      </c>
      <c r="D6051" s="372" t="s">
        <v>613</v>
      </c>
      <c r="E6051" s="287">
        <f t="shared" si="1418"/>
        <v>0</v>
      </c>
      <c r="F6051" s="173"/>
      <c r="G6051" s="174"/>
      <c r="H6051" s="1409"/>
      <c r="I6051" s="173"/>
      <c r="J6051" s="174"/>
      <c r="K6051" s="1409"/>
      <c r="L6051" s="287">
        <f t="shared" si="1419"/>
        <v>0</v>
      </c>
      <c r="M6051" s="12" t="str">
        <f t="shared" si="1407"/>
        <v/>
      </c>
      <c r="N6051" s="13"/>
    </row>
    <row r="6052" spans="1:14" hidden="1">
      <c r="A6052" s="23">
        <v>645</v>
      </c>
      <c r="B6052" s="365">
        <v>5300</v>
      </c>
      <c r="C6052" s="1925" t="s">
        <v>614</v>
      </c>
      <c r="D6052" s="1926"/>
      <c r="E6052" s="310">
        <f t="shared" ref="E6052:L6052" si="1420">SUM(E6053:E6054)</f>
        <v>0</v>
      </c>
      <c r="F6052" s="274">
        <f t="shared" si="1420"/>
        <v>0</v>
      </c>
      <c r="G6052" s="275">
        <f t="shared" si="1420"/>
        <v>0</v>
      </c>
      <c r="H6052" s="276">
        <f>SUM(H6053:H6054)</f>
        <v>0</v>
      </c>
      <c r="I6052" s="274">
        <f t="shared" si="1420"/>
        <v>0</v>
      </c>
      <c r="J6052" s="275">
        <f t="shared" si="1420"/>
        <v>0</v>
      </c>
      <c r="K6052" s="276">
        <f t="shared" si="1420"/>
        <v>0</v>
      </c>
      <c r="L6052" s="310">
        <f t="shared" si="1420"/>
        <v>0</v>
      </c>
      <c r="M6052" s="12" t="str">
        <f t="shared" si="1407"/>
        <v/>
      </c>
      <c r="N6052" s="13"/>
    </row>
    <row r="6053" spans="1:14" hidden="1">
      <c r="A6053" s="23">
        <v>650</v>
      </c>
      <c r="B6053" s="366"/>
      <c r="C6053" s="367">
        <v>5301</v>
      </c>
      <c r="D6053" s="368" t="s">
        <v>301</v>
      </c>
      <c r="E6053" s="281">
        <f>F6053+G6053+H6053</f>
        <v>0</v>
      </c>
      <c r="F6053" s="152"/>
      <c r="G6053" s="153"/>
      <c r="H6053" s="1406"/>
      <c r="I6053" s="152"/>
      <c r="J6053" s="153"/>
      <c r="K6053" s="1406"/>
      <c r="L6053" s="281">
        <f>I6053+J6053+K6053</f>
        <v>0</v>
      </c>
      <c r="M6053" s="12" t="str">
        <f t="shared" si="1407"/>
        <v/>
      </c>
      <c r="N6053" s="13"/>
    </row>
    <row r="6054" spans="1:14" hidden="1">
      <c r="A6054" s="22">
        <v>655</v>
      </c>
      <c r="B6054" s="366"/>
      <c r="C6054" s="371">
        <v>5309</v>
      </c>
      <c r="D6054" s="372" t="s">
        <v>615</v>
      </c>
      <c r="E6054" s="287">
        <f>F6054+G6054+H6054</f>
        <v>0</v>
      </c>
      <c r="F6054" s="173"/>
      <c r="G6054" s="174"/>
      <c r="H6054" s="1409"/>
      <c r="I6054" s="173"/>
      <c r="J6054" s="174"/>
      <c r="K6054" s="1409"/>
      <c r="L6054" s="287">
        <f>I6054+J6054+K6054</f>
        <v>0</v>
      </c>
      <c r="M6054" s="12" t="str">
        <f t="shared" si="1407"/>
        <v/>
      </c>
      <c r="N6054" s="13"/>
    </row>
    <row r="6055" spans="1:14" hidden="1">
      <c r="A6055" s="22">
        <v>665</v>
      </c>
      <c r="B6055" s="365">
        <v>5400</v>
      </c>
      <c r="C6055" s="1925" t="s">
        <v>672</v>
      </c>
      <c r="D6055" s="1926"/>
      <c r="E6055" s="310">
        <f>F6055+G6055+H6055</f>
        <v>0</v>
      </c>
      <c r="F6055" s="1410"/>
      <c r="G6055" s="1411"/>
      <c r="H6055" s="1412"/>
      <c r="I6055" s="1410"/>
      <c r="J6055" s="1411"/>
      <c r="K6055" s="1412"/>
      <c r="L6055" s="310">
        <f>I6055+J6055+K6055</f>
        <v>0</v>
      </c>
      <c r="M6055" s="12" t="str">
        <f t="shared" si="1407"/>
        <v/>
      </c>
      <c r="N6055" s="13"/>
    </row>
    <row r="6056" spans="1:14" hidden="1">
      <c r="A6056" s="22">
        <v>675</v>
      </c>
      <c r="B6056" s="272">
        <v>5500</v>
      </c>
      <c r="C6056" s="1917" t="s">
        <v>673</v>
      </c>
      <c r="D6056" s="1918"/>
      <c r="E6056" s="310">
        <f t="shared" ref="E6056:L6056" si="1421">SUM(E6057:E6060)</f>
        <v>0</v>
      </c>
      <c r="F6056" s="274">
        <f t="shared" si="1421"/>
        <v>0</v>
      </c>
      <c r="G6056" s="275">
        <f t="shared" si="1421"/>
        <v>0</v>
      </c>
      <c r="H6056" s="276">
        <f>SUM(H6057:H6060)</f>
        <v>0</v>
      </c>
      <c r="I6056" s="274">
        <f t="shared" si="1421"/>
        <v>0</v>
      </c>
      <c r="J6056" s="275">
        <f t="shared" si="1421"/>
        <v>0</v>
      </c>
      <c r="K6056" s="276">
        <f t="shared" si="1421"/>
        <v>0</v>
      </c>
      <c r="L6056" s="310">
        <f t="shared" si="1421"/>
        <v>0</v>
      </c>
      <c r="M6056" s="12" t="str">
        <f t="shared" si="1407"/>
        <v/>
      </c>
      <c r="N6056" s="13"/>
    </row>
    <row r="6057" spans="1:14" hidden="1">
      <c r="A6057" s="22">
        <v>685</v>
      </c>
      <c r="B6057" s="362"/>
      <c r="C6057" s="279">
        <v>5501</v>
      </c>
      <c r="D6057" s="311" t="s">
        <v>674</v>
      </c>
      <c r="E6057" s="281">
        <f>F6057+G6057+H6057</f>
        <v>0</v>
      </c>
      <c r="F6057" s="152"/>
      <c r="G6057" s="153"/>
      <c r="H6057" s="1406"/>
      <c r="I6057" s="152"/>
      <c r="J6057" s="153"/>
      <c r="K6057" s="1406"/>
      <c r="L6057" s="281">
        <f>I6057+J6057+K6057</f>
        <v>0</v>
      </c>
      <c r="M6057" s="12" t="str">
        <f t="shared" si="1407"/>
        <v/>
      </c>
      <c r="N6057" s="13"/>
    </row>
    <row r="6058" spans="1:14" hidden="1">
      <c r="A6058" s="23">
        <v>690</v>
      </c>
      <c r="B6058" s="362"/>
      <c r="C6058" s="293">
        <v>5502</v>
      </c>
      <c r="D6058" s="294" t="s">
        <v>675</v>
      </c>
      <c r="E6058" s="295">
        <f>F6058+G6058+H6058</f>
        <v>0</v>
      </c>
      <c r="F6058" s="158"/>
      <c r="G6058" s="159"/>
      <c r="H6058" s="1408"/>
      <c r="I6058" s="158"/>
      <c r="J6058" s="159"/>
      <c r="K6058" s="1408"/>
      <c r="L6058" s="295">
        <f>I6058+J6058+K6058</f>
        <v>0</v>
      </c>
      <c r="M6058" s="12" t="str">
        <f t="shared" si="1407"/>
        <v/>
      </c>
      <c r="N6058" s="13"/>
    </row>
    <row r="6059" spans="1:14" hidden="1">
      <c r="A6059" s="23">
        <v>695</v>
      </c>
      <c r="B6059" s="362"/>
      <c r="C6059" s="293">
        <v>5503</v>
      </c>
      <c r="D6059" s="363" t="s">
        <v>676</v>
      </c>
      <c r="E6059" s="295">
        <f>F6059+G6059+H6059</f>
        <v>0</v>
      </c>
      <c r="F6059" s="158"/>
      <c r="G6059" s="159"/>
      <c r="H6059" s="1408"/>
      <c r="I6059" s="158"/>
      <c r="J6059" s="159"/>
      <c r="K6059" s="1408"/>
      <c r="L6059" s="295">
        <f>I6059+J6059+K6059</f>
        <v>0</v>
      </c>
      <c r="M6059" s="12" t="str">
        <f t="shared" si="1407"/>
        <v/>
      </c>
      <c r="N6059" s="13"/>
    </row>
    <row r="6060" spans="1:14" hidden="1">
      <c r="A6060" s="22">
        <v>700</v>
      </c>
      <c r="B6060" s="362"/>
      <c r="C6060" s="285">
        <v>5504</v>
      </c>
      <c r="D6060" s="339" t="s">
        <v>677</v>
      </c>
      <c r="E6060" s="287">
        <f>F6060+G6060+H6060</f>
        <v>0</v>
      </c>
      <c r="F6060" s="173"/>
      <c r="G6060" s="174"/>
      <c r="H6060" s="1409"/>
      <c r="I6060" s="173"/>
      <c r="J6060" s="174"/>
      <c r="K6060" s="1409"/>
      <c r="L6060" s="287">
        <f>I6060+J6060+K6060</f>
        <v>0</v>
      </c>
      <c r="M6060" s="12" t="str">
        <f t="shared" si="1407"/>
        <v/>
      </c>
      <c r="N6060" s="13"/>
    </row>
    <row r="6061" spans="1:14" hidden="1">
      <c r="A6061" s="22">
        <v>710</v>
      </c>
      <c r="B6061" s="365">
        <v>5700</v>
      </c>
      <c r="C6061" s="1919" t="s">
        <v>899</v>
      </c>
      <c r="D6061" s="1920"/>
      <c r="E6061" s="310">
        <f>SUM(E6062:E6064)</f>
        <v>0</v>
      </c>
      <c r="F6061" s="1458">
        <v>0</v>
      </c>
      <c r="G6061" s="1458">
        <v>0</v>
      </c>
      <c r="H6061" s="1458">
        <v>0</v>
      </c>
      <c r="I6061" s="1458">
        <v>0</v>
      </c>
      <c r="J6061" s="1458">
        <v>0</v>
      </c>
      <c r="K6061" s="1458">
        <v>0</v>
      </c>
      <c r="L6061" s="310">
        <f>SUM(L6062:L6064)</f>
        <v>0</v>
      </c>
      <c r="M6061" s="12" t="str">
        <f t="shared" si="1407"/>
        <v/>
      </c>
      <c r="N6061" s="13"/>
    </row>
    <row r="6062" spans="1:14" hidden="1">
      <c r="A6062" s="23">
        <v>715</v>
      </c>
      <c r="B6062" s="366"/>
      <c r="C6062" s="367">
        <v>5701</v>
      </c>
      <c r="D6062" s="368" t="s">
        <v>678</v>
      </c>
      <c r="E6062" s="281">
        <f>F6062+G6062+H6062</f>
        <v>0</v>
      </c>
      <c r="F6062" s="1459">
        <v>0</v>
      </c>
      <c r="G6062" s="1459">
        <v>0</v>
      </c>
      <c r="H6062" s="1460">
        <v>0</v>
      </c>
      <c r="I6062" s="1711">
        <v>0</v>
      </c>
      <c r="J6062" s="1459">
        <v>0</v>
      </c>
      <c r="K6062" s="1459">
        <v>0</v>
      </c>
      <c r="L6062" s="281">
        <f>I6062+J6062+K6062</f>
        <v>0</v>
      </c>
      <c r="M6062" s="12" t="str">
        <f t="shared" si="1407"/>
        <v/>
      </c>
      <c r="N6062" s="13"/>
    </row>
    <row r="6063" spans="1:14" hidden="1">
      <c r="A6063" s="23">
        <v>720</v>
      </c>
      <c r="B6063" s="366"/>
      <c r="C6063" s="373">
        <v>5702</v>
      </c>
      <c r="D6063" s="374" t="s">
        <v>679</v>
      </c>
      <c r="E6063" s="314">
        <f>F6063+G6063+H6063</f>
        <v>0</v>
      </c>
      <c r="F6063" s="1459">
        <v>0</v>
      </c>
      <c r="G6063" s="1459">
        <v>0</v>
      </c>
      <c r="H6063" s="1460">
        <v>0</v>
      </c>
      <c r="I6063" s="1711">
        <v>0</v>
      </c>
      <c r="J6063" s="1459">
        <v>0</v>
      </c>
      <c r="K6063" s="1459">
        <v>0</v>
      </c>
      <c r="L6063" s="314">
        <f>I6063+J6063+K6063</f>
        <v>0</v>
      </c>
      <c r="M6063" s="12" t="str">
        <f t="shared" si="1407"/>
        <v/>
      </c>
      <c r="N6063" s="13"/>
    </row>
    <row r="6064" spans="1:14" hidden="1">
      <c r="A6064" s="23">
        <v>725</v>
      </c>
      <c r="B6064" s="292"/>
      <c r="C6064" s="375">
        <v>4071</v>
      </c>
      <c r="D6064" s="376" t="s">
        <v>680</v>
      </c>
      <c r="E6064" s="377">
        <f>F6064+G6064+H6064</f>
        <v>0</v>
      </c>
      <c r="F6064" s="1459">
        <v>0</v>
      </c>
      <c r="G6064" s="1459">
        <v>0</v>
      </c>
      <c r="H6064" s="1460">
        <v>0</v>
      </c>
      <c r="I6064" s="1711">
        <v>0</v>
      </c>
      <c r="J6064" s="1459">
        <v>0</v>
      </c>
      <c r="K6064" s="1459">
        <v>0</v>
      </c>
      <c r="L6064" s="377">
        <f>I6064+J6064+K6064</f>
        <v>0</v>
      </c>
      <c r="M6064" s="12" t="str">
        <f t="shared" si="1407"/>
        <v/>
      </c>
      <c r="N6064" s="13"/>
    </row>
    <row r="6065" spans="1:14" hidden="1">
      <c r="A6065" s="23">
        <v>730</v>
      </c>
      <c r="B6065" s="571"/>
      <c r="C6065" s="1921" t="s">
        <v>681</v>
      </c>
      <c r="D6065" s="1922"/>
      <c r="E6065" s="1426"/>
      <c r="F6065" s="1426"/>
      <c r="G6065" s="1426"/>
      <c r="H6065" s="1426"/>
      <c r="I6065" s="1426"/>
      <c r="J6065" s="1426"/>
      <c r="K6065" s="1426"/>
      <c r="L6065" s="1427"/>
      <c r="M6065" s="12" t="str">
        <f t="shared" si="1407"/>
        <v/>
      </c>
      <c r="N6065" s="13"/>
    </row>
    <row r="6066" spans="1:14" hidden="1">
      <c r="A6066" s="23">
        <v>735</v>
      </c>
      <c r="B6066" s="381">
        <v>98</v>
      </c>
      <c r="C6066" s="1921" t="s">
        <v>681</v>
      </c>
      <c r="D6066" s="1922"/>
      <c r="E6066" s="382">
        <f>F6066+G6066+H6066</f>
        <v>0</v>
      </c>
      <c r="F6066" s="1417"/>
      <c r="G6066" s="1418"/>
      <c r="H6066" s="1419"/>
      <c r="I6066" s="1448">
        <v>0</v>
      </c>
      <c r="J6066" s="1449">
        <v>0</v>
      </c>
      <c r="K6066" s="1450">
        <v>0</v>
      </c>
      <c r="L6066" s="382">
        <f>I6066+J6066+K6066</f>
        <v>0</v>
      </c>
      <c r="M6066" s="12" t="str">
        <f t="shared" si="1407"/>
        <v/>
      </c>
      <c r="N6066" s="13"/>
    </row>
    <row r="6067" spans="1:14" hidden="1">
      <c r="A6067" s="23">
        <v>740</v>
      </c>
      <c r="B6067" s="1421"/>
      <c r="C6067" s="1422"/>
      <c r="D6067" s="1423"/>
      <c r="E6067" s="269"/>
      <c r="F6067" s="269"/>
      <c r="G6067" s="269"/>
      <c r="H6067" s="269"/>
      <c r="I6067" s="269"/>
      <c r="J6067" s="269"/>
      <c r="K6067" s="269"/>
      <c r="L6067" s="270"/>
      <c r="M6067" s="12" t="str">
        <f t="shared" si="1407"/>
        <v/>
      </c>
      <c r="N6067" s="73" t="str">
        <f>LEFT(C5949,1)</f>
        <v>9</v>
      </c>
    </row>
    <row r="6068" spans="1:14" hidden="1">
      <c r="A6068" s="23">
        <v>745</v>
      </c>
      <c r="B6068" s="1424"/>
      <c r="C6068" s="111"/>
      <c r="D6068" s="1425"/>
      <c r="E6068" s="218"/>
      <c r="F6068" s="218"/>
      <c r="G6068" s="218"/>
      <c r="H6068" s="218"/>
      <c r="I6068" s="218"/>
      <c r="J6068" s="218"/>
      <c r="K6068" s="218"/>
      <c r="L6068" s="389"/>
      <c r="M6068" s="7" t="str">
        <f t="shared" si="1407"/>
        <v/>
      </c>
    </row>
    <row r="6069" spans="1:14" hidden="1">
      <c r="A6069" s="22">
        <v>750</v>
      </c>
      <c r="B6069" s="1424"/>
      <c r="C6069" s="111"/>
      <c r="D6069" s="1425"/>
      <c r="E6069" s="218"/>
      <c r="F6069" s="218"/>
      <c r="G6069" s="218"/>
      <c r="H6069" s="218"/>
      <c r="I6069" s="218"/>
      <c r="J6069" s="218"/>
      <c r="K6069" s="218"/>
      <c r="L6069" s="389"/>
      <c r="M6069" s="7" t="str">
        <f t="shared" si="1407"/>
        <v/>
      </c>
    </row>
    <row r="6070" spans="1:14" ht="19.5" hidden="1" thickBot="1">
      <c r="A6070" s="23">
        <v>755</v>
      </c>
      <c r="B6070" s="1451"/>
      <c r="C6070" s="393" t="s">
        <v>727</v>
      </c>
      <c r="D6070" s="1420">
        <f>+B6070</f>
        <v>0</v>
      </c>
      <c r="E6070" s="395">
        <f t="shared" ref="E6070:L6070" si="1422">SUM(E5952,E5955,E5961,E5969,E5970,E5988,E5992,E5998,E6001,E6002,E6003,E6004,E6008,E6017,E6023,E6024,E6025,E6026,E6033,E6037,E6038,E6039,E6040,E6043,E6044,E6052,E6055,E6056,E6061)+E6066</f>
        <v>0</v>
      </c>
      <c r="F6070" s="396">
        <f t="shared" si="1422"/>
        <v>0</v>
      </c>
      <c r="G6070" s="397">
        <f t="shared" si="1422"/>
        <v>0</v>
      </c>
      <c r="H6070" s="398">
        <f t="shared" si="1422"/>
        <v>0</v>
      </c>
      <c r="I6070" s="396">
        <f t="shared" si="1422"/>
        <v>0</v>
      </c>
      <c r="J6070" s="397">
        <f t="shared" si="1422"/>
        <v>0</v>
      </c>
      <c r="K6070" s="398">
        <f t="shared" si="1422"/>
        <v>0</v>
      </c>
      <c r="L6070" s="395">
        <f t="shared" si="1422"/>
        <v>0</v>
      </c>
      <c r="M6070" s="1820" t="str">
        <f t="shared" si="1407"/>
        <v/>
      </c>
      <c r="N6070" s="65"/>
    </row>
    <row r="6071" spans="1:14" ht="18.75" hidden="1">
      <c r="A6071" s="23">
        <v>760</v>
      </c>
      <c r="B6071" s="79" t="s">
        <v>120</v>
      </c>
      <c r="C6071" s="1"/>
      <c r="L6071" s="6"/>
      <c r="M6071" s="1820" t="str">
        <f>(IF($E6070&lt;&gt;0,$M$2,IF($L6070&lt;&gt;0,$M$2,"")))</f>
        <v/>
      </c>
      <c r="N6071" s="65"/>
    </row>
    <row r="6072" spans="1:14" ht="18.75" hidden="1">
      <c r="A6072" s="22">
        <v>765</v>
      </c>
      <c r="B6072" s="1355"/>
      <c r="C6072" s="1355"/>
      <c r="D6072" s="1356"/>
      <c r="E6072" s="1355"/>
      <c r="F6072" s="1355"/>
      <c r="G6072" s="1355"/>
      <c r="H6072" s="1355"/>
      <c r="I6072" s="1355"/>
      <c r="J6072" s="1355"/>
      <c r="K6072" s="1355"/>
      <c r="L6072" s="1357"/>
      <c r="M6072" s="1820" t="str">
        <f>(IF($E6070&lt;&gt;0,$M$2,IF($L6070&lt;&gt;0,$M$2,"")))</f>
        <v/>
      </c>
      <c r="N6072" s="65"/>
    </row>
    <row r="6073" spans="1:14" ht="18.75" hidden="1">
      <c r="A6073" s="22">
        <v>775</v>
      </c>
      <c r="B6073" s="65"/>
      <c r="C6073" s="65"/>
      <c r="D6073" s="65"/>
      <c r="E6073" s="65"/>
      <c r="F6073" s="65"/>
      <c r="G6073" s="65"/>
      <c r="H6073" s="65"/>
      <c r="I6073" s="65"/>
      <c r="J6073" s="65"/>
      <c r="K6073" s="65"/>
      <c r="L6073" s="77"/>
      <c r="M6073" s="74" t="str">
        <f>(IF(E6070&lt;&gt;0,$G$2,IF(L6070&lt;&gt;0,$G$2,"")))</f>
        <v/>
      </c>
      <c r="N6073" s="65"/>
    </row>
    <row r="6074" spans="1:14" hidden="1">
      <c r="A6074" s="23">
        <v>780</v>
      </c>
      <c r="B6074" s="6"/>
      <c r="C6074" s="6"/>
      <c r="D6074" s="517"/>
      <c r="E6074" s="38"/>
      <c r="F6074" s="38"/>
      <c r="G6074" s="38"/>
      <c r="H6074" s="38"/>
      <c r="I6074" s="38"/>
      <c r="J6074" s="38"/>
      <c r="K6074" s="38"/>
      <c r="L6074" s="38"/>
      <c r="M6074" s="7" t="str">
        <f>(IF($E6210&lt;&gt;0,$M$2,IF($L6210&lt;&gt;0,$M$2,"")))</f>
        <v/>
      </c>
    </row>
    <row r="6075" spans="1:14" hidden="1">
      <c r="A6075" s="23">
        <v>785</v>
      </c>
      <c r="B6075" s="6"/>
      <c r="C6075" s="1353"/>
      <c r="D6075" s="1354"/>
      <c r="E6075" s="38"/>
      <c r="F6075" s="38"/>
      <c r="G6075" s="38"/>
      <c r="H6075" s="38"/>
      <c r="I6075" s="38"/>
      <c r="J6075" s="38"/>
      <c r="K6075" s="38"/>
      <c r="L6075" s="38"/>
      <c r="M6075" s="7" t="str">
        <f>(IF($E6210&lt;&gt;0,$M$2,IF($L6210&lt;&gt;0,$M$2,"")))</f>
        <v/>
      </c>
    </row>
    <row r="6076" spans="1:14" hidden="1">
      <c r="A6076" s="23">
        <v>790</v>
      </c>
      <c r="B6076" s="1938" t="str">
        <f>$B$7</f>
        <v>ОТЧЕТНИ ДАННИ ПО ЕБК ЗА ИЗПЪЛНЕНИЕТО НА БЮДЖЕТА</v>
      </c>
      <c r="C6076" s="1939"/>
      <c r="D6076" s="1939"/>
      <c r="E6076" s="242"/>
      <c r="F6076" s="242"/>
      <c r="G6076" s="237"/>
      <c r="H6076" s="237"/>
      <c r="I6076" s="237"/>
      <c r="J6076" s="237"/>
      <c r="K6076" s="237"/>
      <c r="L6076" s="237"/>
      <c r="M6076" s="7" t="str">
        <f>(IF($E6210&lt;&gt;0,$M$2,IF($L6210&lt;&gt;0,$M$2,"")))</f>
        <v/>
      </c>
    </row>
    <row r="6077" spans="1:14" hidden="1">
      <c r="A6077" s="23">
        <v>795</v>
      </c>
      <c r="B6077" s="228"/>
      <c r="C6077" s="391"/>
      <c r="D6077" s="400"/>
      <c r="E6077" s="406" t="s">
        <v>458</v>
      </c>
      <c r="F6077" s="406" t="s">
        <v>820</v>
      </c>
      <c r="G6077" s="237"/>
      <c r="H6077" s="1350" t="s">
        <v>1235</v>
      </c>
      <c r="I6077" s="1351"/>
      <c r="J6077" s="1352"/>
      <c r="K6077" s="237"/>
      <c r="L6077" s="237"/>
      <c r="M6077" s="7" t="str">
        <f>(IF($E6210&lt;&gt;0,$M$2,IF($L6210&lt;&gt;0,$M$2,"")))</f>
        <v/>
      </c>
    </row>
    <row r="6078" spans="1:14" ht="18.75" hidden="1">
      <c r="A6078" s="22">
        <v>805</v>
      </c>
      <c r="B6078" s="1940" t="str">
        <f>$B$9</f>
        <v>Община Правец</v>
      </c>
      <c r="C6078" s="1941"/>
      <c r="D6078" s="1942"/>
      <c r="E6078" s="115">
        <f>$E$9</f>
        <v>45658</v>
      </c>
      <c r="F6078" s="226">
        <f>$F$9</f>
        <v>45900</v>
      </c>
      <c r="G6078" s="237"/>
      <c r="H6078" s="237"/>
      <c r="I6078" s="237"/>
      <c r="J6078" s="237"/>
      <c r="K6078" s="237"/>
      <c r="L6078" s="237"/>
      <c r="M6078" s="7" t="str">
        <f>(IF($E6210&lt;&gt;0,$M$2,IF($L6210&lt;&gt;0,$M$2,"")))</f>
        <v/>
      </c>
    </row>
    <row r="6079" spans="1:14" hidden="1">
      <c r="A6079" s="23">
        <v>810</v>
      </c>
      <c r="B6079" s="227" t="str">
        <f>$B$10</f>
        <v>(наименование на разпоредителя с бюджет)</v>
      </c>
      <c r="C6079" s="228"/>
      <c r="D6079" s="229"/>
      <c r="E6079" s="237"/>
      <c r="F6079" s="237"/>
      <c r="G6079" s="237"/>
      <c r="H6079" s="237"/>
      <c r="I6079" s="237"/>
      <c r="J6079" s="237"/>
      <c r="K6079" s="237"/>
      <c r="L6079" s="237"/>
      <c r="M6079" s="7" t="str">
        <f>(IF($E6210&lt;&gt;0,$M$2,IF($L6210&lt;&gt;0,$M$2,"")))</f>
        <v/>
      </c>
    </row>
    <row r="6080" spans="1:14" hidden="1">
      <c r="A6080" s="23">
        <v>815</v>
      </c>
      <c r="B6080" s="227"/>
      <c r="C6080" s="228"/>
      <c r="D6080" s="229"/>
      <c r="E6080" s="237"/>
      <c r="F6080" s="237"/>
      <c r="G6080" s="237"/>
      <c r="H6080" s="237"/>
      <c r="I6080" s="237"/>
      <c r="J6080" s="237"/>
      <c r="K6080" s="237"/>
      <c r="L6080" s="237"/>
      <c r="M6080" s="7" t="str">
        <f>(IF($E6210&lt;&gt;0,$M$2,IF($L6210&lt;&gt;0,$M$2,"")))</f>
        <v/>
      </c>
    </row>
    <row r="6081" spans="1:14" ht="19.5" hidden="1">
      <c r="A6081" s="28">
        <v>525</v>
      </c>
      <c r="B6081" s="1943" t="str">
        <f>$B$12</f>
        <v>Правец</v>
      </c>
      <c r="C6081" s="1944"/>
      <c r="D6081" s="1945"/>
      <c r="E6081" s="410" t="s">
        <v>875</v>
      </c>
      <c r="F6081" s="1348" t="str">
        <f>$F$12</f>
        <v>7317</v>
      </c>
      <c r="G6081" s="237"/>
      <c r="H6081" s="237"/>
      <c r="I6081" s="237"/>
      <c r="J6081" s="237"/>
      <c r="K6081" s="237"/>
      <c r="L6081" s="237"/>
      <c r="M6081" s="7" t="str">
        <f>(IF($E6210&lt;&gt;0,$M$2,IF($L6210&lt;&gt;0,$M$2,"")))</f>
        <v/>
      </c>
    </row>
    <row r="6082" spans="1:14" hidden="1">
      <c r="A6082" s="22">
        <v>820</v>
      </c>
      <c r="B6082" s="233" t="str">
        <f>$B$13</f>
        <v>(наименование на първостепенния разпоредител с бюджет)</v>
      </c>
      <c r="C6082" s="228"/>
      <c r="D6082" s="229"/>
      <c r="E6082" s="1349"/>
      <c r="F6082" s="242"/>
      <c r="G6082" s="237"/>
      <c r="H6082" s="237"/>
      <c r="I6082" s="237"/>
      <c r="J6082" s="237"/>
      <c r="K6082" s="237"/>
      <c r="L6082" s="237"/>
      <c r="M6082" s="7" t="str">
        <f>(IF($E6210&lt;&gt;0,$M$2,IF($L6210&lt;&gt;0,$M$2,"")))</f>
        <v/>
      </c>
    </row>
    <row r="6083" spans="1:14" ht="19.5" hidden="1">
      <c r="A6083" s="23">
        <v>821</v>
      </c>
      <c r="B6083" s="236"/>
      <c r="C6083" s="237"/>
      <c r="D6083" s="124" t="s">
        <v>876</v>
      </c>
      <c r="E6083" s="238">
        <f>$E$15</f>
        <v>0</v>
      </c>
      <c r="F6083" s="414" t="str">
        <f>$F$15</f>
        <v>БЮДЖЕТ</v>
      </c>
      <c r="G6083" s="218"/>
      <c r="H6083" s="218"/>
      <c r="I6083" s="218"/>
      <c r="J6083" s="218"/>
      <c r="K6083" s="218"/>
      <c r="L6083" s="218"/>
      <c r="M6083" s="7" t="str">
        <f>(IF($E6210&lt;&gt;0,$M$2,IF($L6210&lt;&gt;0,$M$2,"")))</f>
        <v/>
      </c>
    </row>
    <row r="6084" spans="1:14" hidden="1">
      <c r="A6084" s="23">
        <v>822</v>
      </c>
      <c r="B6084" s="228"/>
      <c r="C6084" s="391"/>
      <c r="D6084" s="400"/>
      <c r="E6084" s="237"/>
      <c r="F6084" s="409"/>
      <c r="G6084" s="409"/>
      <c r="H6084" s="409"/>
      <c r="I6084" s="409"/>
      <c r="J6084" s="409"/>
      <c r="K6084" s="409"/>
      <c r="L6084" s="1365" t="s">
        <v>459</v>
      </c>
      <c r="M6084" s="7" t="str">
        <f>(IF($E6210&lt;&gt;0,$M$2,IF($L6210&lt;&gt;0,$M$2,"")))</f>
        <v/>
      </c>
    </row>
    <row r="6085" spans="1:14" ht="24.95" hidden="1" customHeight="1">
      <c r="A6085" s="23">
        <v>823</v>
      </c>
      <c r="B6085" s="247"/>
      <c r="C6085" s="248"/>
      <c r="D6085" s="249" t="s">
        <v>699</v>
      </c>
      <c r="E6085" s="1946" t="str">
        <f>CONCATENATE("Уточнен план ",$C$3)</f>
        <v>Уточнен план 2025</v>
      </c>
      <c r="F6085" s="1947"/>
      <c r="G6085" s="1947"/>
      <c r="H6085" s="1948"/>
      <c r="I6085" s="1927" t="str">
        <f>CONCATENATE("Отчет ",$C$3)</f>
        <v>Отчет 2025</v>
      </c>
      <c r="J6085" s="1928"/>
      <c r="K6085" s="1928"/>
      <c r="L6085" s="1929"/>
      <c r="M6085" s="7" t="str">
        <f>(IF($E6210&lt;&gt;0,$M$2,IF($L6210&lt;&gt;0,$M$2,"")))</f>
        <v/>
      </c>
    </row>
    <row r="6086" spans="1:14" ht="54.95" hidden="1" customHeight="1" thickBot="1">
      <c r="A6086" s="23">
        <v>825</v>
      </c>
      <c r="B6086" s="250" t="s">
        <v>62</v>
      </c>
      <c r="C6086" s="251" t="s">
        <v>460</v>
      </c>
      <c r="D6086" s="252" t="s">
        <v>700</v>
      </c>
      <c r="E6086" s="1391" t="str">
        <f>$E$20</f>
        <v>Уточнен план                Общо</v>
      </c>
      <c r="F6086" s="1395" t="str">
        <f>$F$20</f>
        <v>държавни дейности</v>
      </c>
      <c r="G6086" s="1396" t="str">
        <f>$G$20</f>
        <v>местни дейности</v>
      </c>
      <c r="H6086" s="1397" t="str">
        <f>$H$20</f>
        <v>дофинансиране</v>
      </c>
      <c r="I6086" s="253" t="str">
        <f>$I$20</f>
        <v>държавни дейности -ОТЧЕТ</v>
      </c>
      <c r="J6086" s="254" t="str">
        <f>$J$20</f>
        <v>местни дейности - ОТЧЕТ</v>
      </c>
      <c r="K6086" s="255" t="str">
        <f>$K$20</f>
        <v>дофинансиране - ОТЧЕТ</v>
      </c>
      <c r="L6086" s="1675" t="str">
        <f>$L$20</f>
        <v>ОТЧЕТ                                    ОБЩО</v>
      </c>
      <c r="M6086" s="7" t="str">
        <f>(IF($E6210&lt;&gt;0,$M$2,IF($L6210&lt;&gt;0,$M$2,"")))</f>
        <v/>
      </c>
    </row>
    <row r="6087" spans="1:14" ht="18.75" hidden="1">
      <c r="A6087" s="23"/>
      <c r="B6087" s="258"/>
      <c r="C6087" s="259"/>
      <c r="D6087" s="260" t="s">
        <v>729</v>
      </c>
      <c r="E6087" s="1442" t="str">
        <f>$E$21</f>
        <v>(1)</v>
      </c>
      <c r="F6087" s="143" t="str">
        <f>$F$21</f>
        <v>(2)</v>
      </c>
      <c r="G6087" s="144" t="str">
        <f>$G$21</f>
        <v>(3)</v>
      </c>
      <c r="H6087" s="145" t="str">
        <f>$H$21</f>
        <v>(4)</v>
      </c>
      <c r="I6087" s="261" t="str">
        <f>$I$21</f>
        <v>(5)</v>
      </c>
      <c r="J6087" s="262" t="str">
        <f>$J$21</f>
        <v>(6)</v>
      </c>
      <c r="K6087" s="263" t="str">
        <f>$K$21</f>
        <v>(7)</v>
      </c>
      <c r="L6087" s="264" t="str">
        <f>$L$21</f>
        <v>(8)</v>
      </c>
      <c r="M6087" s="7" t="str">
        <f>(IF($E6210&lt;&gt;0,$M$2,IF($L6210&lt;&gt;0,$M$2,"")))</f>
        <v/>
      </c>
    </row>
    <row r="6088" spans="1:14" hidden="1">
      <c r="A6088" s="23"/>
      <c r="B6088" s="1439"/>
      <c r="C6088" s="1540" t="e">
        <f>VLOOKUP(D6088,OP_LIST2,2,FALSE)</f>
        <v>#N/A</v>
      </c>
      <c r="D6088" s="1445"/>
      <c r="E6088" s="389"/>
      <c r="F6088" s="1429"/>
      <c r="G6088" s="1430"/>
      <c r="H6088" s="1431"/>
      <c r="I6088" s="1429"/>
      <c r="J6088" s="1430"/>
      <c r="K6088" s="1431"/>
      <c r="L6088" s="1428"/>
      <c r="M6088" s="7" t="str">
        <f>(IF($E6210&lt;&gt;0,$M$2,IF($L6210&lt;&gt;0,$M$2,"")))</f>
        <v/>
      </c>
    </row>
    <row r="6089" spans="1:14" hidden="1">
      <c r="A6089" s="23"/>
      <c r="B6089" s="1713" t="s">
        <v>2056</v>
      </c>
      <c r="C6089" s="1446">
        <f>VLOOKUP(D6090,EBK_DEIN2,2,FALSE)</f>
        <v>5533</v>
      </c>
      <c r="D6089" s="1445" t="s">
        <v>778</v>
      </c>
      <c r="E6089" s="389"/>
      <c r="F6089" s="1432"/>
      <c r="G6089" s="1433"/>
      <c r="H6089" s="1434"/>
      <c r="I6089" s="1432"/>
      <c r="J6089" s="1433"/>
      <c r="K6089" s="1434"/>
      <c r="L6089" s="1428"/>
      <c r="M6089" s="7" t="str">
        <f>(IF($E6210&lt;&gt;0,$M$2,IF($L6210&lt;&gt;0,$M$2,"")))</f>
        <v/>
      </c>
    </row>
    <row r="6090" spans="1:14" hidden="1">
      <c r="A6090" s="23"/>
      <c r="B6090" s="1438"/>
      <c r="C6090" s="1531">
        <f>+C6089</f>
        <v>5533</v>
      </c>
      <c r="D6090" s="1440" t="s">
        <v>559</v>
      </c>
      <c r="E6090" s="389"/>
      <c r="F6090" s="1432"/>
      <c r="G6090" s="1433"/>
      <c r="H6090" s="1434"/>
      <c r="I6090" s="1432"/>
      <c r="J6090" s="1433"/>
      <c r="K6090" s="1434"/>
      <c r="L6090" s="1428"/>
      <c r="M6090" s="7" t="str">
        <f>(IF($E6210&lt;&gt;0,$M$2,IF($L6210&lt;&gt;0,$M$2,"")))</f>
        <v/>
      </c>
    </row>
    <row r="6091" spans="1:14" hidden="1">
      <c r="A6091" s="23"/>
      <c r="B6091" s="1443"/>
      <c r="C6091" s="1441"/>
      <c r="D6091" s="1444" t="s">
        <v>701</v>
      </c>
      <c r="E6091" s="389"/>
      <c r="F6091" s="1435"/>
      <c r="G6091" s="1436"/>
      <c r="H6091" s="1437"/>
      <c r="I6091" s="1435"/>
      <c r="J6091" s="1436"/>
      <c r="K6091" s="1437"/>
      <c r="L6091" s="1428"/>
      <c r="M6091" s="7" t="str">
        <f>(IF($E6210&lt;&gt;0,$M$2,IF($L6210&lt;&gt;0,$M$2,"")))</f>
        <v/>
      </c>
    </row>
    <row r="6092" spans="1:14" hidden="1">
      <c r="A6092" s="23"/>
      <c r="B6092" s="272">
        <v>100</v>
      </c>
      <c r="C6092" s="1930" t="s">
        <v>730</v>
      </c>
      <c r="D6092" s="1931"/>
      <c r="E6092" s="273">
        <f t="shared" ref="E6092:L6092" si="1423">SUM(E6093:E6094)</f>
        <v>0</v>
      </c>
      <c r="F6092" s="274">
        <f t="shared" si="1423"/>
        <v>0</v>
      </c>
      <c r="G6092" s="275">
        <f t="shared" si="1423"/>
        <v>0</v>
      </c>
      <c r="H6092" s="276">
        <f>SUM(H6093:H6094)</f>
        <v>0</v>
      </c>
      <c r="I6092" s="274">
        <f t="shared" si="1423"/>
        <v>0</v>
      </c>
      <c r="J6092" s="275">
        <f t="shared" si="1423"/>
        <v>0</v>
      </c>
      <c r="K6092" s="276">
        <f t="shared" si="1423"/>
        <v>0</v>
      </c>
      <c r="L6092" s="273">
        <f t="shared" si="1423"/>
        <v>0</v>
      </c>
      <c r="M6092" s="12" t="str">
        <f>(IF($E6092&lt;&gt;0,$M$2,IF($L6092&lt;&gt;0,$M$2,"")))</f>
        <v/>
      </c>
      <c r="N6092" s="13"/>
    </row>
    <row r="6093" spans="1:14" hidden="1">
      <c r="A6093" s="23"/>
      <c r="B6093" s="278"/>
      <c r="C6093" s="279">
        <v>101</v>
      </c>
      <c r="D6093" s="280" t="s">
        <v>731</v>
      </c>
      <c r="E6093" s="281">
        <f>F6093+G6093+H6093</f>
        <v>0</v>
      </c>
      <c r="F6093" s="152"/>
      <c r="G6093" s="153"/>
      <c r="H6093" s="1406"/>
      <c r="I6093" s="152"/>
      <c r="J6093" s="153"/>
      <c r="K6093" s="1406"/>
      <c r="L6093" s="281">
        <f>I6093+J6093+K6093</f>
        <v>0</v>
      </c>
      <c r="M6093" s="12" t="str">
        <f t="shared" ref="M6093:M6156" si="1424">(IF($E6093&lt;&gt;0,$M$2,IF($L6093&lt;&gt;0,$M$2,"")))</f>
        <v/>
      </c>
      <c r="N6093" s="13"/>
    </row>
    <row r="6094" spans="1:14" hidden="1">
      <c r="A6094" s="10"/>
      <c r="B6094" s="278"/>
      <c r="C6094" s="285">
        <v>102</v>
      </c>
      <c r="D6094" s="286" t="s">
        <v>732</v>
      </c>
      <c r="E6094" s="287">
        <f>F6094+G6094+H6094</f>
        <v>0</v>
      </c>
      <c r="F6094" s="173"/>
      <c r="G6094" s="174"/>
      <c r="H6094" s="1409"/>
      <c r="I6094" s="173"/>
      <c r="J6094" s="174"/>
      <c r="K6094" s="1409"/>
      <c r="L6094" s="287">
        <f>I6094+J6094+K6094</f>
        <v>0</v>
      </c>
      <c r="M6094" s="12" t="str">
        <f t="shared" si="1424"/>
        <v/>
      </c>
      <c r="N6094" s="13"/>
    </row>
    <row r="6095" spans="1:14" hidden="1">
      <c r="A6095" s="10"/>
      <c r="B6095" s="272">
        <v>200</v>
      </c>
      <c r="C6095" s="1932" t="s">
        <v>733</v>
      </c>
      <c r="D6095" s="1933"/>
      <c r="E6095" s="273">
        <f t="shared" ref="E6095:L6095" si="1425">SUM(E6096:E6100)</f>
        <v>0</v>
      </c>
      <c r="F6095" s="274">
        <f t="shared" si="1425"/>
        <v>0</v>
      </c>
      <c r="G6095" s="275">
        <f t="shared" si="1425"/>
        <v>0</v>
      </c>
      <c r="H6095" s="276">
        <f>SUM(H6096:H6100)</f>
        <v>0</v>
      </c>
      <c r="I6095" s="274">
        <f t="shared" si="1425"/>
        <v>0</v>
      </c>
      <c r="J6095" s="275">
        <f t="shared" si="1425"/>
        <v>0</v>
      </c>
      <c r="K6095" s="276">
        <f t="shared" si="1425"/>
        <v>0</v>
      </c>
      <c r="L6095" s="273">
        <f t="shared" si="1425"/>
        <v>0</v>
      </c>
      <c r="M6095" s="12" t="str">
        <f t="shared" si="1424"/>
        <v/>
      </c>
      <c r="N6095" s="13"/>
    </row>
    <row r="6096" spans="1:14" hidden="1">
      <c r="A6096" s="10"/>
      <c r="B6096" s="291"/>
      <c r="C6096" s="279">
        <v>201</v>
      </c>
      <c r="D6096" s="280" t="s">
        <v>734</v>
      </c>
      <c r="E6096" s="281">
        <f>F6096+G6096+H6096</f>
        <v>0</v>
      </c>
      <c r="F6096" s="152"/>
      <c r="G6096" s="153"/>
      <c r="H6096" s="1406"/>
      <c r="I6096" s="152"/>
      <c r="J6096" s="153"/>
      <c r="K6096" s="1406"/>
      <c r="L6096" s="281">
        <f>I6096+J6096+K6096</f>
        <v>0</v>
      </c>
      <c r="M6096" s="12" t="str">
        <f t="shared" si="1424"/>
        <v/>
      </c>
      <c r="N6096" s="13"/>
    </row>
    <row r="6097" spans="1:14" hidden="1">
      <c r="A6097" s="10"/>
      <c r="B6097" s="292"/>
      <c r="C6097" s="293">
        <v>202</v>
      </c>
      <c r="D6097" s="294" t="s">
        <v>735</v>
      </c>
      <c r="E6097" s="295">
        <f>F6097+G6097+H6097</f>
        <v>0</v>
      </c>
      <c r="F6097" s="158"/>
      <c r="G6097" s="159"/>
      <c r="H6097" s="1408"/>
      <c r="I6097" s="158"/>
      <c r="J6097" s="159"/>
      <c r="K6097" s="1408"/>
      <c r="L6097" s="295">
        <f>I6097+J6097+K6097</f>
        <v>0</v>
      </c>
      <c r="M6097" s="12" t="str">
        <f t="shared" si="1424"/>
        <v/>
      </c>
      <c r="N6097" s="13"/>
    </row>
    <row r="6098" spans="1:14" ht="31.5" hidden="1">
      <c r="A6098" s="10"/>
      <c r="B6098" s="299"/>
      <c r="C6098" s="293">
        <v>205</v>
      </c>
      <c r="D6098" s="294" t="s">
        <v>586</v>
      </c>
      <c r="E6098" s="295">
        <f>F6098+G6098+H6098</f>
        <v>0</v>
      </c>
      <c r="F6098" s="158"/>
      <c r="G6098" s="159"/>
      <c r="H6098" s="1408"/>
      <c r="I6098" s="158"/>
      <c r="J6098" s="159"/>
      <c r="K6098" s="1408"/>
      <c r="L6098" s="295">
        <f>I6098+J6098+K6098</f>
        <v>0</v>
      </c>
      <c r="M6098" s="12" t="str">
        <f t="shared" si="1424"/>
        <v/>
      </c>
      <c r="N6098" s="13"/>
    </row>
    <row r="6099" spans="1:14" hidden="1">
      <c r="A6099" s="10"/>
      <c r="B6099" s="299"/>
      <c r="C6099" s="293">
        <v>208</v>
      </c>
      <c r="D6099" s="300" t="s">
        <v>587</v>
      </c>
      <c r="E6099" s="295">
        <f>F6099+G6099+H6099</f>
        <v>0</v>
      </c>
      <c r="F6099" s="158"/>
      <c r="G6099" s="159"/>
      <c r="H6099" s="1408"/>
      <c r="I6099" s="158"/>
      <c r="J6099" s="159"/>
      <c r="K6099" s="1408"/>
      <c r="L6099" s="295">
        <f>I6099+J6099+K6099</f>
        <v>0</v>
      </c>
      <c r="M6099" s="12" t="str">
        <f t="shared" si="1424"/>
        <v/>
      </c>
      <c r="N6099" s="13"/>
    </row>
    <row r="6100" spans="1:14" hidden="1">
      <c r="A6100" s="10"/>
      <c r="B6100" s="291"/>
      <c r="C6100" s="285">
        <v>209</v>
      </c>
      <c r="D6100" s="301" t="s">
        <v>588</v>
      </c>
      <c r="E6100" s="287">
        <f>F6100+G6100+H6100</f>
        <v>0</v>
      </c>
      <c r="F6100" s="173"/>
      <c r="G6100" s="174"/>
      <c r="H6100" s="1409"/>
      <c r="I6100" s="173"/>
      <c r="J6100" s="174"/>
      <c r="K6100" s="1409"/>
      <c r="L6100" s="287">
        <f>I6100+J6100+K6100</f>
        <v>0</v>
      </c>
      <c r="M6100" s="12" t="str">
        <f t="shared" si="1424"/>
        <v/>
      </c>
      <c r="N6100" s="13"/>
    </row>
    <row r="6101" spans="1:14" hidden="1">
      <c r="A6101" s="10"/>
      <c r="B6101" s="272">
        <v>500</v>
      </c>
      <c r="C6101" s="1934" t="s">
        <v>188</v>
      </c>
      <c r="D6101" s="1935"/>
      <c r="E6101" s="273">
        <f t="shared" ref="E6101:L6101" si="1426">SUM(E6102:E6108)</f>
        <v>0</v>
      </c>
      <c r="F6101" s="274">
        <f t="shared" si="1426"/>
        <v>0</v>
      </c>
      <c r="G6101" s="275">
        <f t="shared" si="1426"/>
        <v>0</v>
      </c>
      <c r="H6101" s="276">
        <f>SUM(H6102:H6108)</f>
        <v>0</v>
      </c>
      <c r="I6101" s="274">
        <f t="shared" si="1426"/>
        <v>0</v>
      </c>
      <c r="J6101" s="275">
        <f t="shared" si="1426"/>
        <v>0</v>
      </c>
      <c r="K6101" s="276">
        <f t="shared" si="1426"/>
        <v>0</v>
      </c>
      <c r="L6101" s="273">
        <f t="shared" si="1426"/>
        <v>0</v>
      </c>
      <c r="M6101" s="12" t="str">
        <f t="shared" si="1424"/>
        <v/>
      </c>
      <c r="N6101" s="13"/>
    </row>
    <row r="6102" spans="1:14" ht="18" hidden="1" customHeight="1">
      <c r="A6102" s="10"/>
      <c r="B6102" s="291"/>
      <c r="C6102" s="302">
        <v>551</v>
      </c>
      <c r="D6102" s="303" t="s">
        <v>189</v>
      </c>
      <c r="E6102" s="281">
        <f t="shared" ref="E6102:E6109" si="1427">F6102+G6102+H6102</f>
        <v>0</v>
      </c>
      <c r="F6102" s="152"/>
      <c r="G6102" s="153"/>
      <c r="H6102" s="1406"/>
      <c r="I6102" s="152"/>
      <c r="J6102" s="153"/>
      <c r="K6102" s="1406"/>
      <c r="L6102" s="281">
        <f t="shared" ref="L6102:L6109" si="1428">I6102+J6102+K6102</f>
        <v>0</v>
      </c>
      <c r="M6102" s="12" t="str">
        <f t="shared" si="1424"/>
        <v/>
      </c>
      <c r="N6102" s="13"/>
    </row>
    <row r="6103" spans="1:14" hidden="1">
      <c r="A6103" s="10"/>
      <c r="B6103" s="291"/>
      <c r="C6103" s="304">
        <v>552</v>
      </c>
      <c r="D6103" s="305" t="s">
        <v>894</v>
      </c>
      <c r="E6103" s="295">
        <f t="shared" si="1427"/>
        <v>0</v>
      </c>
      <c r="F6103" s="158"/>
      <c r="G6103" s="159"/>
      <c r="H6103" s="1408"/>
      <c r="I6103" s="158"/>
      <c r="J6103" s="159"/>
      <c r="K6103" s="1408"/>
      <c r="L6103" s="295">
        <f t="shared" si="1428"/>
        <v>0</v>
      </c>
      <c r="M6103" s="12" t="str">
        <f t="shared" si="1424"/>
        <v/>
      </c>
      <c r="N6103" s="13"/>
    </row>
    <row r="6104" spans="1:14" hidden="1">
      <c r="A6104" s="10"/>
      <c r="B6104" s="306"/>
      <c r="C6104" s="304">
        <v>558</v>
      </c>
      <c r="D6104" s="307" t="s">
        <v>856</v>
      </c>
      <c r="E6104" s="295">
        <f>F6104+G6104+H6104</f>
        <v>0</v>
      </c>
      <c r="F6104" s="484">
        <v>0</v>
      </c>
      <c r="G6104" s="485">
        <v>0</v>
      </c>
      <c r="H6104" s="160">
        <v>0</v>
      </c>
      <c r="I6104" s="484">
        <v>0</v>
      </c>
      <c r="J6104" s="485">
        <v>0</v>
      </c>
      <c r="K6104" s="160">
        <v>0</v>
      </c>
      <c r="L6104" s="295">
        <f>I6104+J6104+K6104</f>
        <v>0</v>
      </c>
      <c r="M6104" s="12" t="str">
        <f t="shared" si="1424"/>
        <v/>
      </c>
      <c r="N6104" s="13"/>
    </row>
    <row r="6105" spans="1:14" hidden="1">
      <c r="A6105" s="10"/>
      <c r="B6105" s="306"/>
      <c r="C6105" s="304">
        <v>560</v>
      </c>
      <c r="D6105" s="307" t="s">
        <v>190</v>
      </c>
      <c r="E6105" s="295">
        <f t="shared" si="1427"/>
        <v>0</v>
      </c>
      <c r="F6105" s="158"/>
      <c r="G6105" s="159"/>
      <c r="H6105" s="1408"/>
      <c r="I6105" s="158"/>
      <c r="J6105" s="159"/>
      <c r="K6105" s="1408"/>
      <c r="L6105" s="295">
        <f t="shared" si="1428"/>
        <v>0</v>
      </c>
      <c r="M6105" s="12" t="str">
        <f t="shared" si="1424"/>
        <v/>
      </c>
      <c r="N6105" s="13"/>
    </row>
    <row r="6106" spans="1:14" hidden="1">
      <c r="A6106" s="10"/>
      <c r="B6106" s="306"/>
      <c r="C6106" s="304">
        <v>580</v>
      </c>
      <c r="D6106" s="305" t="s">
        <v>191</v>
      </c>
      <c r="E6106" s="295">
        <f t="shared" si="1427"/>
        <v>0</v>
      </c>
      <c r="F6106" s="158"/>
      <c r="G6106" s="159"/>
      <c r="H6106" s="1408"/>
      <c r="I6106" s="158"/>
      <c r="J6106" s="159"/>
      <c r="K6106" s="1408"/>
      <c r="L6106" s="295">
        <f t="shared" si="1428"/>
        <v>0</v>
      </c>
      <c r="M6106" s="12" t="str">
        <f t="shared" si="1424"/>
        <v/>
      </c>
      <c r="N6106" s="13"/>
    </row>
    <row r="6107" spans="1:14" hidden="1">
      <c r="A6107" s="10"/>
      <c r="B6107" s="291"/>
      <c r="C6107" s="304">
        <v>588</v>
      </c>
      <c r="D6107" s="305" t="s">
        <v>858</v>
      </c>
      <c r="E6107" s="295">
        <f>F6107+G6107+H6107</f>
        <v>0</v>
      </c>
      <c r="F6107" s="484">
        <v>0</v>
      </c>
      <c r="G6107" s="485">
        <v>0</v>
      </c>
      <c r="H6107" s="160">
        <v>0</v>
      </c>
      <c r="I6107" s="484">
        <v>0</v>
      </c>
      <c r="J6107" s="485">
        <v>0</v>
      </c>
      <c r="K6107" s="160">
        <v>0</v>
      </c>
      <c r="L6107" s="295">
        <f>I6107+J6107+K6107</f>
        <v>0</v>
      </c>
      <c r="M6107" s="12" t="str">
        <f t="shared" si="1424"/>
        <v/>
      </c>
      <c r="N6107" s="13"/>
    </row>
    <row r="6108" spans="1:14" ht="31.5" hidden="1">
      <c r="A6108" s="10"/>
      <c r="B6108" s="291"/>
      <c r="C6108" s="308">
        <v>590</v>
      </c>
      <c r="D6108" s="309" t="s">
        <v>192</v>
      </c>
      <c r="E6108" s="287">
        <f t="shared" si="1427"/>
        <v>0</v>
      </c>
      <c r="F6108" s="173"/>
      <c r="G6108" s="174"/>
      <c r="H6108" s="1409"/>
      <c r="I6108" s="173"/>
      <c r="J6108" s="174"/>
      <c r="K6108" s="1409"/>
      <c r="L6108" s="287">
        <f t="shared" si="1428"/>
        <v>0</v>
      </c>
      <c r="M6108" s="12" t="str">
        <f t="shared" si="1424"/>
        <v/>
      </c>
      <c r="N6108" s="13"/>
    </row>
    <row r="6109" spans="1:14" hidden="1">
      <c r="A6109" s="22">
        <v>5</v>
      </c>
      <c r="B6109" s="272">
        <v>800</v>
      </c>
      <c r="C6109" s="1936" t="s">
        <v>193</v>
      </c>
      <c r="D6109" s="1937"/>
      <c r="E6109" s="310">
        <f t="shared" si="1427"/>
        <v>0</v>
      </c>
      <c r="F6109" s="1410"/>
      <c r="G6109" s="1411"/>
      <c r="H6109" s="1412"/>
      <c r="I6109" s="1410"/>
      <c r="J6109" s="1411"/>
      <c r="K6109" s="1412"/>
      <c r="L6109" s="310">
        <f t="shared" si="1428"/>
        <v>0</v>
      </c>
      <c r="M6109" s="12" t="str">
        <f t="shared" si="1424"/>
        <v/>
      </c>
      <c r="N6109" s="13"/>
    </row>
    <row r="6110" spans="1:14" hidden="1">
      <c r="A6110" s="23">
        <v>10</v>
      </c>
      <c r="B6110" s="272">
        <v>1000</v>
      </c>
      <c r="C6110" s="1932" t="s">
        <v>194</v>
      </c>
      <c r="D6110" s="1933"/>
      <c r="E6110" s="310">
        <f t="shared" ref="E6110:L6110" si="1429">SUM(E6111:E6127)</f>
        <v>0</v>
      </c>
      <c r="F6110" s="274">
        <f t="shared" si="1429"/>
        <v>0</v>
      </c>
      <c r="G6110" s="275">
        <f t="shared" si="1429"/>
        <v>0</v>
      </c>
      <c r="H6110" s="276">
        <f>SUM(H6111:H6127)</f>
        <v>0</v>
      </c>
      <c r="I6110" s="274">
        <f t="shared" si="1429"/>
        <v>0</v>
      </c>
      <c r="J6110" s="275">
        <f t="shared" si="1429"/>
        <v>0</v>
      </c>
      <c r="K6110" s="276">
        <f t="shared" si="1429"/>
        <v>0</v>
      </c>
      <c r="L6110" s="310">
        <f t="shared" si="1429"/>
        <v>0</v>
      </c>
      <c r="M6110" s="12" t="str">
        <f t="shared" si="1424"/>
        <v/>
      </c>
      <c r="N6110" s="13"/>
    </row>
    <row r="6111" spans="1:14" hidden="1">
      <c r="A6111" s="23">
        <v>15</v>
      </c>
      <c r="B6111" s="292"/>
      <c r="C6111" s="279">
        <v>1011</v>
      </c>
      <c r="D6111" s="311" t="s">
        <v>195</v>
      </c>
      <c r="E6111" s="281">
        <f t="shared" ref="E6111:E6127" si="1430">F6111+G6111+H6111</f>
        <v>0</v>
      </c>
      <c r="F6111" s="152"/>
      <c r="G6111" s="153"/>
      <c r="H6111" s="1406"/>
      <c r="I6111" s="152"/>
      <c r="J6111" s="153"/>
      <c r="K6111" s="1406"/>
      <c r="L6111" s="281">
        <f t="shared" ref="L6111:L6127" si="1431">I6111+J6111+K6111</f>
        <v>0</v>
      </c>
      <c r="M6111" s="12" t="str">
        <f t="shared" si="1424"/>
        <v/>
      </c>
      <c r="N6111" s="13"/>
    </row>
    <row r="6112" spans="1:14" hidden="1">
      <c r="A6112" s="22">
        <v>35</v>
      </c>
      <c r="B6112" s="292"/>
      <c r="C6112" s="293">
        <v>1012</v>
      </c>
      <c r="D6112" s="294" t="s">
        <v>196</v>
      </c>
      <c r="E6112" s="295">
        <f t="shared" si="1430"/>
        <v>0</v>
      </c>
      <c r="F6112" s="158"/>
      <c r="G6112" s="159"/>
      <c r="H6112" s="1408"/>
      <c r="I6112" s="158"/>
      <c r="J6112" s="159"/>
      <c r="K6112" s="1408"/>
      <c r="L6112" s="295">
        <f t="shared" si="1431"/>
        <v>0</v>
      </c>
      <c r="M6112" s="12" t="str">
        <f t="shared" si="1424"/>
        <v/>
      </c>
      <c r="N6112" s="13"/>
    </row>
    <row r="6113" spans="1:14" hidden="1">
      <c r="A6113" s="23">
        <v>40</v>
      </c>
      <c r="B6113" s="292"/>
      <c r="C6113" s="293">
        <v>1013</v>
      </c>
      <c r="D6113" s="294" t="s">
        <v>197</v>
      </c>
      <c r="E6113" s="295">
        <f t="shared" si="1430"/>
        <v>0</v>
      </c>
      <c r="F6113" s="158"/>
      <c r="G6113" s="159"/>
      <c r="H6113" s="1408"/>
      <c r="I6113" s="158"/>
      <c r="J6113" s="159"/>
      <c r="K6113" s="1408"/>
      <c r="L6113" s="295">
        <f t="shared" si="1431"/>
        <v>0</v>
      </c>
      <c r="M6113" s="12" t="str">
        <f t="shared" si="1424"/>
        <v/>
      </c>
      <c r="N6113" s="13"/>
    </row>
    <row r="6114" spans="1:14" hidden="1">
      <c r="A6114" s="23">
        <v>45</v>
      </c>
      <c r="B6114" s="292"/>
      <c r="C6114" s="293">
        <v>1014</v>
      </c>
      <c r="D6114" s="294" t="s">
        <v>198</v>
      </c>
      <c r="E6114" s="295">
        <f t="shared" si="1430"/>
        <v>0</v>
      </c>
      <c r="F6114" s="158"/>
      <c r="G6114" s="159"/>
      <c r="H6114" s="1408"/>
      <c r="I6114" s="158"/>
      <c r="J6114" s="159"/>
      <c r="K6114" s="1408"/>
      <c r="L6114" s="295">
        <f t="shared" si="1431"/>
        <v>0</v>
      </c>
      <c r="M6114" s="12" t="str">
        <f t="shared" si="1424"/>
        <v/>
      </c>
      <c r="N6114" s="13"/>
    </row>
    <row r="6115" spans="1:14" hidden="1">
      <c r="A6115" s="23">
        <v>50</v>
      </c>
      <c r="B6115" s="292"/>
      <c r="C6115" s="293">
        <v>1015</v>
      </c>
      <c r="D6115" s="294" t="s">
        <v>199</v>
      </c>
      <c r="E6115" s="295">
        <f t="shared" si="1430"/>
        <v>0</v>
      </c>
      <c r="F6115" s="158"/>
      <c r="G6115" s="159"/>
      <c r="H6115" s="1408"/>
      <c r="I6115" s="158"/>
      <c r="J6115" s="159"/>
      <c r="K6115" s="1408"/>
      <c r="L6115" s="295">
        <f t="shared" si="1431"/>
        <v>0</v>
      </c>
      <c r="M6115" s="12" t="str">
        <f t="shared" si="1424"/>
        <v/>
      </c>
      <c r="N6115" s="13"/>
    </row>
    <row r="6116" spans="1:14" hidden="1">
      <c r="A6116" s="23">
        <v>55</v>
      </c>
      <c r="B6116" s="292"/>
      <c r="C6116" s="312">
        <v>1016</v>
      </c>
      <c r="D6116" s="313" t="s">
        <v>200</v>
      </c>
      <c r="E6116" s="314">
        <f t="shared" si="1430"/>
        <v>0</v>
      </c>
      <c r="F6116" s="164"/>
      <c r="G6116" s="165"/>
      <c r="H6116" s="1407"/>
      <c r="I6116" s="164"/>
      <c r="J6116" s="165"/>
      <c r="K6116" s="1407"/>
      <c r="L6116" s="314">
        <f t="shared" si="1431"/>
        <v>0</v>
      </c>
      <c r="M6116" s="12" t="str">
        <f t="shared" si="1424"/>
        <v/>
      </c>
      <c r="N6116" s="13"/>
    </row>
    <row r="6117" spans="1:14" hidden="1">
      <c r="A6117" s="23">
        <v>60</v>
      </c>
      <c r="B6117" s="278"/>
      <c r="C6117" s="318">
        <v>1020</v>
      </c>
      <c r="D6117" s="319" t="s">
        <v>201</v>
      </c>
      <c r="E6117" s="320">
        <f t="shared" si="1430"/>
        <v>0</v>
      </c>
      <c r="F6117" s="450"/>
      <c r="G6117" s="451"/>
      <c r="H6117" s="1416"/>
      <c r="I6117" s="450"/>
      <c r="J6117" s="451"/>
      <c r="K6117" s="1416"/>
      <c r="L6117" s="320">
        <f t="shared" si="1431"/>
        <v>0</v>
      </c>
      <c r="M6117" s="12" t="str">
        <f t="shared" si="1424"/>
        <v/>
      </c>
      <c r="N6117" s="13"/>
    </row>
    <row r="6118" spans="1:14" hidden="1">
      <c r="A6118" s="22">
        <v>65</v>
      </c>
      <c r="B6118" s="292"/>
      <c r="C6118" s="324">
        <v>1030</v>
      </c>
      <c r="D6118" s="325" t="s">
        <v>202</v>
      </c>
      <c r="E6118" s="326">
        <f t="shared" si="1430"/>
        <v>0</v>
      </c>
      <c r="F6118" s="445"/>
      <c r="G6118" s="446"/>
      <c r="H6118" s="1413"/>
      <c r="I6118" s="445"/>
      <c r="J6118" s="446"/>
      <c r="K6118" s="1413"/>
      <c r="L6118" s="326">
        <f t="shared" si="1431"/>
        <v>0</v>
      </c>
      <c r="M6118" s="12" t="str">
        <f t="shared" si="1424"/>
        <v/>
      </c>
      <c r="N6118" s="13"/>
    </row>
    <row r="6119" spans="1:14" hidden="1">
      <c r="A6119" s="23">
        <v>70</v>
      </c>
      <c r="B6119" s="292"/>
      <c r="C6119" s="318">
        <v>1051</v>
      </c>
      <c r="D6119" s="331" t="s">
        <v>203</v>
      </c>
      <c r="E6119" s="320">
        <f t="shared" si="1430"/>
        <v>0</v>
      </c>
      <c r="F6119" s="450"/>
      <c r="G6119" s="451"/>
      <c r="H6119" s="1416"/>
      <c r="I6119" s="450"/>
      <c r="J6119" s="451"/>
      <c r="K6119" s="1416"/>
      <c r="L6119" s="320">
        <f t="shared" si="1431"/>
        <v>0</v>
      </c>
      <c r="M6119" s="12" t="str">
        <f t="shared" si="1424"/>
        <v/>
      </c>
      <c r="N6119" s="13"/>
    </row>
    <row r="6120" spans="1:14" hidden="1">
      <c r="A6120" s="23">
        <v>75</v>
      </c>
      <c r="B6120" s="292"/>
      <c r="C6120" s="293">
        <v>1052</v>
      </c>
      <c r="D6120" s="294" t="s">
        <v>204</v>
      </c>
      <c r="E6120" s="295">
        <f t="shared" si="1430"/>
        <v>0</v>
      </c>
      <c r="F6120" s="158"/>
      <c r="G6120" s="159"/>
      <c r="H6120" s="1408"/>
      <c r="I6120" s="158"/>
      <c r="J6120" s="159"/>
      <c r="K6120" s="1408"/>
      <c r="L6120" s="295">
        <f t="shared" si="1431"/>
        <v>0</v>
      </c>
      <c r="M6120" s="12" t="str">
        <f t="shared" si="1424"/>
        <v/>
      </c>
      <c r="N6120" s="13"/>
    </row>
    <row r="6121" spans="1:14" hidden="1">
      <c r="A6121" s="23">
        <v>80</v>
      </c>
      <c r="B6121" s="292"/>
      <c r="C6121" s="324">
        <v>1053</v>
      </c>
      <c r="D6121" s="325" t="s">
        <v>859</v>
      </c>
      <c r="E6121" s="326">
        <f t="shared" si="1430"/>
        <v>0</v>
      </c>
      <c r="F6121" s="445"/>
      <c r="G6121" s="446"/>
      <c r="H6121" s="1413"/>
      <c r="I6121" s="445"/>
      <c r="J6121" s="446"/>
      <c r="K6121" s="1413"/>
      <c r="L6121" s="326">
        <f t="shared" si="1431"/>
        <v>0</v>
      </c>
      <c r="M6121" s="12" t="str">
        <f t="shared" si="1424"/>
        <v/>
      </c>
      <c r="N6121" s="13"/>
    </row>
    <row r="6122" spans="1:14" hidden="1">
      <c r="A6122" s="23">
        <v>80</v>
      </c>
      <c r="B6122" s="292"/>
      <c r="C6122" s="318">
        <v>1062</v>
      </c>
      <c r="D6122" s="319" t="s">
        <v>205</v>
      </c>
      <c r="E6122" s="320">
        <f t="shared" si="1430"/>
        <v>0</v>
      </c>
      <c r="F6122" s="450"/>
      <c r="G6122" s="451"/>
      <c r="H6122" s="1416"/>
      <c r="I6122" s="450"/>
      <c r="J6122" s="451"/>
      <c r="K6122" s="1416"/>
      <c r="L6122" s="320">
        <f t="shared" si="1431"/>
        <v>0</v>
      </c>
      <c r="M6122" s="12" t="str">
        <f t="shared" si="1424"/>
        <v/>
      </c>
      <c r="N6122" s="13"/>
    </row>
    <row r="6123" spans="1:14" hidden="1">
      <c r="A6123" s="23">
        <v>85</v>
      </c>
      <c r="B6123" s="292"/>
      <c r="C6123" s="324">
        <v>1063</v>
      </c>
      <c r="D6123" s="332" t="s">
        <v>787</v>
      </c>
      <c r="E6123" s="326">
        <f t="shared" si="1430"/>
        <v>0</v>
      </c>
      <c r="F6123" s="445"/>
      <c r="G6123" s="446"/>
      <c r="H6123" s="1413"/>
      <c r="I6123" s="445"/>
      <c r="J6123" s="446"/>
      <c r="K6123" s="1413"/>
      <c r="L6123" s="326">
        <f t="shared" si="1431"/>
        <v>0</v>
      </c>
      <c r="M6123" s="12" t="str">
        <f t="shared" si="1424"/>
        <v/>
      </c>
      <c r="N6123" s="13"/>
    </row>
    <row r="6124" spans="1:14" hidden="1">
      <c r="A6124" s="23">
        <v>90</v>
      </c>
      <c r="B6124" s="292"/>
      <c r="C6124" s="333">
        <v>1069</v>
      </c>
      <c r="D6124" s="334" t="s">
        <v>206</v>
      </c>
      <c r="E6124" s="335">
        <f t="shared" si="1430"/>
        <v>0</v>
      </c>
      <c r="F6124" s="589"/>
      <c r="G6124" s="590"/>
      <c r="H6124" s="1415"/>
      <c r="I6124" s="589"/>
      <c r="J6124" s="590"/>
      <c r="K6124" s="1415"/>
      <c r="L6124" s="335">
        <f t="shared" si="1431"/>
        <v>0</v>
      </c>
      <c r="M6124" s="12" t="str">
        <f t="shared" si="1424"/>
        <v/>
      </c>
      <c r="N6124" s="13"/>
    </row>
    <row r="6125" spans="1:14" hidden="1">
      <c r="A6125" s="23">
        <v>90</v>
      </c>
      <c r="B6125" s="278"/>
      <c r="C6125" s="318">
        <v>1091</v>
      </c>
      <c r="D6125" s="331" t="s">
        <v>895</v>
      </c>
      <c r="E6125" s="320">
        <f t="shared" si="1430"/>
        <v>0</v>
      </c>
      <c r="F6125" s="450"/>
      <c r="G6125" s="451"/>
      <c r="H6125" s="1416"/>
      <c r="I6125" s="450"/>
      <c r="J6125" s="451"/>
      <c r="K6125" s="1416"/>
      <c r="L6125" s="320">
        <f t="shared" si="1431"/>
        <v>0</v>
      </c>
      <c r="M6125" s="12" t="str">
        <f t="shared" si="1424"/>
        <v/>
      </c>
      <c r="N6125" s="13"/>
    </row>
    <row r="6126" spans="1:14" hidden="1">
      <c r="A6126" s="22">
        <v>115</v>
      </c>
      <c r="B6126" s="292"/>
      <c r="C6126" s="293">
        <v>1092</v>
      </c>
      <c r="D6126" s="294" t="s">
        <v>299</v>
      </c>
      <c r="E6126" s="295">
        <f t="shared" si="1430"/>
        <v>0</v>
      </c>
      <c r="F6126" s="158"/>
      <c r="G6126" s="159"/>
      <c r="H6126" s="1408"/>
      <c r="I6126" s="158"/>
      <c r="J6126" s="159"/>
      <c r="K6126" s="1408"/>
      <c r="L6126" s="295">
        <f t="shared" si="1431"/>
        <v>0</v>
      </c>
      <c r="M6126" s="12" t="str">
        <f t="shared" si="1424"/>
        <v/>
      </c>
      <c r="N6126" s="13"/>
    </row>
    <row r="6127" spans="1:14" hidden="1">
      <c r="A6127" s="22">
        <v>125</v>
      </c>
      <c r="B6127" s="292"/>
      <c r="C6127" s="285">
        <v>1098</v>
      </c>
      <c r="D6127" s="339" t="s">
        <v>207</v>
      </c>
      <c r="E6127" s="287">
        <f t="shared" si="1430"/>
        <v>0</v>
      </c>
      <c r="F6127" s="173"/>
      <c r="G6127" s="174"/>
      <c r="H6127" s="1409"/>
      <c r="I6127" s="173"/>
      <c r="J6127" s="174"/>
      <c r="K6127" s="1409"/>
      <c r="L6127" s="287">
        <f t="shared" si="1431"/>
        <v>0</v>
      </c>
      <c r="M6127" s="12" t="str">
        <f t="shared" si="1424"/>
        <v/>
      </c>
      <c r="N6127" s="13"/>
    </row>
    <row r="6128" spans="1:14" hidden="1">
      <c r="A6128" s="23">
        <v>130</v>
      </c>
      <c r="B6128" s="272">
        <v>1900</v>
      </c>
      <c r="C6128" s="1917" t="s">
        <v>266</v>
      </c>
      <c r="D6128" s="1918"/>
      <c r="E6128" s="310">
        <f t="shared" ref="E6128:L6128" si="1432">SUM(E6129:E6131)</f>
        <v>0</v>
      </c>
      <c r="F6128" s="274">
        <f t="shared" si="1432"/>
        <v>0</v>
      </c>
      <c r="G6128" s="275">
        <f t="shared" si="1432"/>
        <v>0</v>
      </c>
      <c r="H6128" s="276">
        <f>SUM(H6129:H6131)</f>
        <v>0</v>
      </c>
      <c r="I6128" s="274">
        <f t="shared" si="1432"/>
        <v>0</v>
      </c>
      <c r="J6128" s="275">
        <f t="shared" si="1432"/>
        <v>0</v>
      </c>
      <c r="K6128" s="276">
        <f t="shared" si="1432"/>
        <v>0</v>
      </c>
      <c r="L6128" s="310">
        <f t="shared" si="1432"/>
        <v>0</v>
      </c>
      <c r="M6128" s="12" t="str">
        <f t="shared" si="1424"/>
        <v/>
      </c>
      <c r="N6128" s="13"/>
    </row>
    <row r="6129" spans="1:14" hidden="1">
      <c r="A6129" s="23">
        <v>135</v>
      </c>
      <c r="B6129" s="292"/>
      <c r="C6129" s="279">
        <v>1901</v>
      </c>
      <c r="D6129" s="340" t="s">
        <v>896</v>
      </c>
      <c r="E6129" s="281">
        <f>F6129+G6129+H6129</f>
        <v>0</v>
      </c>
      <c r="F6129" s="152"/>
      <c r="G6129" s="153"/>
      <c r="H6129" s="1406"/>
      <c r="I6129" s="152"/>
      <c r="J6129" s="153"/>
      <c r="K6129" s="1406"/>
      <c r="L6129" s="281">
        <f>I6129+J6129+K6129</f>
        <v>0</v>
      </c>
      <c r="M6129" s="12" t="str">
        <f t="shared" si="1424"/>
        <v/>
      </c>
      <c r="N6129" s="13"/>
    </row>
    <row r="6130" spans="1:14" hidden="1">
      <c r="A6130" s="23">
        <v>140</v>
      </c>
      <c r="B6130" s="341"/>
      <c r="C6130" s="293">
        <v>1981</v>
      </c>
      <c r="D6130" s="342" t="s">
        <v>897</v>
      </c>
      <c r="E6130" s="295">
        <f>F6130+G6130+H6130</f>
        <v>0</v>
      </c>
      <c r="F6130" s="158"/>
      <c r="G6130" s="159"/>
      <c r="H6130" s="1408"/>
      <c r="I6130" s="158"/>
      <c r="J6130" s="159"/>
      <c r="K6130" s="1408"/>
      <c r="L6130" s="295">
        <f>I6130+J6130+K6130</f>
        <v>0</v>
      </c>
      <c r="M6130" s="12" t="str">
        <f t="shared" si="1424"/>
        <v/>
      </c>
      <c r="N6130" s="13"/>
    </row>
    <row r="6131" spans="1:14" hidden="1">
      <c r="A6131" s="23">
        <v>145</v>
      </c>
      <c r="B6131" s="292"/>
      <c r="C6131" s="285">
        <v>1991</v>
      </c>
      <c r="D6131" s="343" t="s">
        <v>898</v>
      </c>
      <c r="E6131" s="287">
        <f>F6131+G6131+H6131</f>
        <v>0</v>
      </c>
      <c r="F6131" s="173"/>
      <c r="G6131" s="174"/>
      <c r="H6131" s="1409"/>
      <c r="I6131" s="173"/>
      <c r="J6131" s="174"/>
      <c r="K6131" s="1409"/>
      <c r="L6131" s="287">
        <f>I6131+J6131+K6131</f>
        <v>0</v>
      </c>
      <c r="M6131" s="12" t="str">
        <f t="shared" si="1424"/>
        <v/>
      </c>
      <c r="N6131" s="13"/>
    </row>
    <row r="6132" spans="1:14" hidden="1">
      <c r="A6132" s="23">
        <v>150</v>
      </c>
      <c r="B6132" s="272">
        <v>2100</v>
      </c>
      <c r="C6132" s="1917" t="s">
        <v>708</v>
      </c>
      <c r="D6132" s="1918"/>
      <c r="E6132" s="310">
        <f t="shared" ref="E6132:L6132" si="1433">SUM(E6133:E6137)</f>
        <v>0</v>
      </c>
      <c r="F6132" s="274">
        <f t="shared" si="1433"/>
        <v>0</v>
      </c>
      <c r="G6132" s="275">
        <f t="shared" si="1433"/>
        <v>0</v>
      </c>
      <c r="H6132" s="276">
        <f>SUM(H6133:H6137)</f>
        <v>0</v>
      </c>
      <c r="I6132" s="274">
        <f t="shared" si="1433"/>
        <v>0</v>
      </c>
      <c r="J6132" s="275">
        <f t="shared" si="1433"/>
        <v>0</v>
      </c>
      <c r="K6132" s="276">
        <f t="shared" si="1433"/>
        <v>0</v>
      </c>
      <c r="L6132" s="310">
        <f t="shared" si="1433"/>
        <v>0</v>
      </c>
      <c r="M6132" s="12" t="str">
        <f t="shared" si="1424"/>
        <v/>
      </c>
      <c r="N6132" s="13"/>
    </row>
    <row r="6133" spans="1:14" hidden="1">
      <c r="A6133" s="23">
        <v>155</v>
      </c>
      <c r="B6133" s="292"/>
      <c r="C6133" s="279">
        <v>2110</v>
      </c>
      <c r="D6133" s="344" t="s">
        <v>208</v>
      </c>
      <c r="E6133" s="281">
        <f>F6133+G6133+H6133</f>
        <v>0</v>
      </c>
      <c r="F6133" s="152"/>
      <c r="G6133" s="153"/>
      <c r="H6133" s="1406"/>
      <c r="I6133" s="152"/>
      <c r="J6133" s="153"/>
      <c r="K6133" s="1406"/>
      <c r="L6133" s="281">
        <f>I6133+J6133+K6133</f>
        <v>0</v>
      </c>
      <c r="M6133" s="12" t="str">
        <f t="shared" si="1424"/>
        <v/>
      </c>
      <c r="N6133" s="13"/>
    </row>
    <row r="6134" spans="1:14" hidden="1">
      <c r="A6134" s="23">
        <v>160</v>
      </c>
      <c r="B6134" s="341"/>
      <c r="C6134" s="293">
        <v>2120</v>
      </c>
      <c r="D6134" s="300" t="s">
        <v>209</v>
      </c>
      <c r="E6134" s="295">
        <f>F6134+G6134+H6134</f>
        <v>0</v>
      </c>
      <c r="F6134" s="158"/>
      <c r="G6134" s="159"/>
      <c r="H6134" s="1408"/>
      <c r="I6134" s="158"/>
      <c r="J6134" s="159"/>
      <c r="K6134" s="1408"/>
      <c r="L6134" s="295">
        <f>I6134+J6134+K6134</f>
        <v>0</v>
      </c>
      <c r="M6134" s="12" t="str">
        <f t="shared" si="1424"/>
        <v/>
      </c>
      <c r="N6134" s="13"/>
    </row>
    <row r="6135" spans="1:14" hidden="1">
      <c r="A6135" s="23">
        <v>165</v>
      </c>
      <c r="B6135" s="341"/>
      <c r="C6135" s="293">
        <v>2125</v>
      </c>
      <c r="D6135" s="300" t="s">
        <v>210</v>
      </c>
      <c r="E6135" s="295">
        <f>F6135+G6135+H6135</f>
        <v>0</v>
      </c>
      <c r="F6135" s="484">
        <v>0</v>
      </c>
      <c r="G6135" s="485">
        <v>0</v>
      </c>
      <c r="H6135" s="160">
        <v>0</v>
      </c>
      <c r="I6135" s="484">
        <v>0</v>
      </c>
      <c r="J6135" s="485">
        <v>0</v>
      </c>
      <c r="K6135" s="160">
        <v>0</v>
      </c>
      <c r="L6135" s="295">
        <f>I6135+J6135+K6135</f>
        <v>0</v>
      </c>
      <c r="M6135" s="12" t="str">
        <f t="shared" si="1424"/>
        <v/>
      </c>
      <c r="N6135" s="13"/>
    </row>
    <row r="6136" spans="1:14" hidden="1">
      <c r="A6136" s="23">
        <v>175</v>
      </c>
      <c r="B6136" s="291"/>
      <c r="C6136" s="293">
        <v>2140</v>
      </c>
      <c r="D6136" s="300" t="s">
        <v>211</v>
      </c>
      <c r="E6136" s="295">
        <f>F6136+G6136+H6136</f>
        <v>0</v>
      </c>
      <c r="F6136" s="484">
        <v>0</v>
      </c>
      <c r="G6136" s="485">
        <v>0</v>
      </c>
      <c r="H6136" s="160">
        <v>0</v>
      </c>
      <c r="I6136" s="484">
        <v>0</v>
      </c>
      <c r="J6136" s="485">
        <v>0</v>
      </c>
      <c r="K6136" s="160">
        <v>0</v>
      </c>
      <c r="L6136" s="295">
        <f>I6136+J6136+K6136</f>
        <v>0</v>
      </c>
      <c r="M6136" s="12" t="str">
        <f t="shared" si="1424"/>
        <v/>
      </c>
      <c r="N6136" s="13"/>
    </row>
    <row r="6137" spans="1:14" hidden="1">
      <c r="A6137" s="23">
        <v>180</v>
      </c>
      <c r="B6137" s="292"/>
      <c r="C6137" s="285">
        <v>2190</v>
      </c>
      <c r="D6137" s="345" t="s">
        <v>212</v>
      </c>
      <c r="E6137" s="287">
        <f>F6137+G6137+H6137</f>
        <v>0</v>
      </c>
      <c r="F6137" s="173"/>
      <c r="G6137" s="174"/>
      <c r="H6137" s="1409"/>
      <c r="I6137" s="173"/>
      <c r="J6137" s="174"/>
      <c r="K6137" s="1409"/>
      <c r="L6137" s="287">
        <f>I6137+J6137+K6137</f>
        <v>0</v>
      </c>
      <c r="M6137" s="12" t="str">
        <f t="shared" si="1424"/>
        <v/>
      </c>
      <c r="N6137" s="13"/>
    </row>
    <row r="6138" spans="1:14" hidden="1">
      <c r="A6138" s="23">
        <v>185</v>
      </c>
      <c r="B6138" s="272">
        <v>2200</v>
      </c>
      <c r="C6138" s="1917" t="s">
        <v>213</v>
      </c>
      <c r="D6138" s="1918"/>
      <c r="E6138" s="310">
        <f t="shared" ref="E6138:L6138" si="1434">SUM(E6139:E6140)</f>
        <v>0</v>
      </c>
      <c r="F6138" s="274">
        <f t="shared" si="1434"/>
        <v>0</v>
      </c>
      <c r="G6138" s="275">
        <f t="shared" si="1434"/>
        <v>0</v>
      </c>
      <c r="H6138" s="276">
        <f>SUM(H6139:H6140)</f>
        <v>0</v>
      </c>
      <c r="I6138" s="274">
        <f t="shared" si="1434"/>
        <v>0</v>
      </c>
      <c r="J6138" s="275">
        <f t="shared" si="1434"/>
        <v>0</v>
      </c>
      <c r="K6138" s="276">
        <f t="shared" si="1434"/>
        <v>0</v>
      </c>
      <c r="L6138" s="310">
        <f t="shared" si="1434"/>
        <v>0</v>
      </c>
      <c r="M6138" s="12" t="str">
        <f t="shared" si="1424"/>
        <v/>
      </c>
      <c r="N6138" s="13"/>
    </row>
    <row r="6139" spans="1:14" hidden="1">
      <c r="A6139" s="23">
        <v>190</v>
      </c>
      <c r="B6139" s="292"/>
      <c r="C6139" s="279">
        <v>2221</v>
      </c>
      <c r="D6139" s="280" t="s">
        <v>300</v>
      </c>
      <c r="E6139" s="281">
        <f>F6139+G6139+H6139</f>
        <v>0</v>
      </c>
      <c r="F6139" s="152"/>
      <c r="G6139" s="153"/>
      <c r="H6139" s="1406"/>
      <c r="I6139" s="152"/>
      <c r="J6139" s="153"/>
      <c r="K6139" s="1406"/>
      <c r="L6139" s="281">
        <f>I6139+J6139+K6139</f>
        <v>0</v>
      </c>
      <c r="M6139" s="12" t="str">
        <f t="shared" si="1424"/>
        <v/>
      </c>
      <c r="N6139" s="13"/>
    </row>
    <row r="6140" spans="1:14" hidden="1">
      <c r="A6140" s="23">
        <v>200</v>
      </c>
      <c r="B6140" s="292"/>
      <c r="C6140" s="285">
        <v>2224</v>
      </c>
      <c r="D6140" s="286" t="s">
        <v>214</v>
      </c>
      <c r="E6140" s="287">
        <f>F6140+G6140+H6140</f>
        <v>0</v>
      </c>
      <c r="F6140" s="173"/>
      <c r="G6140" s="174"/>
      <c r="H6140" s="1409"/>
      <c r="I6140" s="173"/>
      <c r="J6140" s="174"/>
      <c r="K6140" s="1409"/>
      <c r="L6140" s="287">
        <f>I6140+J6140+K6140</f>
        <v>0</v>
      </c>
      <c r="M6140" s="12" t="str">
        <f t="shared" si="1424"/>
        <v/>
      </c>
      <c r="N6140" s="13"/>
    </row>
    <row r="6141" spans="1:14" hidden="1">
      <c r="A6141" s="23">
        <v>200</v>
      </c>
      <c r="B6141" s="272">
        <v>2500</v>
      </c>
      <c r="C6141" s="1917" t="s">
        <v>215</v>
      </c>
      <c r="D6141" s="1918"/>
      <c r="E6141" s="310">
        <f>F6141+G6141+H6141</f>
        <v>0</v>
      </c>
      <c r="F6141" s="1410"/>
      <c r="G6141" s="1411"/>
      <c r="H6141" s="1412"/>
      <c r="I6141" s="1410"/>
      <c r="J6141" s="1411"/>
      <c r="K6141" s="1412"/>
      <c r="L6141" s="310">
        <f>I6141+J6141+K6141</f>
        <v>0</v>
      </c>
      <c r="M6141" s="12" t="str">
        <f t="shared" si="1424"/>
        <v/>
      </c>
      <c r="N6141" s="13"/>
    </row>
    <row r="6142" spans="1:14" hidden="1">
      <c r="A6142" s="23">
        <v>205</v>
      </c>
      <c r="B6142" s="272">
        <v>2600</v>
      </c>
      <c r="C6142" s="1923" t="s">
        <v>216</v>
      </c>
      <c r="D6142" s="1924"/>
      <c r="E6142" s="310">
        <f>F6142+G6142+H6142</f>
        <v>0</v>
      </c>
      <c r="F6142" s="1410"/>
      <c r="G6142" s="1411"/>
      <c r="H6142" s="1412"/>
      <c r="I6142" s="1410"/>
      <c r="J6142" s="1411"/>
      <c r="K6142" s="1412"/>
      <c r="L6142" s="310">
        <f>I6142+J6142+K6142</f>
        <v>0</v>
      </c>
      <c r="M6142" s="12" t="str">
        <f t="shared" si="1424"/>
        <v/>
      </c>
      <c r="N6142" s="13"/>
    </row>
    <row r="6143" spans="1:14" hidden="1">
      <c r="A6143" s="23">
        <v>210</v>
      </c>
      <c r="B6143" s="272">
        <v>2700</v>
      </c>
      <c r="C6143" s="1923" t="s">
        <v>217</v>
      </c>
      <c r="D6143" s="1924"/>
      <c r="E6143" s="310">
        <f>F6143+G6143+H6143</f>
        <v>0</v>
      </c>
      <c r="F6143" s="1410"/>
      <c r="G6143" s="1411"/>
      <c r="H6143" s="1412"/>
      <c r="I6143" s="1410"/>
      <c r="J6143" s="1411"/>
      <c r="K6143" s="1412"/>
      <c r="L6143" s="310">
        <f>I6143+J6143+K6143</f>
        <v>0</v>
      </c>
      <c r="M6143" s="12" t="str">
        <f t="shared" si="1424"/>
        <v/>
      </c>
      <c r="N6143" s="13"/>
    </row>
    <row r="6144" spans="1:14" ht="36" hidden="1" customHeight="1">
      <c r="A6144" s="23">
        <v>215</v>
      </c>
      <c r="B6144" s="272">
        <v>2800</v>
      </c>
      <c r="C6144" s="1923" t="s">
        <v>1644</v>
      </c>
      <c r="D6144" s="1924"/>
      <c r="E6144" s="310">
        <f t="shared" ref="E6144:L6144" si="1435">SUM(E6145:E6147)</f>
        <v>0</v>
      </c>
      <c r="F6144" s="274">
        <f t="shared" si="1435"/>
        <v>0</v>
      </c>
      <c r="G6144" s="275">
        <f t="shared" si="1435"/>
        <v>0</v>
      </c>
      <c r="H6144" s="276">
        <f>SUM(H6145:H6147)</f>
        <v>0</v>
      </c>
      <c r="I6144" s="274">
        <f t="shared" si="1435"/>
        <v>0</v>
      </c>
      <c r="J6144" s="275">
        <f t="shared" si="1435"/>
        <v>0</v>
      </c>
      <c r="K6144" s="276">
        <f t="shared" si="1435"/>
        <v>0</v>
      </c>
      <c r="L6144" s="310">
        <f t="shared" si="1435"/>
        <v>0</v>
      </c>
      <c r="M6144" s="12" t="str">
        <f t="shared" si="1424"/>
        <v/>
      </c>
      <c r="N6144" s="13"/>
    </row>
    <row r="6145" spans="1:14" hidden="1">
      <c r="A6145" s="22">
        <v>220</v>
      </c>
      <c r="B6145" s="292"/>
      <c r="C6145" s="279">
        <v>2810</v>
      </c>
      <c r="D6145" s="340" t="s">
        <v>2169</v>
      </c>
      <c r="E6145" s="281">
        <f>F6145+G6145+H6145</f>
        <v>0</v>
      </c>
      <c r="F6145" s="152"/>
      <c r="G6145" s="153"/>
      <c r="H6145" s="1406"/>
      <c r="I6145" s="152"/>
      <c r="J6145" s="153"/>
      <c r="K6145" s="1406"/>
      <c r="L6145" s="281">
        <f>I6145+J6145+K6145</f>
        <v>0</v>
      </c>
      <c r="M6145" s="12" t="str">
        <f t="shared" si="1424"/>
        <v/>
      </c>
      <c r="N6145" s="13"/>
    </row>
    <row r="6146" spans="1:14" hidden="1">
      <c r="A6146" s="23">
        <v>225</v>
      </c>
      <c r="B6146" s="341"/>
      <c r="C6146" s="293">
        <v>2820</v>
      </c>
      <c r="D6146" s="342" t="s">
        <v>2170</v>
      </c>
      <c r="E6146" s="295">
        <f>F6146+G6146+H6146</f>
        <v>0</v>
      </c>
      <c r="F6146" s="158"/>
      <c r="G6146" s="159"/>
      <c r="H6146" s="1408"/>
      <c r="I6146" s="158"/>
      <c r="J6146" s="159"/>
      <c r="K6146" s="1408"/>
      <c r="L6146" s="295">
        <f>I6146+J6146+K6146</f>
        <v>0</v>
      </c>
      <c r="M6146" s="12" t="str">
        <f t="shared" si="1424"/>
        <v/>
      </c>
      <c r="N6146" s="13"/>
    </row>
    <row r="6147" spans="1:14" ht="31.5" hidden="1">
      <c r="A6147" s="23">
        <v>230</v>
      </c>
      <c r="B6147" s="292"/>
      <c r="C6147" s="285">
        <v>2890</v>
      </c>
      <c r="D6147" s="343" t="s">
        <v>2171</v>
      </c>
      <c r="E6147" s="287">
        <f>F6147+G6147+H6147</f>
        <v>0</v>
      </c>
      <c r="F6147" s="173"/>
      <c r="G6147" s="174"/>
      <c r="H6147" s="1409"/>
      <c r="I6147" s="173"/>
      <c r="J6147" s="174"/>
      <c r="K6147" s="1409"/>
      <c r="L6147" s="287">
        <f>I6147+J6147+K6147</f>
        <v>0</v>
      </c>
      <c r="M6147" s="12" t="str">
        <f t="shared" si="1424"/>
        <v/>
      </c>
      <c r="N6147" s="13"/>
    </row>
    <row r="6148" spans="1:14" hidden="1">
      <c r="A6148" s="23">
        <v>245</v>
      </c>
      <c r="B6148" s="272">
        <v>2900</v>
      </c>
      <c r="C6148" s="1917" t="s">
        <v>218</v>
      </c>
      <c r="D6148" s="1918"/>
      <c r="E6148" s="310">
        <f>SUM(E6149:E6156)</f>
        <v>0</v>
      </c>
      <c r="F6148" s="274">
        <f>SUM(F6149:F6156)</f>
        <v>0</v>
      </c>
      <c r="G6148" s="274">
        <f t="shared" ref="G6148:L6148" si="1436">SUM(G6149:G6156)</f>
        <v>0</v>
      </c>
      <c r="H6148" s="274">
        <f t="shared" si="1436"/>
        <v>0</v>
      </c>
      <c r="I6148" s="274">
        <f t="shared" si="1436"/>
        <v>0</v>
      </c>
      <c r="J6148" s="274">
        <f t="shared" si="1436"/>
        <v>0</v>
      </c>
      <c r="K6148" s="274">
        <f t="shared" si="1436"/>
        <v>0</v>
      </c>
      <c r="L6148" s="274">
        <f t="shared" si="1436"/>
        <v>0</v>
      </c>
      <c r="M6148" s="12" t="str">
        <f t="shared" si="1424"/>
        <v/>
      </c>
      <c r="N6148" s="13"/>
    </row>
    <row r="6149" spans="1:14" hidden="1">
      <c r="A6149" s="22">
        <v>220</v>
      </c>
      <c r="B6149" s="346"/>
      <c r="C6149" s="279">
        <v>2910</v>
      </c>
      <c r="D6149" s="347" t="s">
        <v>1988</v>
      </c>
      <c r="E6149" s="281">
        <f>F6149+G6149+H6149</f>
        <v>0</v>
      </c>
      <c r="F6149" s="152"/>
      <c r="G6149" s="153"/>
      <c r="H6149" s="1406"/>
      <c r="I6149" s="152"/>
      <c r="J6149" s="153"/>
      <c r="K6149" s="1406"/>
      <c r="L6149" s="281">
        <f>I6149+J6149+K6149</f>
        <v>0</v>
      </c>
      <c r="M6149" s="12" t="str">
        <f t="shared" si="1424"/>
        <v/>
      </c>
      <c r="N6149" s="13"/>
    </row>
    <row r="6150" spans="1:14" hidden="1">
      <c r="A6150" s="23">
        <v>225</v>
      </c>
      <c r="B6150" s="346"/>
      <c r="C6150" s="279">
        <v>2920</v>
      </c>
      <c r="D6150" s="347" t="s">
        <v>219</v>
      </c>
      <c r="E6150" s="281">
        <f t="shared" ref="E6150:E6156" si="1437">F6150+G6150+H6150</f>
        <v>0</v>
      </c>
      <c r="F6150" s="152"/>
      <c r="G6150" s="153"/>
      <c r="H6150" s="1406"/>
      <c r="I6150" s="152"/>
      <c r="J6150" s="153"/>
      <c r="K6150" s="1406"/>
      <c r="L6150" s="281">
        <f t="shared" ref="L6150:L6156" si="1438">I6150+J6150+K6150</f>
        <v>0</v>
      </c>
      <c r="M6150" s="12" t="str">
        <f t="shared" si="1424"/>
        <v/>
      </c>
      <c r="N6150" s="13"/>
    </row>
    <row r="6151" spans="1:14" ht="31.5" hidden="1">
      <c r="A6151" s="23">
        <v>230</v>
      </c>
      <c r="B6151" s="346"/>
      <c r="C6151" s="324">
        <v>2969</v>
      </c>
      <c r="D6151" s="348" t="s">
        <v>220</v>
      </c>
      <c r="E6151" s="326">
        <f t="shared" si="1437"/>
        <v>0</v>
      </c>
      <c r="F6151" s="445"/>
      <c r="G6151" s="446"/>
      <c r="H6151" s="1413"/>
      <c r="I6151" s="445"/>
      <c r="J6151" s="446"/>
      <c r="K6151" s="1413"/>
      <c r="L6151" s="326">
        <f t="shared" si="1438"/>
        <v>0</v>
      </c>
      <c r="M6151" s="12" t="str">
        <f t="shared" si="1424"/>
        <v/>
      </c>
      <c r="N6151" s="13"/>
    </row>
    <row r="6152" spans="1:14" ht="31.5" hidden="1">
      <c r="A6152" s="23">
        <v>235</v>
      </c>
      <c r="B6152" s="346"/>
      <c r="C6152" s="349">
        <v>2970</v>
      </c>
      <c r="D6152" s="350" t="s">
        <v>221</v>
      </c>
      <c r="E6152" s="351">
        <f t="shared" si="1437"/>
        <v>0</v>
      </c>
      <c r="F6152" s="624"/>
      <c r="G6152" s="625"/>
      <c r="H6152" s="1414"/>
      <c r="I6152" s="624"/>
      <c r="J6152" s="625"/>
      <c r="K6152" s="1414"/>
      <c r="L6152" s="351">
        <f t="shared" si="1438"/>
        <v>0</v>
      </c>
      <c r="M6152" s="12" t="str">
        <f t="shared" si="1424"/>
        <v/>
      </c>
      <c r="N6152" s="13"/>
    </row>
    <row r="6153" spans="1:14" hidden="1">
      <c r="A6153" s="23">
        <v>240</v>
      </c>
      <c r="B6153" s="346"/>
      <c r="C6153" s="333">
        <v>2989</v>
      </c>
      <c r="D6153" s="355" t="s">
        <v>222</v>
      </c>
      <c r="E6153" s="335">
        <f t="shared" si="1437"/>
        <v>0</v>
      </c>
      <c r="F6153" s="589"/>
      <c r="G6153" s="590"/>
      <c r="H6153" s="1415"/>
      <c r="I6153" s="589"/>
      <c r="J6153" s="590"/>
      <c r="K6153" s="1415"/>
      <c r="L6153" s="335">
        <f t="shared" si="1438"/>
        <v>0</v>
      </c>
      <c r="M6153" s="12" t="str">
        <f t="shared" si="1424"/>
        <v/>
      </c>
      <c r="N6153" s="13"/>
    </row>
    <row r="6154" spans="1:14" hidden="1">
      <c r="A6154" s="23">
        <v>245</v>
      </c>
      <c r="B6154" s="292"/>
      <c r="C6154" s="318">
        <v>2990</v>
      </c>
      <c r="D6154" s="356" t="s">
        <v>2007</v>
      </c>
      <c r="E6154" s="320">
        <f>F6154+G6154+H6154</f>
        <v>0</v>
      </c>
      <c r="F6154" s="450"/>
      <c r="G6154" s="451"/>
      <c r="H6154" s="1416"/>
      <c r="I6154" s="450"/>
      <c r="J6154" s="451"/>
      <c r="K6154" s="1416"/>
      <c r="L6154" s="320">
        <f>I6154+J6154+K6154</f>
        <v>0</v>
      </c>
      <c r="M6154" s="12" t="str">
        <f t="shared" si="1424"/>
        <v/>
      </c>
      <c r="N6154" s="13"/>
    </row>
    <row r="6155" spans="1:14" hidden="1">
      <c r="A6155" s="22">
        <v>250</v>
      </c>
      <c r="B6155" s="292"/>
      <c r="C6155" s="318">
        <v>2991</v>
      </c>
      <c r="D6155" s="356" t="s">
        <v>223</v>
      </c>
      <c r="E6155" s="320">
        <f t="shared" si="1437"/>
        <v>0</v>
      </c>
      <c r="F6155" s="450"/>
      <c r="G6155" s="451"/>
      <c r="H6155" s="1416"/>
      <c r="I6155" s="450"/>
      <c r="J6155" s="451"/>
      <c r="K6155" s="1416"/>
      <c r="L6155" s="320">
        <f t="shared" si="1438"/>
        <v>0</v>
      </c>
      <c r="M6155" s="12" t="str">
        <f t="shared" si="1424"/>
        <v/>
      </c>
      <c r="N6155" s="13"/>
    </row>
    <row r="6156" spans="1:14" hidden="1">
      <c r="A6156" s="23">
        <v>255</v>
      </c>
      <c r="B6156" s="292"/>
      <c r="C6156" s="285">
        <v>2992</v>
      </c>
      <c r="D6156" s="357" t="s">
        <v>224</v>
      </c>
      <c r="E6156" s="287">
        <f t="shared" si="1437"/>
        <v>0</v>
      </c>
      <c r="F6156" s="173"/>
      <c r="G6156" s="174"/>
      <c r="H6156" s="1409"/>
      <c r="I6156" s="173"/>
      <c r="J6156" s="174"/>
      <c r="K6156" s="1409"/>
      <c r="L6156" s="287">
        <f t="shared" si="1438"/>
        <v>0</v>
      </c>
      <c r="M6156" s="12" t="str">
        <f t="shared" si="1424"/>
        <v/>
      </c>
      <c r="N6156" s="13"/>
    </row>
    <row r="6157" spans="1:14" hidden="1">
      <c r="A6157" s="23">
        <v>265</v>
      </c>
      <c r="B6157" s="272">
        <v>3300</v>
      </c>
      <c r="C6157" s="358" t="s">
        <v>2038</v>
      </c>
      <c r="D6157" s="1835"/>
      <c r="E6157" s="310">
        <f t="shared" ref="E6157:L6157" si="1439">SUM(E6158:E6162)</f>
        <v>0</v>
      </c>
      <c r="F6157" s="274">
        <f t="shared" si="1439"/>
        <v>0</v>
      </c>
      <c r="G6157" s="275">
        <f t="shared" si="1439"/>
        <v>0</v>
      </c>
      <c r="H6157" s="276">
        <f t="shared" si="1439"/>
        <v>0</v>
      </c>
      <c r="I6157" s="274">
        <f t="shared" si="1439"/>
        <v>0</v>
      </c>
      <c r="J6157" s="275">
        <f t="shared" si="1439"/>
        <v>0</v>
      </c>
      <c r="K6157" s="276">
        <f t="shared" si="1439"/>
        <v>0</v>
      </c>
      <c r="L6157" s="310">
        <f t="shared" si="1439"/>
        <v>0</v>
      </c>
      <c r="M6157" s="12" t="str">
        <f t="shared" ref="M6157:M6210" si="1440">(IF($E6157&lt;&gt;0,$M$2,IF($L6157&lt;&gt;0,$M$2,"")))</f>
        <v/>
      </c>
      <c r="N6157" s="13"/>
    </row>
    <row r="6158" spans="1:14" hidden="1">
      <c r="A6158" s="22">
        <v>270</v>
      </c>
      <c r="B6158" s="291"/>
      <c r="C6158" s="279">
        <v>3301</v>
      </c>
      <c r="D6158" s="359" t="s">
        <v>225</v>
      </c>
      <c r="E6158" s="281">
        <f t="shared" ref="E6158:E6165" si="1441">F6158+G6158+H6158</f>
        <v>0</v>
      </c>
      <c r="F6158" s="482">
        <v>0</v>
      </c>
      <c r="G6158" s="483">
        <v>0</v>
      </c>
      <c r="H6158" s="154">
        <v>0</v>
      </c>
      <c r="I6158" s="482">
        <v>0</v>
      </c>
      <c r="J6158" s="483">
        <v>0</v>
      </c>
      <c r="K6158" s="154">
        <v>0</v>
      </c>
      <c r="L6158" s="281">
        <f t="shared" ref="L6158:L6165" si="1442">I6158+J6158+K6158</f>
        <v>0</v>
      </c>
      <c r="M6158" s="12" t="str">
        <f t="shared" si="1440"/>
        <v/>
      </c>
      <c r="N6158" s="13"/>
    </row>
    <row r="6159" spans="1:14" hidden="1">
      <c r="A6159" s="22">
        <v>290</v>
      </c>
      <c r="B6159" s="291"/>
      <c r="C6159" s="293">
        <v>3302</v>
      </c>
      <c r="D6159" s="360" t="s">
        <v>702</v>
      </c>
      <c r="E6159" s="295">
        <f t="shared" si="1441"/>
        <v>0</v>
      </c>
      <c r="F6159" s="484">
        <v>0</v>
      </c>
      <c r="G6159" s="485">
        <v>0</v>
      </c>
      <c r="H6159" s="160">
        <v>0</v>
      </c>
      <c r="I6159" s="484">
        <v>0</v>
      </c>
      <c r="J6159" s="485">
        <v>0</v>
      </c>
      <c r="K6159" s="160">
        <v>0</v>
      </c>
      <c r="L6159" s="295">
        <f t="shared" si="1442"/>
        <v>0</v>
      </c>
      <c r="M6159" s="12" t="str">
        <f t="shared" si="1440"/>
        <v/>
      </c>
      <c r="N6159" s="13"/>
    </row>
    <row r="6160" spans="1:14" hidden="1">
      <c r="A6160" s="39">
        <v>320</v>
      </c>
      <c r="B6160" s="291"/>
      <c r="C6160" s="293">
        <v>3304</v>
      </c>
      <c r="D6160" s="360" t="s">
        <v>226</v>
      </c>
      <c r="E6160" s="295">
        <f t="shared" si="1441"/>
        <v>0</v>
      </c>
      <c r="F6160" s="484">
        <v>0</v>
      </c>
      <c r="G6160" s="485">
        <v>0</v>
      </c>
      <c r="H6160" s="160">
        <v>0</v>
      </c>
      <c r="I6160" s="484">
        <v>0</v>
      </c>
      <c r="J6160" s="485">
        <v>0</v>
      </c>
      <c r="K6160" s="160">
        <v>0</v>
      </c>
      <c r="L6160" s="295">
        <f t="shared" si="1442"/>
        <v>0</v>
      </c>
      <c r="M6160" s="12" t="str">
        <f t="shared" si="1440"/>
        <v/>
      </c>
      <c r="N6160" s="13"/>
    </row>
    <row r="6161" spans="1:14" ht="47.25" hidden="1">
      <c r="A6161" s="22">
        <v>330</v>
      </c>
      <c r="B6161" s="291"/>
      <c r="C6161" s="285">
        <v>3306</v>
      </c>
      <c r="D6161" s="361" t="s">
        <v>2172</v>
      </c>
      <c r="E6161" s="295">
        <f t="shared" si="1441"/>
        <v>0</v>
      </c>
      <c r="F6161" s="484">
        <v>0</v>
      </c>
      <c r="G6161" s="485">
        <v>0</v>
      </c>
      <c r="H6161" s="160">
        <v>0</v>
      </c>
      <c r="I6161" s="484">
        <v>0</v>
      </c>
      <c r="J6161" s="485">
        <v>0</v>
      </c>
      <c r="K6161" s="160">
        <v>0</v>
      </c>
      <c r="L6161" s="295">
        <f t="shared" si="1442"/>
        <v>0</v>
      </c>
      <c r="M6161" s="12" t="str">
        <f t="shared" si="1440"/>
        <v/>
      </c>
      <c r="N6161" s="13"/>
    </row>
    <row r="6162" spans="1:14" hidden="1">
      <c r="A6162" s="23">
        <v>225</v>
      </c>
      <c r="B6162" s="291"/>
      <c r="C6162" s="285">
        <v>3307</v>
      </c>
      <c r="D6162" s="361" t="s">
        <v>2049</v>
      </c>
      <c r="E6162" s="287">
        <f t="shared" si="1441"/>
        <v>0</v>
      </c>
      <c r="F6162" s="486">
        <v>0</v>
      </c>
      <c r="G6162" s="487">
        <v>0</v>
      </c>
      <c r="H6162" s="175">
        <v>0</v>
      </c>
      <c r="I6162" s="486">
        <v>0</v>
      </c>
      <c r="J6162" s="487">
        <v>0</v>
      </c>
      <c r="K6162" s="175">
        <v>0</v>
      </c>
      <c r="L6162" s="287">
        <f t="shared" si="1442"/>
        <v>0</v>
      </c>
      <c r="M6162" s="12" t="str">
        <f t="shared" si="1440"/>
        <v/>
      </c>
      <c r="N6162" s="13"/>
    </row>
    <row r="6163" spans="1:14" hidden="1">
      <c r="A6163" s="23">
        <v>230</v>
      </c>
      <c r="B6163" s="272">
        <v>3900</v>
      </c>
      <c r="C6163" s="1917" t="s">
        <v>227</v>
      </c>
      <c r="D6163" s="1918"/>
      <c r="E6163" s="310">
        <f t="shared" si="1441"/>
        <v>0</v>
      </c>
      <c r="F6163" s="1458">
        <v>0</v>
      </c>
      <c r="G6163" s="1459">
        <v>0</v>
      </c>
      <c r="H6163" s="1460">
        <v>0</v>
      </c>
      <c r="I6163" s="1458">
        <v>0</v>
      </c>
      <c r="J6163" s="1459">
        <v>0</v>
      </c>
      <c r="K6163" s="1460">
        <v>0</v>
      </c>
      <c r="L6163" s="310">
        <f t="shared" si="1442"/>
        <v>0</v>
      </c>
      <c r="M6163" s="12" t="str">
        <f t="shared" si="1440"/>
        <v/>
      </c>
      <c r="N6163" s="13"/>
    </row>
    <row r="6164" spans="1:14" hidden="1">
      <c r="A6164" s="23">
        <v>245</v>
      </c>
      <c r="B6164" s="272">
        <v>4000</v>
      </c>
      <c r="C6164" s="1917" t="s">
        <v>228</v>
      </c>
      <c r="D6164" s="1918"/>
      <c r="E6164" s="310">
        <f t="shared" si="1441"/>
        <v>0</v>
      </c>
      <c r="F6164" s="1410"/>
      <c r="G6164" s="1411"/>
      <c r="H6164" s="1412"/>
      <c r="I6164" s="1410"/>
      <c r="J6164" s="1411"/>
      <c r="K6164" s="1412"/>
      <c r="L6164" s="310">
        <f t="shared" si="1442"/>
        <v>0</v>
      </c>
      <c r="M6164" s="12" t="str">
        <f t="shared" si="1440"/>
        <v/>
      </c>
      <c r="N6164" s="13"/>
    </row>
    <row r="6165" spans="1:14" hidden="1">
      <c r="A6165" s="22">
        <v>350</v>
      </c>
      <c r="B6165" s="272">
        <v>4100</v>
      </c>
      <c r="C6165" s="1917" t="s">
        <v>229</v>
      </c>
      <c r="D6165" s="1918"/>
      <c r="E6165" s="310">
        <f t="shared" si="1441"/>
        <v>0</v>
      </c>
      <c r="F6165" s="1459">
        <v>0</v>
      </c>
      <c r="G6165" s="1459">
        <v>0</v>
      </c>
      <c r="H6165" s="1460">
        <v>0</v>
      </c>
      <c r="I6165" s="1711">
        <v>0</v>
      </c>
      <c r="J6165" s="1459">
        <v>0</v>
      </c>
      <c r="K6165" s="1459">
        <v>0</v>
      </c>
      <c r="L6165" s="310">
        <f t="shared" si="1442"/>
        <v>0</v>
      </c>
      <c r="M6165" s="12" t="str">
        <f t="shared" si="1440"/>
        <v/>
      </c>
      <c r="N6165" s="13"/>
    </row>
    <row r="6166" spans="1:14" hidden="1">
      <c r="A6166" s="23">
        <v>355</v>
      </c>
      <c r="B6166" s="272">
        <v>4200</v>
      </c>
      <c r="C6166" s="1917" t="s">
        <v>230</v>
      </c>
      <c r="D6166" s="1918"/>
      <c r="E6166" s="310">
        <f t="shared" ref="E6166:L6166" si="1443">SUM(E6167:E6172)</f>
        <v>0</v>
      </c>
      <c r="F6166" s="274">
        <f t="shared" si="1443"/>
        <v>0</v>
      </c>
      <c r="G6166" s="275">
        <f t="shared" si="1443"/>
        <v>0</v>
      </c>
      <c r="H6166" s="276">
        <f>SUM(H6167:H6172)</f>
        <v>0</v>
      </c>
      <c r="I6166" s="274">
        <f t="shared" si="1443"/>
        <v>0</v>
      </c>
      <c r="J6166" s="275">
        <f t="shared" si="1443"/>
        <v>0</v>
      </c>
      <c r="K6166" s="276">
        <f t="shared" si="1443"/>
        <v>0</v>
      </c>
      <c r="L6166" s="310">
        <f t="shared" si="1443"/>
        <v>0</v>
      </c>
      <c r="M6166" s="12" t="str">
        <f t="shared" si="1440"/>
        <v/>
      </c>
      <c r="N6166" s="13"/>
    </row>
    <row r="6167" spans="1:14" hidden="1">
      <c r="A6167" s="23">
        <v>355</v>
      </c>
      <c r="B6167" s="362"/>
      <c r="C6167" s="279">
        <v>4201</v>
      </c>
      <c r="D6167" s="280" t="s">
        <v>231</v>
      </c>
      <c r="E6167" s="281">
        <f t="shared" ref="E6167:E6172" si="1444">F6167+G6167+H6167</f>
        <v>0</v>
      </c>
      <c r="F6167" s="152"/>
      <c r="G6167" s="153"/>
      <c r="H6167" s="1406"/>
      <c r="I6167" s="152"/>
      <c r="J6167" s="153"/>
      <c r="K6167" s="1406"/>
      <c r="L6167" s="281">
        <f t="shared" ref="L6167:L6172" si="1445">I6167+J6167+K6167</f>
        <v>0</v>
      </c>
      <c r="M6167" s="12" t="str">
        <f t="shared" si="1440"/>
        <v/>
      </c>
      <c r="N6167" s="13"/>
    </row>
    <row r="6168" spans="1:14" hidden="1">
      <c r="A6168" s="23">
        <v>375</v>
      </c>
      <c r="B6168" s="362"/>
      <c r="C6168" s="293">
        <v>4202</v>
      </c>
      <c r="D6168" s="363" t="s">
        <v>232</v>
      </c>
      <c r="E6168" s="295">
        <f t="shared" si="1444"/>
        <v>0</v>
      </c>
      <c r="F6168" s="158"/>
      <c r="G6168" s="159"/>
      <c r="H6168" s="1408"/>
      <c r="I6168" s="158"/>
      <c r="J6168" s="159"/>
      <c r="K6168" s="1408"/>
      <c r="L6168" s="295">
        <f t="shared" si="1445"/>
        <v>0</v>
      </c>
      <c r="M6168" s="12" t="str">
        <f t="shared" si="1440"/>
        <v/>
      </c>
      <c r="N6168" s="13"/>
    </row>
    <row r="6169" spans="1:14" hidden="1">
      <c r="A6169" s="23">
        <v>380</v>
      </c>
      <c r="B6169" s="362"/>
      <c r="C6169" s="293">
        <v>4214</v>
      </c>
      <c r="D6169" s="363" t="s">
        <v>233</v>
      </c>
      <c r="E6169" s="295">
        <f t="shared" si="1444"/>
        <v>0</v>
      </c>
      <c r="F6169" s="158"/>
      <c r="G6169" s="159"/>
      <c r="H6169" s="1408"/>
      <c r="I6169" s="158"/>
      <c r="J6169" s="159"/>
      <c r="K6169" s="1408"/>
      <c r="L6169" s="295">
        <f t="shared" si="1445"/>
        <v>0</v>
      </c>
      <c r="M6169" s="12" t="str">
        <f t="shared" si="1440"/>
        <v/>
      </c>
      <c r="N6169" s="13"/>
    </row>
    <row r="6170" spans="1:14" hidden="1">
      <c r="A6170" s="23">
        <v>385</v>
      </c>
      <c r="B6170" s="362"/>
      <c r="C6170" s="293">
        <v>4217</v>
      </c>
      <c r="D6170" s="363" t="s">
        <v>234</v>
      </c>
      <c r="E6170" s="295">
        <f t="shared" si="1444"/>
        <v>0</v>
      </c>
      <c r="F6170" s="158"/>
      <c r="G6170" s="159"/>
      <c r="H6170" s="1408"/>
      <c r="I6170" s="158"/>
      <c r="J6170" s="159"/>
      <c r="K6170" s="1408"/>
      <c r="L6170" s="295">
        <f t="shared" si="1445"/>
        <v>0</v>
      </c>
      <c r="M6170" s="12" t="str">
        <f t="shared" si="1440"/>
        <v/>
      </c>
      <c r="N6170" s="13"/>
    </row>
    <row r="6171" spans="1:14" hidden="1">
      <c r="A6171" s="23">
        <v>390</v>
      </c>
      <c r="B6171" s="362"/>
      <c r="C6171" s="293">
        <v>4218</v>
      </c>
      <c r="D6171" s="294" t="s">
        <v>235</v>
      </c>
      <c r="E6171" s="295">
        <f t="shared" si="1444"/>
        <v>0</v>
      </c>
      <c r="F6171" s="158"/>
      <c r="G6171" s="159"/>
      <c r="H6171" s="1408"/>
      <c r="I6171" s="158"/>
      <c r="J6171" s="159"/>
      <c r="K6171" s="1408"/>
      <c r="L6171" s="295">
        <f t="shared" si="1445"/>
        <v>0</v>
      </c>
      <c r="M6171" s="12" t="str">
        <f t="shared" si="1440"/>
        <v/>
      </c>
      <c r="N6171" s="13"/>
    </row>
    <row r="6172" spans="1:14" hidden="1">
      <c r="A6172" s="23">
        <v>390</v>
      </c>
      <c r="B6172" s="362"/>
      <c r="C6172" s="285">
        <v>4219</v>
      </c>
      <c r="D6172" s="343" t="s">
        <v>236</v>
      </c>
      <c r="E6172" s="287">
        <f t="shared" si="1444"/>
        <v>0</v>
      </c>
      <c r="F6172" s="173"/>
      <c r="G6172" s="174"/>
      <c r="H6172" s="1409"/>
      <c r="I6172" s="173"/>
      <c r="J6172" s="174"/>
      <c r="K6172" s="1409"/>
      <c r="L6172" s="287">
        <f t="shared" si="1445"/>
        <v>0</v>
      </c>
      <c r="M6172" s="12" t="str">
        <f t="shared" si="1440"/>
        <v/>
      </c>
      <c r="N6172" s="13"/>
    </row>
    <row r="6173" spans="1:14" hidden="1">
      <c r="A6173" s="23">
        <v>395</v>
      </c>
      <c r="B6173" s="272">
        <v>4300</v>
      </c>
      <c r="C6173" s="1917" t="s">
        <v>1645</v>
      </c>
      <c r="D6173" s="1918"/>
      <c r="E6173" s="310">
        <f t="shared" ref="E6173:L6173" si="1446">SUM(E6174:E6176)</f>
        <v>0</v>
      </c>
      <c r="F6173" s="274">
        <f t="shared" si="1446"/>
        <v>0</v>
      </c>
      <c r="G6173" s="275">
        <f t="shared" si="1446"/>
        <v>0</v>
      </c>
      <c r="H6173" s="276">
        <f>SUM(H6174:H6176)</f>
        <v>0</v>
      </c>
      <c r="I6173" s="274">
        <f t="shared" si="1446"/>
        <v>0</v>
      </c>
      <c r="J6173" s="275">
        <f t="shared" si="1446"/>
        <v>0</v>
      </c>
      <c r="K6173" s="276">
        <f t="shared" si="1446"/>
        <v>0</v>
      </c>
      <c r="L6173" s="310">
        <f t="shared" si="1446"/>
        <v>0</v>
      </c>
      <c r="M6173" s="12" t="str">
        <f t="shared" si="1440"/>
        <v/>
      </c>
      <c r="N6173" s="13"/>
    </row>
    <row r="6174" spans="1:14" hidden="1">
      <c r="A6174" s="18">
        <v>397</v>
      </c>
      <c r="B6174" s="362"/>
      <c r="C6174" s="279">
        <v>4301</v>
      </c>
      <c r="D6174" s="311" t="s">
        <v>237</v>
      </c>
      <c r="E6174" s="281">
        <f t="shared" ref="E6174:E6179" si="1447">F6174+G6174+H6174</f>
        <v>0</v>
      </c>
      <c r="F6174" s="152"/>
      <c r="G6174" s="153"/>
      <c r="H6174" s="1406"/>
      <c r="I6174" s="152"/>
      <c r="J6174" s="153"/>
      <c r="K6174" s="1406"/>
      <c r="L6174" s="281">
        <f t="shared" ref="L6174:L6179" si="1448">I6174+J6174+K6174</f>
        <v>0</v>
      </c>
      <c r="M6174" s="12" t="str">
        <f t="shared" si="1440"/>
        <v/>
      </c>
      <c r="N6174" s="13"/>
    </row>
    <row r="6175" spans="1:14" hidden="1">
      <c r="A6175" s="14">
        <v>398</v>
      </c>
      <c r="B6175" s="362"/>
      <c r="C6175" s="293">
        <v>4302</v>
      </c>
      <c r="D6175" s="363" t="s">
        <v>238</v>
      </c>
      <c r="E6175" s="295">
        <f t="shared" si="1447"/>
        <v>0</v>
      </c>
      <c r="F6175" s="158"/>
      <c r="G6175" s="159"/>
      <c r="H6175" s="1408"/>
      <c r="I6175" s="158"/>
      <c r="J6175" s="159"/>
      <c r="K6175" s="1408"/>
      <c r="L6175" s="295">
        <f t="shared" si="1448"/>
        <v>0</v>
      </c>
      <c r="M6175" s="12" t="str">
        <f t="shared" si="1440"/>
        <v/>
      </c>
      <c r="N6175" s="13"/>
    </row>
    <row r="6176" spans="1:14" hidden="1">
      <c r="A6176" s="14">
        <v>399</v>
      </c>
      <c r="B6176" s="362"/>
      <c r="C6176" s="285">
        <v>4309</v>
      </c>
      <c r="D6176" s="301" t="s">
        <v>239</v>
      </c>
      <c r="E6176" s="287">
        <f t="shared" si="1447"/>
        <v>0</v>
      </c>
      <c r="F6176" s="173"/>
      <c r="G6176" s="174"/>
      <c r="H6176" s="1409"/>
      <c r="I6176" s="173"/>
      <c r="J6176" s="174"/>
      <c r="K6176" s="1409"/>
      <c r="L6176" s="287">
        <f t="shared" si="1448"/>
        <v>0</v>
      </c>
      <c r="M6176" s="12" t="str">
        <f t="shared" si="1440"/>
        <v/>
      </c>
      <c r="N6176" s="13"/>
    </row>
    <row r="6177" spans="1:14" hidden="1">
      <c r="A6177" s="14">
        <v>400</v>
      </c>
      <c r="B6177" s="272">
        <v>4400</v>
      </c>
      <c r="C6177" s="1917" t="s">
        <v>1642</v>
      </c>
      <c r="D6177" s="1918"/>
      <c r="E6177" s="310">
        <f t="shared" si="1447"/>
        <v>0</v>
      </c>
      <c r="F6177" s="1410"/>
      <c r="G6177" s="1411"/>
      <c r="H6177" s="1412"/>
      <c r="I6177" s="1410"/>
      <c r="J6177" s="1411"/>
      <c r="K6177" s="1412"/>
      <c r="L6177" s="310">
        <f t="shared" si="1448"/>
        <v>0</v>
      </c>
      <c r="M6177" s="12" t="str">
        <f t="shared" si="1440"/>
        <v/>
      </c>
      <c r="N6177" s="13"/>
    </row>
    <row r="6178" spans="1:14" hidden="1">
      <c r="A6178" s="14">
        <v>401</v>
      </c>
      <c r="B6178" s="272">
        <v>4500</v>
      </c>
      <c r="C6178" s="1917" t="s">
        <v>1643</v>
      </c>
      <c r="D6178" s="1918"/>
      <c r="E6178" s="310">
        <f t="shared" si="1447"/>
        <v>0</v>
      </c>
      <c r="F6178" s="1410"/>
      <c r="G6178" s="1411"/>
      <c r="H6178" s="1412"/>
      <c r="I6178" s="1410"/>
      <c r="J6178" s="1411"/>
      <c r="K6178" s="1412"/>
      <c r="L6178" s="310">
        <f t="shared" si="1448"/>
        <v>0</v>
      </c>
      <c r="M6178" s="12" t="str">
        <f t="shared" si="1440"/>
        <v/>
      </c>
      <c r="N6178" s="13"/>
    </row>
    <row r="6179" spans="1:14" hidden="1">
      <c r="A6179" s="40">
        <v>404</v>
      </c>
      <c r="B6179" s="272">
        <v>4600</v>
      </c>
      <c r="C6179" s="1923" t="s">
        <v>240</v>
      </c>
      <c r="D6179" s="1924"/>
      <c r="E6179" s="310">
        <f t="shared" si="1447"/>
        <v>0</v>
      </c>
      <c r="F6179" s="1410"/>
      <c r="G6179" s="1411"/>
      <c r="H6179" s="1412"/>
      <c r="I6179" s="1410"/>
      <c r="J6179" s="1411"/>
      <c r="K6179" s="1412"/>
      <c r="L6179" s="310">
        <f t="shared" si="1448"/>
        <v>0</v>
      </c>
      <c r="M6179" s="12" t="str">
        <f t="shared" si="1440"/>
        <v/>
      </c>
      <c r="N6179" s="13"/>
    </row>
    <row r="6180" spans="1:14" hidden="1">
      <c r="A6180" s="40">
        <v>404</v>
      </c>
      <c r="B6180" s="272">
        <v>4900</v>
      </c>
      <c r="C6180" s="1917" t="s">
        <v>267</v>
      </c>
      <c r="D6180" s="1918"/>
      <c r="E6180" s="310">
        <f t="shared" ref="E6180:L6180" si="1449">+E6181+E6182</f>
        <v>0</v>
      </c>
      <c r="F6180" s="274">
        <f t="shared" si="1449"/>
        <v>0</v>
      </c>
      <c r="G6180" s="275">
        <f t="shared" si="1449"/>
        <v>0</v>
      </c>
      <c r="H6180" s="276">
        <f>+H6181+H6182</f>
        <v>0</v>
      </c>
      <c r="I6180" s="274">
        <f t="shared" si="1449"/>
        <v>0</v>
      </c>
      <c r="J6180" s="275">
        <f t="shared" si="1449"/>
        <v>0</v>
      </c>
      <c r="K6180" s="276">
        <f t="shared" si="1449"/>
        <v>0</v>
      </c>
      <c r="L6180" s="310">
        <f t="shared" si="1449"/>
        <v>0</v>
      </c>
      <c r="M6180" s="12" t="str">
        <f t="shared" si="1440"/>
        <v/>
      </c>
      <c r="N6180" s="13"/>
    </row>
    <row r="6181" spans="1:14" hidden="1">
      <c r="A6181" s="22">
        <v>440</v>
      </c>
      <c r="B6181" s="362"/>
      <c r="C6181" s="279">
        <v>4901</v>
      </c>
      <c r="D6181" s="364" t="s">
        <v>268</v>
      </c>
      <c r="E6181" s="281">
        <f>F6181+G6181+H6181</f>
        <v>0</v>
      </c>
      <c r="F6181" s="152"/>
      <c r="G6181" s="153"/>
      <c r="H6181" s="1406"/>
      <c r="I6181" s="152"/>
      <c r="J6181" s="153"/>
      <c r="K6181" s="1406"/>
      <c r="L6181" s="281">
        <f>I6181+J6181+K6181</f>
        <v>0</v>
      </c>
      <c r="M6181" s="12" t="str">
        <f t="shared" si="1440"/>
        <v/>
      </c>
      <c r="N6181" s="13"/>
    </row>
    <row r="6182" spans="1:14" hidden="1">
      <c r="A6182" s="22">
        <v>450</v>
      </c>
      <c r="B6182" s="362"/>
      <c r="C6182" s="285">
        <v>4902</v>
      </c>
      <c r="D6182" s="301" t="s">
        <v>269</v>
      </c>
      <c r="E6182" s="287">
        <f>F6182+G6182+H6182</f>
        <v>0</v>
      </c>
      <c r="F6182" s="173"/>
      <c r="G6182" s="174"/>
      <c r="H6182" s="1409"/>
      <c r="I6182" s="173"/>
      <c r="J6182" s="174"/>
      <c r="K6182" s="1409"/>
      <c r="L6182" s="287">
        <f>I6182+J6182+K6182</f>
        <v>0</v>
      </c>
      <c r="M6182" s="12" t="str">
        <f t="shared" si="1440"/>
        <v/>
      </c>
      <c r="N6182" s="13"/>
    </row>
    <row r="6183" spans="1:14" hidden="1">
      <c r="A6183" s="22">
        <v>495</v>
      </c>
      <c r="B6183" s="365">
        <v>5100</v>
      </c>
      <c r="C6183" s="1925" t="s">
        <v>241</v>
      </c>
      <c r="D6183" s="1926"/>
      <c r="E6183" s="310">
        <f>F6183+G6183+H6183</f>
        <v>0</v>
      </c>
      <c r="F6183" s="1410"/>
      <c r="G6183" s="1411"/>
      <c r="H6183" s="1412"/>
      <c r="I6183" s="1410"/>
      <c r="J6183" s="1411"/>
      <c r="K6183" s="1412"/>
      <c r="L6183" s="310">
        <f>I6183+J6183+K6183</f>
        <v>0</v>
      </c>
      <c r="M6183" s="12" t="str">
        <f t="shared" si="1440"/>
        <v/>
      </c>
      <c r="N6183" s="13"/>
    </row>
    <row r="6184" spans="1:14" hidden="1">
      <c r="A6184" s="23">
        <v>500</v>
      </c>
      <c r="B6184" s="365">
        <v>5200</v>
      </c>
      <c r="C6184" s="1925" t="s">
        <v>242</v>
      </c>
      <c r="D6184" s="1926"/>
      <c r="E6184" s="310">
        <f t="shared" ref="E6184:L6184" si="1450">SUM(E6185:E6191)</f>
        <v>0</v>
      </c>
      <c r="F6184" s="274">
        <f t="shared" si="1450"/>
        <v>0</v>
      </c>
      <c r="G6184" s="275">
        <f t="shared" si="1450"/>
        <v>0</v>
      </c>
      <c r="H6184" s="276">
        <f>SUM(H6185:H6191)</f>
        <v>0</v>
      </c>
      <c r="I6184" s="274">
        <f t="shared" si="1450"/>
        <v>0</v>
      </c>
      <c r="J6184" s="275">
        <f t="shared" si="1450"/>
        <v>0</v>
      </c>
      <c r="K6184" s="276">
        <f t="shared" si="1450"/>
        <v>0</v>
      </c>
      <c r="L6184" s="310">
        <f t="shared" si="1450"/>
        <v>0</v>
      </c>
      <c r="M6184" s="12" t="str">
        <f t="shared" si="1440"/>
        <v/>
      </c>
      <c r="N6184" s="13"/>
    </row>
    <row r="6185" spans="1:14" hidden="1">
      <c r="A6185" s="23">
        <v>505</v>
      </c>
      <c r="B6185" s="366"/>
      <c r="C6185" s="367">
        <v>5201</v>
      </c>
      <c r="D6185" s="368" t="s">
        <v>243</v>
      </c>
      <c r="E6185" s="281">
        <f t="shared" ref="E6185:E6191" si="1451">F6185+G6185+H6185</f>
        <v>0</v>
      </c>
      <c r="F6185" s="152"/>
      <c r="G6185" s="153"/>
      <c r="H6185" s="1406"/>
      <c r="I6185" s="152"/>
      <c r="J6185" s="153"/>
      <c r="K6185" s="1406"/>
      <c r="L6185" s="281">
        <f t="shared" ref="L6185:L6191" si="1452">I6185+J6185+K6185</f>
        <v>0</v>
      </c>
      <c r="M6185" s="12" t="str">
        <f t="shared" si="1440"/>
        <v/>
      </c>
      <c r="N6185" s="13"/>
    </row>
    <row r="6186" spans="1:14" hidden="1">
      <c r="A6186" s="23">
        <v>510</v>
      </c>
      <c r="B6186" s="366"/>
      <c r="C6186" s="369">
        <v>5202</v>
      </c>
      <c r="D6186" s="370" t="s">
        <v>244</v>
      </c>
      <c r="E6186" s="295">
        <f t="shared" si="1451"/>
        <v>0</v>
      </c>
      <c r="F6186" s="158"/>
      <c r="G6186" s="159"/>
      <c r="H6186" s="1408"/>
      <c r="I6186" s="158"/>
      <c r="J6186" s="159"/>
      <c r="K6186" s="1408"/>
      <c r="L6186" s="295">
        <f t="shared" si="1452"/>
        <v>0</v>
      </c>
      <c r="M6186" s="12" t="str">
        <f t="shared" si="1440"/>
        <v/>
      </c>
      <c r="N6186" s="13"/>
    </row>
    <row r="6187" spans="1:14" hidden="1">
      <c r="A6187" s="23">
        <v>515</v>
      </c>
      <c r="B6187" s="366"/>
      <c r="C6187" s="369">
        <v>5203</v>
      </c>
      <c r="D6187" s="370" t="s">
        <v>609</v>
      </c>
      <c r="E6187" s="295">
        <f t="shared" si="1451"/>
        <v>0</v>
      </c>
      <c r="F6187" s="158"/>
      <c r="G6187" s="159"/>
      <c r="H6187" s="1408"/>
      <c r="I6187" s="158"/>
      <c r="J6187" s="159"/>
      <c r="K6187" s="1408"/>
      <c r="L6187" s="295">
        <f t="shared" si="1452"/>
        <v>0</v>
      </c>
      <c r="M6187" s="12" t="str">
        <f t="shared" si="1440"/>
        <v/>
      </c>
      <c r="N6187" s="13"/>
    </row>
    <row r="6188" spans="1:14" hidden="1">
      <c r="A6188" s="23">
        <v>520</v>
      </c>
      <c r="B6188" s="366"/>
      <c r="C6188" s="369">
        <v>5204</v>
      </c>
      <c r="D6188" s="370" t="s">
        <v>610</v>
      </c>
      <c r="E6188" s="295">
        <f t="shared" si="1451"/>
        <v>0</v>
      </c>
      <c r="F6188" s="158"/>
      <c r="G6188" s="159"/>
      <c r="H6188" s="1408"/>
      <c r="I6188" s="158"/>
      <c r="J6188" s="159"/>
      <c r="K6188" s="1408"/>
      <c r="L6188" s="295">
        <f t="shared" si="1452"/>
        <v>0</v>
      </c>
      <c r="M6188" s="12" t="str">
        <f t="shared" si="1440"/>
        <v/>
      </c>
      <c r="N6188" s="13"/>
    </row>
    <row r="6189" spans="1:14" hidden="1">
      <c r="A6189" s="23">
        <v>525</v>
      </c>
      <c r="B6189" s="366"/>
      <c r="C6189" s="369">
        <v>5205</v>
      </c>
      <c r="D6189" s="370" t="s">
        <v>611</v>
      </c>
      <c r="E6189" s="295">
        <f t="shared" si="1451"/>
        <v>0</v>
      </c>
      <c r="F6189" s="158"/>
      <c r="G6189" s="159"/>
      <c r="H6189" s="1408"/>
      <c r="I6189" s="158"/>
      <c r="J6189" s="159"/>
      <c r="K6189" s="1408"/>
      <c r="L6189" s="295">
        <f t="shared" si="1452"/>
        <v>0</v>
      </c>
      <c r="M6189" s="12" t="str">
        <f t="shared" si="1440"/>
        <v/>
      </c>
      <c r="N6189" s="13"/>
    </row>
    <row r="6190" spans="1:14" hidden="1">
      <c r="A6190" s="22">
        <v>635</v>
      </c>
      <c r="B6190" s="366"/>
      <c r="C6190" s="369">
        <v>5206</v>
      </c>
      <c r="D6190" s="370" t="s">
        <v>612</v>
      </c>
      <c r="E6190" s="295">
        <f t="shared" si="1451"/>
        <v>0</v>
      </c>
      <c r="F6190" s="158"/>
      <c r="G6190" s="159"/>
      <c r="H6190" s="1408"/>
      <c r="I6190" s="158"/>
      <c r="J6190" s="159"/>
      <c r="K6190" s="1408"/>
      <c r="L6190" s="295">
        <f t="shared" si="1452"/>
        <v>0</v>
      </c>
      <c r="M6190" s="12" t="str">
        <f t="shared" si="1440"/>
        <v/>
      </c>
      <c r="N6190" s="13"/>
    </row>
    <row r="6191" spans="1:14" hidden="1">
      <c r="A6191" s="23">
        <v>640</v>
      </c>
      <c r="B6191" s="366"/>
      <c r="C6191" s="371">
        <v>5219</v>
      </c>
      <c r="D6191" s="372" t="s">
        <v>613</v>
      </c>
      <c r="E6191" s="287">
        <f t="shared" si="1451"/>
        <v>0</v>
      </c>
      <c r="F6191" s="173"/>
      <c r="G6191" s="174"/>
      <c r="H6191" s="1409"/>
      <c r="I6191" s="173"/>
      <c r="J6191" s="174"/>
      <c r="K6191" s="1409"/>
      <c r="L6191" s="287">
        <f t="shared" si="1452"/>
        <v>0</v>
      </c>
      <c r="M6191" s="12" t="str">
        <f t="shared" si="1440"/>
        <v/>
      </c>
      <c r="N6191" s="13"/>
    </row>
    <row r="6192" spans="1:14" hidden="1">
      <c r="A6192" s="23">
        <v>645</v>
      </c>
      <c r="B6192" s="365">
        <v>5300</v>
      </c>
      <c r="C6192" s="1925" t="s">
        <v>614</v>
      </c>
      <c r="D6192" s="1926"/>
      <c r="E6192" s="310">
        <f t="shared" ref="E6192:L6192" si="1453">SUM(E6193:E6194)</f>
        <v>0</v>
      </c>
      <c r="F6192" s="274">
        <f t="shared" si="1453"/>
        <v>0</v>
      </c>
      <c r="G6192" s="275">
        <f t="shared" si="1453"/>
        <v>0</v>
      </c>
      <c r="H6192" s="276">
        <f>SUM(H6193:H6194)</f>
        <v>0</v>
      </c>
      <c r="I6192" s="274">
        <f t="shared" si="1453"/>
        <v>0</v>
      </c>
      <c r="J6192" s="275">
        <f t="shared" si="1453"/>
        <v>0</v>
      </c>
      <c r="K6192" s="276">
        <f t="shared" si="1453"/>
        <v>0</v>
      </c>
      <c r="L6192" s="310">
        <f t="shared" si="1453"/>
        <v>0</v>
      </c>
      <c r="M6192" s="12" t="str">
        <f t="shared" si="1440"/>
        <v/>
      </c>
      <c r="N6192" s="13"/>
    </row>
    <row r="6193" spans="1:14" hidden="1">
      <c r="A6193" s="23">
        <v>650</v>
      </c>
      <c r="B6193" s="366"/>
      <c r="C6193" s="367">
        <v>5301</v>
      </c>
      <c r="D6193" s="368" t="s">
        <v>301</v>
      </c>
      <c r="E6193" s="281">
        <f>F6193+G6193+H6193</f>
        <v>0</v>
      </c>
      <c r="F6193" s="152"/>
      <c r="G6193" s="153"/>
      <c r="H6193" s="1406"/>
      <c r="I6193" s="152"/>
      <c r="J6193" s="153"/>
      <c r="K6193" s="1406"/>
      <c r="L6193" s="281">
        <f>I6193+J6193+K6193</f>
        <v>0</v>
      </c>
      <c r="M6193" s="12" t="str">
        <f t="shared" si="1440"/>
        <v/>
      </c>
      <c r="N6193" s="13"/>
    </row>
    <row r="6194" spans="1:14" hidden="1">
      <c r="A6194" s="22">
        <v>655</v>
      </c>
      <c r="B6194" s="366"/>
      <c r="C6194" s="371">
        <v>5309</v>
      </c>
      <c r="D6194" s="372" t="s">
        <v>615</v>
      </c>
      <c r="E6194" s="287">
        <f>F6194+G6194+H6194</f>
        <v>0</v>
      </c>
      <c r="F6194" s="173"/>
      <c r="G6194" s="174"/>
      <c r="H6194" s="1409"/>
      <c r="I6194" s="173"/>
      <c r="J6194" s="174"/>
      <c r="K6194" s="1409"/>
      <c r="L6194" s="287">
        <f>I6194+J6194+K6194</f>
        <v>0</v>
      </c>
      <c r="M6194" s="12" t="str">
        <f t="shared" si="1440"/>
        <v/>
      </c>
      <c r="N6194" s="13"/>
    </row>
    <row r="6195" spans="1:14" hidden="1">
      <c r="A6195" s="22">
        <v>665</v>
      </c>
      <c r="B6195" s="365">
        <v>5400</v>
      </c>
      <c r="C6195" s="1925" t="s">
        <v>672</v>
      </c>
      <c r="D6195" s="1926"/>
      <c r="E6195" s="310">
        <f>F6195+G6195+H6195</f>
        <v>0</v>
      </c>
      <c r="F6195" s="1410"/>
      <c r="G6195" s="1411"/>
      <c r="H6195" s="1412"/>
      <c r="I6195" s="1410"/>
      <c r="J6195" s="1411"/>
      <c r="K6195" s="1412"/>
      <c r="L6195" s="310">
        <f>I6195+J6195+K6195</f>
        <v>0</v>
      </c>
      <c r="M6195" s="12" t="str">
        <f t="shared" si="1440"/>
        <v/>
      </c>
      <c r="N6195" s="13"/>
    </row>
    <row r="6196" spans="1:14" hidden="1">
      <c r="A6196" s="22">
        <v>675</v>
      </c>
      <c r="B6196" s="272">
        <v>5500</v>
      </c>
      <c r="C6196" s="1917" t="s">
        <v>673</v>
      </c>
      <c r="D6196" s="1918"/>
      <c r="E6196" s="310">
        <f t="shared" ref="E6196:L6196" si="1454">SUM(E6197:E6200)</f>
        <v>0</v>
      </c>
      <c r="F6196" s="274">
        <f t="shared" si="1454"/>
        <v>0</v>
      </c>
      <c r="G6196" s="275">
        <f t="shared" si="1454"/>
        <v>0</v>
      </c>
      <c r="H6196" s="276">
        <f>SUM(H6197:H6200)</f>
        <v>0</v>
      </c>
      <c r="I6196" s="274">
        <f t="shared" si="1454"/>
        <v>0</v>
      </c>
      <c r="J6196" s="275">
        <f t="shared" si="1454"/>
        <v>0</v>
      </c>
      <c r="K6196" s="276">
        <f t="shared" si="1454"/>
        <v>0</v>
      </c>
      <c r="L6196" s="310">
        <f t="shared" si="1454"/>
        <v>0</v>
      </c>
      <c r="M6196" s="12" t="str">
        <f t="shared" si="1440"/>
        <v/>
      </c>
      <c r="N6196" s="13"/>
    </row>
    <row r="6197" spans="1:14" hidden="1">
      <c r="A6197" s="22">
        <v>685</v>
      </c>
      <c r="B6197" s="362"/>
      <c r="C6197" s="279">
        <v>5501</v>
      </c>
      <c r="D6197" s="311" t="s">
        <v>674</v>
      </c>
      <c r="E6197" s="281">
        <f>F6197+G6197+H6197</f>
        <v>0</v>
      </c>
      <c r="F6197" s="152"/>
      <c r="G6197" s="153"/>
      <c r="H6197" s="1406"/>
      <c r="I6197" s="152"/>
      <c r="J6197" s="153"/>
      <c r="K6197" s="1406"/>
      <c r="L6197" s="281">
        <f>I6197+J6197+K6197</f>
        <v>0</v>
      </c>
      <c r="M6197" s="12" t="str">
        <f t="shared" si="1440"/>
        <v/>
      </c>
      <c r="N6197" s="13"/>
    </row>
    <row r="6198" spans="1:14" hidden="1">
      <c r="A6198" s="23">
        <v>690</v>
      </c>
      <c r="B6198" s="362"/>
      <c r="C6198" s="293">
        <v>5502</v>
      </c>
      <c r="D6198" s="294" t="s">
        <v>675</v>
      </c>
      <c r="E6198" s="295">
        <f>F6198+G6198+H6198</f>
        <v>0</v>
      </c>
      <c r="F6198" s="158"/>
      <c r="G6198" s="159"/>
      <c r="H6198" s="1408"/>
      <c r="I6198" s="158"/>
      <c r="J6198" s="159"/>
      <c r="K6198" s="1408"/>
      <c r="L6198" s="295">
        <f>I6198+J6198+K6198</f>
        <v>0</v>
      </c>
      <c r="M6198" s="12" t="str">
        <f t="shared" si="1440"/>
        <v/>
      </c>
      <c r="N6198" s="13"/>
    </row>
    <row r="6199" spans="1:14" hidden="1">
      <c r="A6199" s="23">
        <v>695</v>
      </c>
      <c r="B6199" s="362"/>
      <c r="C6199" s="293">
        <v>5503</v>
      </c>
      <c r="D6199" s="363" t="s">
        <v>676</v>
      </c>
      <c r="E6199" s="295">
        <f>F6199+G6199+H6199</f>
        <v>0</v>
      </c>
      <c r="F6199" s="158"/>
      <c r="G6199" s="159"/>
      <c r="H6199" s="1408"/>
      <c r="I6199" s="158"/>
      <c r="J6199" s="159"/>
      <c r="K6199" s="1408"/>
      <c r="L6199" s="295">
        <f>I6199+J6199+K6199</f>
        <v>0</v>
      </c>
      <c r="M6199" s="12" t="str">
        <f t="shared" si="1440"/>
        <v/>
      </c>
      <c r="N6199" s="13"/>
    </row>
    <row r="6200" spans="1:14" hidden="1">
      <c r="A6200" s="22">
        <v>700</v>
      </c>
      <c r="B6200" s="362"/>
      <c r="C6200" s="285">
        <v>5504</v>
      </c>
      <c r="D6200" s="339" t="s">
        <v>677</v>
      </c>
      <c r="E6200" s="287">
        <f>F6200+G6200+H6200</f>
        <v>0</v>
      </c>
      <c r="F6200" s="173"/>
      <c r="G6200" s="174"/>
      <c r="H6200" s="1409"/>
      <c r="I6200" s="173"/>
      <c r="J6200" s="174"/>
      <c r="K6200" s="1409"/>
      <c r="L6200" s="287">
        <f>I6200+J6200+K6200</f>
        <v>0</v>
      </c>
      <c r="M6200" s="12" t="str">
        <f t="shared" si="1440"/>
        <v/>
      </c>
      <c r="N6200" s="13"/>
    </row>
    <row r="6201" spans="1:14" hidden="1">
      <c r="A6201" s="22">
        <v>710</v>
      </c>
      <c r="B6201" s="365">
        <v>5700</v>
      </c>
      <c r="C6201" s="1919" t="s">
        <v>899</v>
      </c>
      <c r="D6201" s="1920"/>
      <c r="E6201" s="310">
        <f>SUM(E6202:E6204)</f>
        <v>0</v>
      </c>
      <c r="F6201" s="1458">
        <v>0</v>
      </c>
      <c r="G6201" s="1458">
        <v>0</v>
      </c>
      <c r="H6201" s="1458">
        <v>0</v>
      </c>
      <c r="I6201" s="1458">
        <v>0</v>
      </c>
      <c r="J6201" s="1458">
        <v>0</v>
      </c>
      <c r="K6201" s="1458">
        <v>0</v>
      </c>
      <c r="L6201" s="310">
        <f>SUM(L6202:L6204)</f>
        <v>0</v>
      </c>
      <c r="M6201" s="12" t="str">
        <f t="shared" si="1440"/>
        <v/>
      </c>
      <c r="N6201" s="13"/>
    </row>
    <row r="6202" spans="1:14" hidden="1">
      <c r="A6202" s="23">
        <v>715</v>
      </c>
      <c r="B6202" s="366"/>
      <c r="C6202" s="367">
        <v>5701</v>
      </c>
      <c r="D6202" s="368" t="s">
        <v>678</v>
      </c>
      <c r="E6202" s="281">
        <f>F6202+G6202+H6202</f>
        <v>0</v>
      </c>
      <c r="F6202" s="1459">
        <v>0</v>
      </c>
      <c r="G6202" s="1459">
        <v>0</v>
      </c>
      <c r="H6202" s="1460">
        <v>0</v>
      </c>
      <c r="I6202" s="1711">
        <v>0</v>
      </c>
      <c r="J6202" s="1459">
        <v>0</v>
      </c>
      <c r="K6202" s="1459">
        <v>0</v>
      </c>
      <c r="L6202" s="281">
        <f>I6202+J6202+K6202</f>
        <v>0</v>
      </c>
      <c r="M6202" s="12" t="str">
        <f t="shared" si="1440"/>
        <v/>
      </c>
      <c r="N6202" s="13"/>
    </row>
    <row r="6203" spans="1:14" hidden="1">
      <c r="A6203" s="23">
        <v>720</v>
      </c>
      <c r="B6203" s="366"/>
      <c r="C6203" s="373">
        <v>5702</v>
      </c>
      <c r="D6203" s="374" t="s">
        <v>679</v>
      </c>
      <c r="E6203" s="314">
        <f>F6203+G6203+H6203</f>
        <v>0</v>
      </c>
      <c r="F6203" s="1459">
        <v>0</v>
      </c>
      <c r="G6203" s="1459">
        <v>0</v>
      </c>
      <c r="H6203" s="1460">
        <v>0</v>
      </c>
      <c r="I6203" s="1711">
        <v>0</v>
      </c>
      <c r="J6203" s="1459">
        <v>0</v>
      </c>
      <c r="K6203" s="1459">
        <v>0</v>
      </c>
      <c r="L6203" s="314">
        <f>I6203+J6203+K6203</f>
        <v>0</v>
      </c>
      <c r="M6203" s="12" t="str">
        <f t="shared" si="1440"/>
        <v/>
      </c>
      <c r="N6203" s="13"/>
    </row>
    <row r="6204" spans="1:14" hidden="1">
      <c r="A6204" s="23">
        <v>725</v>
      </c>
      <c r="B6204" s="292"/>
      <c r="C6204" s="375">
        <v>4071</v>
      </c>
      <c r="D6204" s="376" t="s">
        <v>680</v>
      </c>
      <c r="E6204" s="377">
        <f>F6204+G6204+H6204</f>
        <v>0</v>
      </c>
      <c r="F6204" s="1459">
        <v>0</v>
      </c>
      <c r="G6204" s="1459">
        <v>0</v>
      </c>
      <c r="H6204" s="1460">
        <v>0</v>
      </c>
      <c r="I6204" s="1711">
        <v>0</v>
      </c>
      <c r="J6204" s="1459">
        <v>0</v>
      </c>
      <c r="K6204" s="1459">
        <v>0</v>
      </c>
      <c r="L6204" s="377">
        <f>I6204+J6204+K6204</f>
        <v>0</v>
      </c>
      <c r="M6204" s="12" t="str">
        <f t="shared" si="1440"/>
        <v/>
      </c>
      <c r="N6204" s="13"/>
    </row>
    <row r="6205" spans="1:14" hidden="1">
      <c r="A6205" s="23">
        <v>730</v>
      </c>
      <c r="B6205" s="571"/>
      <c r="C6205" s="1921" t="s">
        <v>681</v>
      </c>
      <c r="D6205" s="1922"/>
      <c r="E6205" s="1426"/>
      <c r="F6205" s="1426"/>
      <c r="G6205" s="1426"/>
      <c r="H6205" s="1426"/>
      <c r="I6205" s="1426"/>
      <c r="J6205" s="1426"/>
      <c r="K6205" s="1426"/>
      <c r="L6205" s="1427"/>
      <c r="M6205" s="12" t="str">
        <f t="shared" si="1440"/>
        <v/>
      </c>
      <c r="N6205" s="13"/>
    </row>
    <row r="6206" spans="1:14" hidden="1">
      <c r="A6206" s="23">
        <v>735</v>
      </c>
      <c r="B6206" s="381">
        <v>98</v>
      </c>
      <c r="C6206" s="1921" t="s">
        <v>681</v>
      </c>
      <c r="D6206" s="1922"/>
      <c r="E6206" s="382">
        <f>F6206+G6206+H6206</f>
        <v>0</v>
      </c>
      <c r="F6206" s="1417"/>
      <c r="G6206" s="1418"/>
      <c r="H6206" s="1419"/>
      <c r="I6206" s="1448">
        <v>0</v>
      </c>
      <c r="J6206" s="1449">
        <v>0</v>
      </c>
      <c r="K6206" s="1450">
        <v>0</v>
      </c>
      <c r="L6206" s="382">
        <f>I6206+J6206+K6206</f>
        <v>0</v>
      </c>
      <c r="M6206" s="12" t="str">
        <f t="shared" si="1440"/>
        <v/>
      </c>
      <c r="N6206" s="13"/>
    </row>
    <row r="6207" spans="1:14" hidden="1">
      <c r="A6207" s="23">
        <v>740</v>
      </c>
      <c r="B6207" s="1421"/>
      <c r="C6207" s="1422"/>
      <c r="D6207" s="1423"/>
      <c r="E6207" s="269"/>
      <c r="F6207" s="269"/>
      <c r="G6207" s="269"/>
      <c r="H6207" s="269"/>
      <c r="I6207" s="269"/>
      <c r="J6207" s="269"/>
      <c r="K6207" s="269"/>
      <c r="L6207" s="270"/>
      <c r="M6207" s="12" t="str">
        <f t="shared" si="1440"/>
        <v/>
      </c>
      <c r="N6207" s="73" t="str">
        <f>LEFT(C6089,1)</f>
        <v>5</v>
      </c>
    </row>
    <row r="6208" spans="1:14" hidden="1">
      <c r="A6208" s="23">
        <v>745</v>
      </c>
      <c r="B6208" s="1424"/>
      <c r="C6208" s="111"/>
      <c r="D6208" s="1425"/>
      <c r="E6208" s="218"/>
      <c r="F6208" s="218"/>
      <c r="G6208" s="218"/>
      <c r="H6208" s="218"/>
      <c r="I6208" s="218"/>
      <c r="J6208" s="218"/>
      <c r="K6208" s="218"/>
      <c r="L6208" s="389"/>
      <c r="M6208" s="7" t="str">
        <f t="shared" si="1440"/>
        <v/>
      </c>
    </row>
    <row r="6209" spans="1:14" hidden="1">
      <c r="A6209" s="22">
        <v>750</v>
      </c>
      <c r="B6209" s="1424"/>
      <c r="C6209" s="111"/>
      <c r="D6209" s="1425"/>
      <c r="E6209" s="218"/>
      <c r="F6209" s="218"/>
      <c r="G6209" s="218"/>
      <c r="H6209" s="218"/>
      <c r="I6209" s="218"/>
      <c r="J6209" s="218"/>
      <c r="K6209" s="218"/>
      <c r="L6209" s="389"/>
      <c r="M6209" s="7" t="str">
        <f t="shared" si="1440"/>
        <v/>
      </c>
    </row>
    <row r="6210" spans="1:14" ht="19.5" hidden="1" thickBot="1">
      <c r="A6210" s="23">
        <v>755</v>
      </c>
      <c r="B6210" s="1451"/>
      <c r="C6210" s="393" t="s">
        <v>727</v>
      </c>
      <c r="D6210" s="1420">
        <f>+B6210</f>
        <v>0</v>
      </c>
      <c r="E6210" s="395">
        <f t="shared" ref="E6210:L6210" si="1455">SUM(E6092,E6095,E6101,E6109,E6110,E6128,E6132,E6138,E6141,E6142,E6143,E6144,E6148,E6157,E6163,E6164,E6165,E6166,E6173,E6177,E6178,E6179,E6180,E6183,E6184,E6192,E6195,E6196,E6201)+E6206</f>
        <v>0</v>
      </c>
      <c r="F6210" s="396">
        <f t="shared" si="1455"/>
        <v>0</v>
      </c>
      <c r="G6210" s="397">
        <f t="shared" si="1455"/>
        <v>0</v>
      </c>
      <c r="H6210" s="398">
        <f t="shared" si="1455"/>
        <v>0</v>
      </c>
      <c r="I6210" s="396">
        <f t="shared" si="1455"/>
        <v>0</v>
      </c>
      <c r="J6210" s="397">
        <f t="shared" si="1455"/>
        <v>0</v>
      </c>
      <c r="K6210" s="398">
        <f t="shared" si="1455"/>
        <v>0</v>
      </c>
      <c r="L6210" s="395">
        <f t="shared" si="1455"/>
        <v>0</v>
      </c>
      <c r="M6210" s="1820" t="str">
        <f t="shared" si="1440"/>
        <v/>
      </c>
      <c r="N6210" s="65"/>
    </row>
    <row r="6211" spans="1:14" ht="18.75" hidden="1">
      <c r="A6211" s="23">
        <v>760</v>
      </c>
      <c r="B6211" s="79" t="s">
        <v>120</v>
      </c>
      <c r="C6211" s="1"/>
      <c r="L6211" s="6"/>
      <c r="M6211" s="1820" t="str">
        <f>(IF($E6210&lt;&gt;0,$M$2,IF($L6210&lt;&gt;0,$M$2,"")))</f>
        <v/>
      </c>
      <c r="N6211" s="65"/>
    </row>
    <row r="6212" spans="1:14" ht="18.75" hidden="1">
      <c r="A6212" s="22">
        <v>765</v>
      </c>
      <c r="B6212" s="1355"/>
      <c r="C6212" s="1355"/>
      <c r="D6212" s="1356"/>
      <c r="E6212" s="1355"/>
      <c r="F6212" s="1355"/>
      <c r="G6212" s="1355"/>
      <c r="H6212" s="1355"/>
      <c r="I6212" s="1355"/>
      <c r="J6212" s="1355"/>
      <c r="K6212" s="1355"/>
      <c r="L6212" s="1357"/>
      <c r="M6212" s="1820" t="str">
        <f>(IF($E6210&lt;&gt;0,$M$2,IF($L6210&lt;&gt;0,$M$2,"")))</f>
        <v/>
      </c>
      <c r="N6212" s="65"/>
    </row>
    <row r="6213" spans="1:14" ht="18.75" hidden="1">
      <c r="A6213" s="22">
        <v>775</v>
      </c>
      <c r="B6213" s="65"/>
      <c r="C6213" s="65"/>
      <c r="D6213" s="65"/>
      <c r="E6213" s="65"/>
      <c r="F6213" s="65"/>
      <c r="G6213" s="65"/>
      <c r="H6213" s="65"/>
      <c r="I6213" s="65"/>
      <c r="J6213" s="65"/>
      <c r="K6213" s="65"/>
      <c r="L6213" s="77"/>
      <c r="M6213" s="74" t="str">
        <f>(IF(E6210&lt;&gt;0,$G$2,IF(L6210&lt;&gt;0,$G$2,"")))</f>
        <v/>
      </c>
      <c r="N6213" s="65"/>
    </row>
    <row r="6214" spans="1:14">
      <c r="A6214" s="23">
        <v>780</v>
      </c>
      <c r="B6214" s="6"/>
      <c r="C6214" s="6"/>
      <c r="D6214" s="517"/>
      <c r="E6214" s="38"/>
      <c r="F6214" s="38"/>
      <c r="G6214" s="38"/>
      <c r="H6214" s="38"/>
      <c r="I6214" s="38"/>
      <c r="J6214" s="38"/>
      <c r="K6214" s="38"/>
      <c r="L6214" s="38"/>
      <c r="M6214" s="7">
        <f>(IF($E6350&lt;&gt;0,$M$2,IF($L6350&lt;&gt;0,$M$2,"")))</f>
        <v>1</v>
      </c>
    </row>
    <row r="6215" spans="1:14">
      <c r="A6215" s="23">
        <v>785</v>
      </c>
      <c r="B6215" s="6"/>
      <c r="C6215" s="1353"/>
      <c r="D6215" s="1354"/>
      <c r="E6215" s="38"/>
      <c r="F6215" s="38"/>
      <c r="G6215" s="38"/>
      <c r="H6215" s="38"/>
      <c r="I6215" s="38"/>
      <c r="J6215" s="38"/>
      <c r="K6215" s="38"/>
      <c r="L6215" s="38"/>
      <c r="M6215" s="7">
        <f>(IF($E6350&lt;&gt;0,$M$2,IF($L6350&lt;&gt;0,$M$2,"")))</f>
        <v>1</v>
      </c>
    </row>
    <row r="6216" spans="1:14">
      <c r="A6216" s="23">
        <v>790</v>
      </c>
      <c r="B6216" s="1938" t="str">
        <f>$B$7</f>
        <v>ОТЧЕТНИ ДАННИ ПО ЕБК ЗА ИЗПЪЛНЕНИЕТО НА БЮДЖЕТА</v>
      </c>
      <c r="C6216" s="1939"/>
      <c r="D6216" s="1939"/>
      <c r="E6216" s="242"/>
      <c r="F6216" s="242"/>
      <c r="G6216" s="237"/>
      <c r="H6216" s="237"/>
      <c r="I6216" s="237"/>
      <c r="J6216" s="237"/>
      <c r="K6216" s="237"/>
      <c r="L6216" s="237"/>
      <c r="M6216" s="7">
        <f>(IF($E6350&lt;&gt;0,$M$2,IF($L6350&lt;&gt;0,$M$2,"")))</f>
        <v>1</v>
      </c>
    </row>
    <row r="6217" spans="1:14">
      <c r="A6217" s="23">
        <v>795</v>
      </c>
      <c r="B6217" s="228"/>
      <c r="C6217" s="391"/>
      <c r="D6217" s="400"/>
      <c r="E6217" s="406" t="s">
        <v>458</v>
      </c>
      <c r="F6217" s="406" t="s">
        <v>820</v>
      </c>
      <c r="G6217" s="237"/>
      <c r="H6217" s="1350" t="s">
        <v>1235</v>
      </c>
      <c r="I6217" s="1351"/>
      <c r="J6217" s="1352"/>
      <c r="K6217" s="237"/>
      <c r="L6217" s="237"/>
      <c r="M6217" s="7">
        <f>(IF($E6350&lt;&gt;0,$M$2,IF($L6350&lt;&gt;0,$M$2,"")))</f>
        <v>1</v>
      </c>
    </row>
    <row r="6218" spans="1:14" ht="18.75">
      <c r="A6218" s="22">
        <v>805</v>
      </c>
      <c r="B6218" s="1940" t="str">
        <f>$B$9</f>
        <v>Община Правец</v>
      </c>
      <c r="C6218" s="1941"/>
      <c r="D6218" s="1942"/>
      <c r="E6218" s="115">
        <f>$E$9</f>
        <v>45658</v>
      </c>
      <c r="F6218" s="226">
        <f>$F$9</f>
        <v>45900</v>
      </c>
      <c r="G6218" s="237"/>
      <c r="H6218" s="237"/>
      <c r="I6218" s="237"/>
      <c r="J6218" s="237"/>
      <c r="K6218" s="237"/>
      <c r="L6218" s="237"/>
      <c r="M6218" s="7">
        <f>(IF($E6350&lt;&gt;0,$M$2,IF($L6350&lt;&gt;0,$M$2,"")))</f>
        <v>1</v>
      </c>
    </row>
    <row r="6219" spans="1:14">
      <c r="A6219" s="23">
        <v>810</v>
      </c>
      <c r="B6219" s="227" t="str">
        <f>$B$10</f>
        <v>(наименование на разпоредителя с бюджет)</v>
      </c>
      <c r="C6219" s="228"/>
      <c r="D6219" s="229"/>
      <c r="E6219" s="237"/>
      <c r="F6219" s="237"/>
      <c r="G6219" s="237"/>
      <c r="H6219" s="237"/>
      <c r="I6219" s="237"/>
      <c r="J6219" s="237"/>
      <c r="K6219" s="237"/>
      <c r="L6219" s="237"/>
      <c r="M6219" s="7">
        <f>(IF($E6350&lt;&gt;0,$M$2,IF($L6350&lt;&gt;0,$M$2,"")))</f>
        <v>1</v>
      </c>
    </row>
    <row r="6220" spans="1:14">
      <c r="A6220" s="23">
        <v>815</v>
      </c>
      <c r="B6220" s="227"/>
      <c r="C6220" s="228"/>
      <c r="D6220" s="229"/>
      <c r="E6220" s="237"/>
      <c r="F6220" s="237"/>
      <c r="G6220" s="237"/>
      <c r="H6220" s="237"/>
      <c r="I6220" s="237"/>
      <c r="J6220" s="237"/>
      <c r="K6220" s="237"/>
      <c r="L6220" s="237"/>
      <c r="M6220" s="7">
        <f>(IF($E6350&lt;&gt;0,$M$2,IF($L6350&lt;&gt;0,$M$2,"")))</f>
        <v>1</v>
      </c>
    </row>
    <row r="6221" spans="1:14" ht="19.5">
      <c r="A6221" s="28">
        <v>525</v>
      </c>
      <c r="B6221" s="1943" t="str">
        <f>$B$12</f>
        <v>Правец</v>
      </c>
      <c r="C6221" s="1944"/>
      <c r="D6221" s="1945"/>
      <c r="E6221" s="410" t="s">
        <v>875</v>
      </c>
      <c r="F6221" s="1348" t="str">
        <f>$F$12</f>
        <v>7317</v>
      </c>
      <c r="G6221" s="237"/>
      <c r="H6221" s="237"/>
      <c r="I6221" s="237"/>
      <c r="J6221" s="237"/>
      <c r="K6221" s="237"/>
      <c r="L6221" s="237"/>
      <c r="M6221" s="7">
        <f>(IF($E6350&lt;&gt;0,$M$2,IF($L6350&lt;&gt;0,$M$2,"")))</f>
        <v>1</v>
      </c>
    </row>
    <row r="6222" spans="1:14">
      <c r="A6222" s="22">
        <v>820</v>
      </c>
      <c r="B6222" s="233" t="str">
        <f>$B$13</f>
        <v>(наименование на първостепенния разпоредител с бюджет)</v>
      </c>
      <c r="C6222" s="228"/>
      <c r="D6222" s="229"/>
      <c r="E6222" s="1349"/>
      <c r="F6222" s="242"/>
      <c r="G6222" s="237"/>
      <c r="H6222" s="237"/>
      <c r="I6222" s="237"/>
      <c r="J6222" s="237"/>
      <c r="K6222" s="237"/>
      <c r="L6222" s="237"/>
      <c r="M6222" s="7">
        <f>(IF($E6350&lt;&gt;0,$M$2,IF($L6350&lt;&gt;0,$M$2,"")))</f>
        <v>1</v>
      </c>
    </row>
    <row r="6223" spans="1:14" ht="19.5">
      <c r="A6223" s="23">
        <v>821</v>
      </c>
      <c r="B6223" s="236"/>
      <c r="C6223" s="237"/>
      <c r="D6223" s="124" t="s">
        <v>876</v>
      </c>
      <c r="E6223" s="238">
        <f>$E$15</f>
        <v>0</v>
      </c>
      <c r="F6223" s="414" t="str">
        <f>$F$15</f>
        <v>БЮДЖЕТ</v>
      </c>
      <c r="G6223" s="218"/>
      <c r="H6223" s="218"/>
      <c r="I6223" s="218"/>
      <c r="J6223" s="218"/>
      <c r="K6223" s="218"/>
      <c r="L6223" s="218"/>
      <c r="M6223" s="7">
        <f>(IF($E6350&lt;&gt;0,$M$2,IF($L6350&lt;&gt;0,$M$2,"")))</f>
        <v>1</v>
      </c>
    </row>
    <row r="6224" spans="1:14" ht="16.5" thickBot="1">
      <c r="A6224" s="23">
        <v>822</v>
      </c>
      <c r="B6224" s="228"/>
      <c r="C6224" s="391"/>
      <c r="D6224" s="400"/>
      <c r="E6224" s="237"/>
      <c r="F6224" s="409"/>
      <c r="G6224" s="409"/>
      <c r="H6224" s="409"/>
      <c r="I6224" s="409"/>
      <c r="J6224" s="409"/>
      <c r="K6224" s="409"/>
      <c r="L6224" s="1365" t="s">
        <v>459</v>
      </c>
      <c r="M6224" s="7">
        <f>(IF($E6350&lt;&gt;0,$M$2,IF($L6350&lt;&gt;0,$M$2,"")))</f>
        <v>1</v>
      </c>
    </row>
    <row r="6225" spans="1:14" ht="24.95" customHeight="1">
      <c r="A6225" s="23">
        <v>823</v>
      </c>
      <c r="B6225" s="247"/>
      <c r="C6225" s="248"/>
      <c r="D6225" s="249" t="s">
        <v>699</v>
      </c>
      <c r="E6225" s="1946" t="str">
        <f>CONCATENATE("Уточнен план ",$C$3)</f>
        <v>Уточнен план 2025</v>
      </c>
      <c r="F6225" s="1947"/>
      <c r="G6225" s="1947"/>
      <c r="H6225" s="1948"/>
      <c r="I6225" s="1927" t="str">
        <f>CONCATENATE("Отчет ",$C$3)</f>
        <v>Отчет 2025</v>
      </c>
      <c r="J6225" s="1928"/>
      <c r="K6225" s="1928"/>
      <c r="L6225" s="1929"/>
      <c r="M6225" s="7">
        <f>(IF($E6350&lt;&gt;0,$M$2,IF($L6350&lt;&gt;0,$M$2,"")))</f>
        <v>1</v>
      </c>
    </row>
    <row r="6226" spans="1:14" ht="54.95" customHeight="1" thickBot="1">
      <c r="A6226" s="23">
        <v>825</v>
      </c>
      <c r="B6226" s="250" t="s">
        <v>62</v>
      </c>
      <c r="C6226" s="251" t="s">
        <v>460</v>
      </c>
      <c r="D6226" s="252" t="s">
        <v>700</v>
      </c>
      <c r="E6226" s="1391" t="str">
        <f>$E$20</f>
        <v>Уточнен план                Общо</v>
      </c>
      <c r="F6226" s="1395" t="str">
        <f>$F$20</f>
        <v>държавни дейности</v>
      </c>
      <c r="G6226" s="1396" t="str">
        <f>$G$20</f>
        <v>местни дейности</v>
      </c>
      <c r="H6226" s="1397" t="str">
        <f>$H$20</f>
        <v>дофинансиране</v>
      </c>
      <c r="I6226" s="253" t="str">
        <f>$I$20</f>
        <v>държавни дейности -ОТЧЕТ</v>
      </c>
      <c r="J6226" s="254" t="str">
        <f>$J$20</f>
        <v>местни дейности - ОТЧЕТ</v>
      </c>
      <c r="K6226" s="255" t="str">
        <f>$K$20</f>
        <v>дофинансиране - ОТЧЕТ</v>
      </c>
      <c r="L6226" s="1675" t="str">
        <f>$L$20</f>
        <v>ОТЧЕТ                                    ОБЩО</v>
      </c>
      <c r="M6226" s="7">
        <f>(IF($E6350&lt;&gt;0,$M$2,IF($L6350&lt;&gt;0,$M$2,"")))</f>
        <v>1</v>
      </c>
    </row>
    <row r="6227" spans="1:14" ht="18.75">
      <c r="A6227" s="23"/>
      <c r="B6227" s="258"/>
      <c r="C6227" s="259"/>
      <c r="D6227" s="260" t="s">
        <v>729</v>
      </c>
      <c r="E6227" s="1442" t="str">
        <f>$E$21</f>
        <v>(1)</v>
      </c>
      <c r="F6227" s="143" t="str">
        <f>$F$21</f>
        <v>(2)</v>
      </c>
      <c r="G6227" s="144" t="str">
        <f>$G$21</f>
        <v>(3)</v>
      </c>
      <c r="H6227" s="145" t="str">
        <f>$H$21</f>
        <v>(4)</v>
      </c>
      <c r="I6227" s="261" t="str">
        <f>$I$21</f>
        <v>(5)</v>
      </c>
      <c r="J6227" s="262" t="str">
        <f>$J$21</f>
        <v>(6)</v>
      </c>
      <c r="K6227" s="263" t="str">
        <f>$K$21</f>
        <v>(7)</v>
      </c>
      <c r="L6227" s="264" t="str">
        <f>$L$21</f>
        <v>(8)</v>
      </c>
      <c r="M6227" s="7">
        <f>(IF($E6350&lt;&gt;0,$M$2,IF($L6350&lt;&gt;0,$M$2,"")))</f>
        <v>1</v>
      </c>
    </row>
    <row r="6228" spans="1:14">
      <c r="A6228" s="23"/>
      <c r="B6228" s="1439"/>
      <c r="C6228" s="1540" t="e">
        <f>VLOOKUP(D6228,OP_LIST2,2,FALSE)</f>
        <v>#N/A</v>
      </c>
      <c r="D6228" s="1445"/>
      <c r="E6228" s="389"/>
      <c r="F6228" s="1429"/>
      <c r="G6228" s="1430"/>
      <c r="H6228" s="1431"/>
      <c r="I6228" s="1429"/>
      <c r="J6228" s="1430"/>
      <c r="K6228" s="1431"/>
      <c r="L6228" s="1428"/>
      <c r="M6228" s="7">
        <f>(IF($E6350&lt;&gt;0,$M$2,IF($L6350&lt;&gt;0,$M$2,"")))</f>
        <v>1</v>
      </c>
    </row>
    <row r="6229" spans="1:14">
      <c r="A6229" s="23"/>
      <c r="B6229" s="1713" t="s">
        <v>2056</v>
      </c>
      <c r="C6229" s="1446">
        <f>VLOOKUP(D6230,EBK_DEIN2,2,FALSE)</f>
        <v>6603</v>
      </c>
      <c r="D6229" s="1445" t="s">
        <v>778</v>
      </c>
      <c r="E6229" s="389"/>
      <c r="F6229" s="1432"/>
      <c r="G6229" s="1433"/>
      <c r="H6229" s="1434"/>
      <c r="I6229" s="1432"/>
      <c r="J6229" s="1433"/>
      <c r="K6229" s="1434"/>
      <c r="L6229" s="1428"/>
      <c r="M6229" s="7">
        <f>(IF($E6350&lt;&gt;0,$M$2,IF($L6350&lt;&gt;0,$M$2,"")))</f>
        <v>1</v>
      </c>
    </row>
    <row r="6230" spans="1:14">
      <c r="A6230" s="23"/>
      <c r="B6230" s="1438"/>
      <c r="C6230" s="1531">
        <f>+C6229</f>
        <v>6603</v>
      </c>
      <c r="D6230" s="1440" t="s">
        <v>576</v>
      </c>
      <c r="E6230" s="389"/>
      <c r="F6230" s="1432"/>
      <c r="G6230" s="1433"/>
      <c r="H6230" s="1434"/>
      <c r="I6230" s="1432"/>
      <c r="J6230" s="1433"/>
      <c r="K6230" s="1434"/>
      <c r="L6230" s="1428"/>
      <c r="M6230" s="7">
        <f>(IF($E6350&lt;&gt;0,$M$2,IF($L6350&lt;&gt;0,$M$2,"")))</f>
        <v>1</v>
      </c>
    </row>
    <row r="6231" spans="1:14">
      <c r="A6231" s="23"/>
      <c r="B6231" s="1443"/>
      <c r="C6231" s="1441"/>
      <c r="D6231" s="1444" t="s">
        <v>701</v>
      </c>
      <c r="E6231" s="389"/>
      <c r="F6231" s="1435"/>
      <c r="G6231" s="1436"/>
      <c r="H6231" s="1437"/>
      <c r="I6231" s="1435"/>
      <c r="J6231" s="1436"/>
      <c r="K6231" s="1437"/>
      <c r="L6231" s="1428"/>
      <c r="M6231" s="7">
        <f>(IF($E6350&lt;&gt;0,$M$2,IF($L6350&lt;&gt;0,$M$2,"")))</f>
        <v>1</v>
      </c>
    </row>
    <row r="6232" spans="1:14" hidden="1">
      <c r="A6232" s="23"/>
      <c r="B6232" s="272">
        <v>100</v>
      </c>
      <c r="C6232" s="1930" t="s">
        <v>730</v>
      </c>
      <c r="D6232" s="1931"/>
      <c r="E6232" s="273">
        <f t="shared" ref="E6232:L6232" si="1456">SUM(E6233:E6234)</f>
        <v>0</v>
      </c>
      <c r="F6232" s="274">
        <f t="shared" si="1456"/>
        <v>0</v>
      </c>
      <c r="G6232" s="275">
        <f t="shared" si="1456"/>
        <v>0</v>
      </c>
      <c r="H6232" s="276">
        <f>SUM(H6233:H6234)</f>
        <v>0</v>
      </c>
      <c r="I6232" s="274">
        <f t="shared" si="1456"/>
        <v>0</v>
      </c>
      <c r="J6232" s="275">
        <f t="shared" si="1456"/>
        <v>0</v>
      </c>
      <c r="K6232" s="276">
        <f t="shared" si="1456"/>
        <v>0</v>
      </c>
      <c r="L6232" s="273">
        <f t="shared" si="1456"/>
        <v>0</v>
      </c>
      <c r="M6232" s="12" t="str">
        <f>(IF($E6232&lt;&gt;0,$M$2,IF($L6232&lt;&gt;0,$M$2,"")))</f>
        <v/>
      </c>
      <c r="N6232" s="13"/>
    </row>
    <row r="6233" spans="1:14" hidden="1">
      <c r="A6233" s="23"/>
      <c r="B6233" s="278"/>
      <c r="C6233" s="279">
        <v>101</v>
      </c>
      <c r="D6233" s="280" t="s">
        <v>731</v>
      </c>
      <c r="E6233" s="281">
        <f>F6233+G6233+H6233</f>
        <v>0</v>
      </c>
      <c r="F6233" s="152"/>
      <c r="G6233" s="153"/>
      <c r="H6233" s="1406"/>
      <c r="I6233" s="152"/>
      <c r="J6233" s="153"/>
      <c r="K6233" s="1406"/>
      <c r="L6233" s="281">
        <f>I6233+J6233+K6233</f>
        <v>0</v>
      </c>
      <c r="M6233" s="12" t="str">
        <f t="shared" ref="M6233:M6296" si="1457">(IF($E6233&lt;&gt;0,$M$2,IF($L6233&lt;&gt;0,$M$2,"")))</f>
        <v/>
      </c>
      <c r="N6233" s="13"/>
    </row>
    <row r="6234" spans="1:14" hidden="1">
      <c r="A6234" s="10"/>
      <c r="B6234" s="278"/>
      <c r="C6234" s="285">
        <v>102</v>
      </c>
      <c r="D6234" s="286" t="s">
        <v>732</v>
      </c>
      <c r="E6234" s="287">
        <f>F6234+G6234+H6234</f>
        <v>0</v>
      </c>
      <c r="F6234" s="173"/>
      <c r="G6234" s="174"/>
      <c r="H6234" s="1409"/>
      <c r="I6234" s="173"/>
      <c r="J6234" s="174"/>
      <c r="K6234" s="1409"/>
      <c r="L6234" s="287">
        <f>I6234+J6234+K6234</f>
        <v>0</v>
      </c>
      <c r="M6234" s="12" t="str">
        <f t="shared" si="1457"/>
        <v/>
      </c>
      <c r="N6234" s="13"/>
    </row>
    <row r="6235" spans="1:14" hidden="1">
      <c r="A6235" s="10"/>
      <c r="B6235" s="272">
        <v>200</v>
      </c>
      <c r="C6235" s="1932" t="s">
        <v>733</v>
      </c>
      <c r="D6235" s="1933"/>
      <c r="E6235" s="273">
        <f t="shared" ref="E6235:L6235" si="1458">SUM(E6236:E6240)</f>
        <v>0</v>
      </c>
      <c r="F6235" s="274">
        <f t="shared" si="1458"/>
        <v>0</v>
      </c>
      <c r="G6235" s="275">
        <f t="shared" si="1458"/>
        <v>0</v>
      </c>
      <c r="H6235" s="276">
        <f>SUM(H6236:H6240)</f>
        <v>0</v>
      </c>
      <c r="I6235" s="274">
        <f t="shared" si="1458"/>
        <v>0</v>
      </c>
      <c r="J6235" s="275">
        <f t="shared" si="1458"/>
        <v>0</v>
      </c>
      <c r="K6235" s="276">
        <f t="shared" si="1458"/>
        <v>0</v>
      </c>
      <c r="L6235" s="273">
        <f t="shared" si="1458"/>
        <v>0</v>
      </c>
      <c r="M6235" s="12" t="str">
        <f t="shared" si="1457"/>
        <v/>
      </c>
      <c r="N6235" s="13"/>
    </row>
    <row r="6236" spans="1:14" hidden="1">
      <c r="A6236" s="10"/>
      <c r="B6236" s="291"/>
      <c r="C6236" s="279">
        <v>201</v>
      </c>
      <c r="D6236" s="280" t="s">
        <v>734</v>
      </c>
      <c r="E6236" s="281">
        <f>F6236+G6236+H6236</f>
        <v>0</v>
      </c>
      <c r="F6236" s="152"/>
      <c r="G6236" s="153"/>
      <c r="H6236" s="1406"/>
      <c r="I6236" s="152"/>
      <c r="J6236" s="153"/>
      <c r="K6236" s="1406"/>
      <c r="L6236" s="281">
        <f>I6236+J6236+K6236</f>
        <v>0</v>
      </c>
      <c r="M6236" s="12" t="str">
        <f t="shared" si="1457"/>
        <v/>
      </c>
      <c r="N6236" s="13"/>
    </row>
    <row r="6237" spans="1:14" hidden="1">
      <c r="A6237" s="10"/>
      <c r="B6237" s="292"/>
      <c r="C6237" s="293">
        <v>202</v>
      </c>
      <c r="D6237" s="294" t="s">
        <v>735</v>
      </c>
      <c r="E6237" s="295">
        <f>F6237+G6237+H6237</f>
        <v>0</v>
      </c>
      <c r="F6237" s="158"/>
      <c r="G6237" s="159"/>
      <c r="H6237" s="1408"/>
      <c r="I6237" s="158"/>
      <c r="J6237" s="159"/>
      <c r="K6237" s="1408"/>
      <c r="L6237" s="295">
        <f>I6237+J6237+K6237</f>
        <v>0</v>
      </c>
      <c r="M6237" s="12" t="str">
        <f t="shared" si="1457"/>
        <v/>
      </c>
      <c r="N6237" s="13"/>
    </row>
    <row r="6238" spans="1:14" ht="31.5" hidden="1">
      <c r="A6238" s="10"/>
      <c r="B6238" s="299"/>
      <c r="C6238" s="293">
        <v>205</v>
      </c>
      <c r="D6238" s="294" t="s">
        <v>586</v>
      </c>
      <c r="E6238" s="295">
        <f>F6238+G6238+H6238</f>
        <v>0</v>
      </c>
      <c r="F6238" s="158"/>
      <c r="G6238" s="159"/>
      <c r="H6238" s="1408"/>
      <c r="I6238" s="158"/>
      <c r="J6238" s="159"/>
      <c r="K6238" s="1408"/>
      <c r="L6238" s="295">
        <f>I6238+J6238+K6238</f>
        <v>0</v>
      </c>
      <c r="M6238" s="12" t="str">
        <f t="shared" si="1457"/>
        <v/>
      </c>
      <c r="N6238" s="13"/>
    </row>
    <row r="6239" spans="1:14" hidden="1">
      <c r="A6239" s="10"/>
      <c r="B6239" s="299"/>
      <c r="C6239" s="293">
        <v>208</v>
      </c>
      <c r="D6239" s="300" t="s">
        <v>587</v>
      </c>
      <c r="E6239" s="295">
        <f>F6239+G6239+H6239</f>
        <v>0</v>
      </c>
      <c r="F6239" s="158"/>
      <c r="G6239" s="159"/>
      <c r="H6239" s="1408"/>
      <c r="I6239" s="158"/>
      <c r="J6239" s="159"/>
      <c r="K6239" s="1408"/>
      <c r="L6239" s="295">
        <f>I6239+J6239+K6239</f>
        <v>0</v>
      </c>
      <c r="M6239" s="12" t="str">
        <f t="shared" si="1457"/>
        <v/>
      </c>
      <c r="N6239" s="13"/>
    </row>
    <row r="6240" spans="1:14" hidden="1">
      <c r="A6240" s="10"/>
      <c r="B6240" s="291"/>
      <c r="C6240" s="285">
        <v>209</v>
      </c>
      <c r="D6240" s="301" t="s">
        <v>588</v>
      </c>
      <c r="E6240" s="287">
        <f>F6240+G6240+H6240</f>
        <v>0</v>
      </c>
      <c r="F6240" s="173"/>
      <c r="G6240" s="174"/>
      <c r="H6240" s="1409"/>
      <c r="I6240" s="173"/>
      <c r="J6240" s="174"/>
      <c r="K6240" s="1409"/>
      <c r="L6240" s="287">
        <f>I6240+J6240+K6240</f>
        <v>0</v>
      </c>
      <c r="M6240" s="12" t="str">
        <f t="shared" si="1457"/>
        <v/>
      </c>
      <c r="N6240" s="13"/>
    </row>
    <row r="6241" spans="1:14" hidden="1">
      <c r="A6241" s="10"/>
      <c r="B6241" s="272">
        <v>500</v>
      </c>
      <c r="C6241" s="1934" t="s">
        <v>188</v>
      </c>
      <c r="D6241" s="1935"/>
      <c r="E6241" s="273">
        <f t="shared" ref="E6241:L6241" si="1459">SUM(E6242:E6248)</f>
        <v>0</v>
      </c>
      <c r="F6241" s="274">
        <f t="shared" si="1459"/>
        <v>0</v>
      </c>
      <c r="G6241" s="275">
        <f t="shared" si="1459"/>
        <v>0</v>
      </c>
      <c r="H6241" s="276">
        <f>SUM(H6242:H6248)</f>
        <v>0</v>
      </c>
      <c r="I6241" s="274">
        <f t="shared" si="1459"/>
        <v>0</v>
      </c>
      <c r="J6241" s="275">
        <f t="shared" si="1459"/>
        <v>0</v>
      </c>
      <c r="K6241" s="276">
        <f t="shared" si="1459"/>
        <v>0</v>
      </c>
      <c r="L6241" s="273">
        <f t="shared" si="1459"/>
        <v>0</v>
      </c>
      <c r="M6241" s="12" t="str">
        <f t="shared" si="1457"/>
        <v/>
      </c>
      <c r="N6241" s="13"/>
    </row>
    <row r="6242" spans="1:14" ht="18" hidden="1" customHeight="1">
      <c r="A6242" s="10"/>
      <c r="B6242" s="291"/>
      <c r="C6242" s="302">
        <v>551</v>
      </c>
      <c r="D6242" s="303" t="s">
        <v>189</v>
      </c>
      <c r="E6242" s="281">
        <f t="shared" ref="E6242:E6249" si="1460">F6242+G6242+H6242</f>
        <v>0</v>
      </c>
      <c r="F6242" s="152"/>
      <c r="G6242" s="153"/>
      <c r="H6242" s="1406"/>
      <c r="I6242" s="152"/>
      <c r="J6242" s="153"/>
      <c r="K6242" s="1406"/>
      <c r="L6242" s="281">
        <f t="shared" ref="L6242:L6249" si="1461">I6242+J6242+K6242</f>
        <v>0</v>
      </c>
      <c r="M6242" s="12" t="str">
        <f t="shared" si="1457"/>
        <v/>
      </c>
      <c r="N6242" s="13"/>
    </row>
    <row r="6243" spans="1:14" hidden="1">
      <c r="A6243" s="10"/>
      <c r="B6243" s="291"/>
      <c r="C6243" s="304">
        <v>552</v>
      </c>
      <c r="D6243" s="305" t="s">
        <v>894</v>
      </c>
      <c r="E6243" s="295">
        <f t="shared" si="1460"/>
        <v>0</v>
      </c>
      <c r="F6243" s="158"/>
      <c r="G6243" s="159"/>
      <c r="H6243" s="1408"/>
      <c r="I6243" s="158"/>
      <c r="J6243" s="159"/>
      <c r="K6243" s="1408"/>
      <c r="L6243" s="295">
        <f t="shared" si="1461"/>
        <v>0</v>
      </c>
      <c r="M6243" s="12" t="str">
        <f t="shared" si="1457"/>
        <v/>
      </c>
      <c r="N6243" s="13"/>
    </row>
    <row r="6244" spans="1:14" hidden="1">
      <c r="A6244" s="10"/>
      <c r="B6244" s="306"/>
      <c r="C6244" s="304">
        <v>558</v>
      </c>
      <c r="D6244" s="307" t="s">
        <v>856</v>
      </c>
      <c r="E6244" s="295">
        <f>F6244+G6244+H6244</f>
        <v>0</v>
      </c>
      <c r="F6244" s="484">
        <v>0</v>
      </c>
      <c r="G6244" s="485">
        <v>0</v>
      </c>
      <c r="H6244" s="160">
        <v>0</v>
      </c>
      <c r="I6244" s="484">
        <v>0</v>
      </c>
      <c r="J6244" s="485">
        <v>0</v>
      </c>
      <c r="K6244" s="160">
        <v>0</v>
      </c>
      <c r="L6244" s="295">
        <f>I6244+J6244+K6244</f>
        <v>0</v>
      </c>
      <c r="M6244" s="12" t="str">
        <f t="shared" si="1457"/>
        <v/>
      </c>
      <c r="N6244" s="13"/>
    </row>
    <row r="6245" spans="1:14" hidden="1">
      <c r="A6245" s="10"/>
      <c r="B6245" s="306"/>
      <c r="C6245" s="304">
        <v>560</v>
      </c>
      <c r="D6245" s="307" t="s">
        <v>190</v>
      </c>
      <c r="E6245" s="295">
        <f t="shared" si="1460"/>
        <v>0</v>
      </c>
      <c r="F6245" s="158"/>
      <c r="G6245" s="159"/>
      <c r="H6245" s="1408"/>
      <c r="I6245" s="158"/>
      <c r="J6245" s="159"/>
      <c r="K6245" s="1408"/>
      <c r="L6245" s="295">
        <f t="shared" si="1461"/>
        <v>0</v>
      </c>
      <c r="M6245" s="12" t="str">
        <f t="shared" si="1457"/>
        <v/>
      </c>
      <c r="N6245" s="13"/>
    </row>
    <row r="6246" spans="1:14" hidden="1">
      <c r="A6246" s="10"/>
      <c r="B6246" s="306"/>
      <c r="C6246" s="304">
        <v>580</v>
      </c>
      <c r="D6246" s="305" t="s">
        <v>191</v>
      </c>
      <c r="E6246" s="295">
        <f t="shared" si="1460"/>
        <v>0</v>
      </c>
      <c r="F6246" s="158"/>
      <c r="G6246" s="159"/>
      <c r="H6246" s="1408"/>
      <c r="I6246" s="158"/>
      <c r="J6246" s="159"/>
      <c r="K6246" s="1408"/>
      <c r="L6246" s="295">
        <f t="shared" si="1461"/>
        <v>0</v>
      </c>
      <c r="M6246" s="12" t="str">
        <f t="shared" si="1457"/>
        <v/>
      </c>
      <c r="N6246" s="13"/>
    </row>
    <row r="6247" spans="1:14" hidden="1">
      <c r="A6247" s="10"/>
      <c r="B6247" s="291"/>
      <c r="C6247" s="304">
        <v>588</v>
      </c>
      <c r="D6247" s="305" t="s">
        <v>858</v>
      </c>
      <c r="E6247" s="295">
        <f>F6247+G6247+H6247</f>
        <v>0</v>
      </c>
      <c r="F6247" s="484">
        <v>0</v>
      </c>
      <c r="G6247" s="485">
        <v>0</v>
      </c>
      <c r="H6247" s="160">
        <v>0</v>
      </c>
      <c r="I6247" s="484">
        <v>0</v>
      </c>
      <c r="J6247" s="485">
        <v>0</v>
      </c>
      <c r="K6247" s="160">
        <v>0</v>
      </c>
      <c r="L6247" s="295">
        <f>I6247+J6247+K6247</f>
        <v>0</v>
      </c>
      <c r="M6247" s="12" t="str">
        <f t="shared" si="1457"/>
        <v/>
      </c>
      <c r="N6247" s="13"/>
    </row>
    <row r="6248" spans="1:14" ht="31.5" hidden="1">
      <c r="A6248" s="10"/>
      <c r="B6248" s="291"/>
      <c r="C6248" s="308">
        <v>590</v>
      </c>
      <c r="D6248" s="309" t="s">
        <v>192</v>
      </c>
      <c r="E6248" s="287">
        <f t="shared" si="1460"/>
        <v>0</v>
      </c>
      <c r="F6248" s="173"/>
      <c r="G6248" s="174"/>
      <c r="H6248" s="1409"/>
      <c r="I6248" s="173"/>
      <c r="J6248" s="174"/>
      <c r="K6248" s="1409"/>
      <c r="L6248" s="287">
        <f t="shared" si="1461"/>
        <v>0</v>
      </c>
      <c r="M6248" s="12" t="str">
        <f t="shared" si="1457"/>
        <v/>
      </c>
      <c r="N6248" s="13"/>
    </row>
    <row r="6249" spans="1:14" hidden="1">
      <c r="A6249" s="22">
        <v>5</v>
      </c>
      <c r="B6249" s="272">
        <v>800</v>
      </c>
      <c r="C6249" s="1936" t="s">
        <v>193</v>
      </c>
      <c r="D6249" s="1937"/>
      <c r="E6249" s="310">
        <f t="shared" si="1460"/>
        <v>0</v>
      </c>
      <c r="F6249" s="1410"/>
      <c r="G6249" s="1411"/>
      <c r="H6249" s="1412"/>
      <c r="I6249" s="1410"/>
      <c r="J6249" s="1411"/>
      <c r="K6249" s="1412"/>
      <c r="L6249" s="310">
        <f t="shared" si="1461"/>
        <v>0</v>
      </c>
      <c r="M6249" s="12" t="str">
        <f t="shared" si="1457"/>
        <v/>
      </c>
      <c r="N6249" s="13"/>
    </row>
    <row r="6250" spans="1:14" hidden="1">
      <c r="A6250" s="23">
        <v>10</v>
      </c>
      <c r="B6250" s="272">
        <v>1000</v>
      </c>
      <c r="C6250" s="1932" t="s">
        <v>194</v>
      </c>
      <c r="D6250" s="1933"/>
      <c r="E6250" s="310">
        <f t="shared" ref="E6250:L6250" si="1462">SUM(E6251:E6267)</f>
        <v>0</v>
      </c>
      <c r="F6250" s="274">
        <f t="shared" si="1462"/>
        <v>0</v>
      </c>
      <c r="G6250" s="275">
        <f t="shared" si="1462"/>
        <v>0</v>
      </c>
      <c r="H6250" s="276">
        <f>SUM(H6251:H6267)</f>
        <v>0</v>
      </c>
      <c r="I6250" s="274">
        <f t="shared" si="1462"/>
        <v>0</v>
      </c>
      <c r="J6250" s="275">
        <f t="shared" si="1462"/>
        <v>0</v>
      </c>
      <c r="K6250" s="276">
        <f t="shared" si="1462"/>
        <v>0</v>
      </c>
      <c r="L6250" s="310">
        <f t="shared" si="1462"/>
        <v>0</v>
      </c>
      <c r="M6250" s="12" t="str">
        <f t="shared" si="1457"/>
        <v/>
      </c>
      <c r="N6250" s="13"/>
    </row>
    <row r="6251" spans="1:14" hidden="1">
      <c r="A6251" s="23">
        <v>15</v>
      </c>
      <c r="B6251" s="292"/>
      <c r="C6251" s="279">
        <v>1011</v>
      </c>
      <c r="D6251" s="311" t="s">
        <v>195</v>
      </c>
      <c r="E6251" s="281">
        <f t="shared" ref="E6251:E6267" si="1463">F6251+G6251+H6251</f>
        <v>0</v>
      </c>
      <c r="F6251" s="152"/>
      <c r="G6251" s="153"/>
      <c r="H6251" s="1406"/>
      <c r="I6251" s="152"/>
      <c r="J6251" s="153"/>
      <c r="K6251" s="1406"/>
      <c r="L6251" s="281">
        <f t="shared" ref="L6251:L6267" si="1464">I6251+J6251+K6251</f>
        <v>0</v>
      </c>
      <c r="M6251" s="12" t="str">
        <f t="shared" si="1457"/>
        <v/>
      </c>
      <c r="N6251" s="13"/>
    </row>
    <row r="6252" spans="1:14" hidden="1">
      <c r="A6252" s="22">
        <v>35</v>
      </c>
      <c r="B6252" s="292"/>
      <c r="C6252" s="293">
        <v>1012</v>
      </c>
      <c r="D6252" s="294" t="s">
        <v>196</v>
      </c>
      <c r="E6252" s="295">
        <f t="shared" si="1463"/>
        <v>0</v>
      </c>
      <c r="F6252" s="158"/>
      <c r="G6252" s="159"/>
      <c r="H6252" s="1408"/>
      <c r="I6252" s="158"/>
      <c r="J6252" s="159"/>
      <c r="K6252" s="1408"/>
      <c r="L6252" s="295">
        <f t="shared" si="1464"/>
        <v>0</v>
      </c>
      <c r="M6252" s="12" t="str">
        <f t="shared" si="1457"/>
        <v/>
      </c>
      <c r="N6252" s="13"/>
    </row>
    <row r="6253" spans="1:14" hidden="1">
      <c r="A6253" s="23">
        <v>40</v>
      </c>
      <c r="B6253" s="292"/>
      <c r="C6253" s="293">
        <v>1013</v>
      </c>
      <c r="D6253" s="294" t="s">
        <v>197</v>
      </c>
      <c r="E6253" s="295">
        <f t="shared" si="1463"/>
        <v>0</v>
      </c>
      <c r="F6253" s="158"/>
      <c r="G6253" s="159"/>
      <c r="H6253" s="1408"/>
      <c r="I6253" s="158"/>
      <c r="J6253" s="159"/>
      <c r="K6253" s="1408"/>
      <c r="L6253" s="295">
        <f t="shared" si="1464"/>
        <v>0</v>
      </c>
      <c r="M6253" s="12" t="str">
        <f t="shared" si="1457"/>
        <v/>
      </c>
      <c r="N6253" s="13"/>
    </row>
    <row r="6254" spans="1:14" hidden="1">
      <c r="A6254" s="23">
        <v>45</v>
      </c>
      <c r="B6254" s="292"/>
      <c r="C6254" s="293">
        <v>1014</v>
      </c>
      <c r="D6254" s="294" t="s">
        <v>198</v>
      </c>
      <c r="E6254" s="295">
        <f t="shared" si="1463"/>
        <v>0</v>
      </c>
      <c r="F6254" s="158"/>
      <c r="G6254" s="159"/>
      <c r="H6254" s="1408"/>
      <c r="I6254" s="158"/>
      <c r="J6254" s="159"/>
      <c r="K6254" s="1408"/>
      <c r="L6254" s="295">
        <f t="shared" si="1464"/>
        <v>0</v>
      </c>
      <c r="M6254" s="12" t="str">
        <f t="shared" si="1457"/>
        <v/>
      </c>
      <c r="N6254" s="13"/>
    </row>
    <row r="6255" spans="1:14" hidden="1">
      <c r="A6255" s="23">
        <v>50</v>
      </c>
      <c r="B6255" s="292"/>
      <c r="C6255" s="293">
        <v>1015</v>
      </c>
      <c r="D6255" s="294" t="s">
        <v>199</v>
      </c>
      <c r="E6255" s="295">
        <f t="shared" si="1463"/>
        <v>0</v>
      </c>
      <c r="F6255" s="158">
        <v>0</v>
      </c>
      <c r="G6255" s="159">
        <v>0</v>
      </c>
      <c r="H6255" s="1408">
        <v>0</v>
      </c>
      <c r="I6255" s="158"/>
      <c r="J6255" s="159"/>
      <c r="K6255" s="1408"/>
      <c r="L6255" s="295">
        <f t="shared" si="1464"/>
        <v>0</v>
      </c>
      <c r="M6255" s="12" t="str">
        <f t="shared" si="1457"/>
        <v/>
      </c>
      <c r="N6255" s="13"/>
    </row>
    <row r="6256" spans="1:14" hidden="1">
      <c r="A6256" s="23">
        <v>55</v>
      </c>
      <c r="B6256" s="292"/>
      <c r="C6256" s="312">
        <v>1016</v>
      </c>
      <c r="D6256" s="313" t="s">
        <v>200</v>
      </c>
      <c r="E6256" s="314">
        <f t="shared" si="1463"/>
        <v>0</v>
      </c>
      <c r="F6256" s="164"/>
      <c r="G6256" s="165"/>
      <c r="H6256" s="1407"/>
      <c r="I6256" s="164"/>
      <c r="J6256" s="165"/>
      <c r="K6256" s="1407"/>
      <c r="L6256" s="314">
        <f t="shared" si="1464"/>
        <v>0</v>
      </c>
      <c r="M6256" s="12" t="str">
        <f t="shared" si="1457"/>
        <v/>
      </c>
      <c r="N6256" s="13"/>
    </row>
    <row r="6257" spans="1:14" hidden="1">
      <c r="A6257" s="23">
        <v>60</v>
      </c>
      <c r="B6257" s="278"/>
      <c r="C6257" s="318">
        <v>1020</v>
      </c>
      <c r="D6257" s="319" t="s">
        <v>201</v>
      </c>
      <c r="E6257" s="320">
        <f t="shared" si="1463"/>
        <v>0</v>
      </c>
      <c r="F6257" s="450"/>
      <c r="G6257" s="451"/>
      <c r="H6257" s="1416"/>
      <c r="I6257" s="450"/>
      <c r="J6257" s="451"/>
      <c r="K6257" s="1416"/>
      <c r="L6257" s="320">
        <f t="shared" si="1464"/>
        <v>0</v>
      </c>
      <c r="M6257" s="12" t="str">
        <f t="shared" si="1457"/>
        <v/>
      </c>
      <c r="N6257" s="13"/>
    </row>
    <row r="6258" spans="1:14" hidden="1">
      <c r="A6258" s="22">
        <v>65</v>
      </c>
      <c r="B6258" s="292"/>
      <c r="C6258" s="324">
        <v>1030</v>
      </c>
      <c r="D6258" s="325" t="s">
        <v>202</v>
      </c>
      <c r="E6258" s="326">
        <f t="shared" si="1463"/>
        <v>0</v>
      </c>
      <c r="F6258" s="445"/>
      <c r="G6258" s="446"/>
      <c r="H6258" s="1413"/>
      <c r="I6258" s="445"/>
      <c r="J6258" s="446"/>
      <c r="K6258" s="1413"/>
      <c r="L6258" s="326">
        <f t="shared" si="1464"/>
        <v>0</v>
      </c>
      <c r="M6258" s="12" t="str">
        <f t="shared" si="1457"/>
        <v/>
      </c>
      <c r="N6258" s="13"/>
    </row>
    <row r="6259" spans="1:14" hidden="1">
      <c r="A6259" s="23">
        <v>70</v>
      </c>
      <c r="B6259" s="292"/>
      <c r="C6259" s="318">
        <v>1051</v>
      </c>
      <c r="D6259" s="331" t="s">
        <v>203</v>
      </c>
      <c r="E6259" s="320">
        <f t="shared" si="1463"/>
        <v>0</v>
      </c>
      <c r="F6259" s="450"/>
      <c r="G6259" s="451"/>
      <c r="H6259" s="1416"/>
      <c r="I6259" s="450"/>
      <c r="J6259" s="451"/>
      <c r="K6259" s="1416"/>
      <c r="L6259" s="320">
        <f t="shared" si="1464"/>
        <v>0</v>
      </c>
      <c r="M6259" s="12" t="str">
        <f t="shared" si="1457"/>
        <v/>
      </c>
      <c r="N6259" s="13"/>
    </row>
    <row r="6260" spans="1:14" hidden="1">
      <c r="A6260" s="23">
        <v>75</v>
      </c>
      <c r="B6260" s="292"/>
      <c r="C6260" s="293">
        <v>1052</v>
      </c>
      <c r="D6260" s="294" t="s">
        <v>204</v>
      </c>
      <c r="E6260" s="295">
        <f t="shared" si="1463"/>
        <v>0</v>
      </c>
      <c r="F6260" s="158"/>
      <c r="G6260" s="159"/>
      <c r="H6260" s="1408"/>
      <c r="I6260" s="158"/>
      <c r="J6260" s="159"/>
      <c r="K6260" s="1408"/>
      <c r="L6260" s="295">
        <f t="shared" si="1464"/>
        <v>0</v>
      </c>
      <c r="M6260" s="12" t="str">
        <f t="shared" si="1457"/>
        <v/>
      </c>
      <c r="N6260" s="13"/>
    </row>
    <row r="6261" spans="1:14" hidden="1">
      <c r="A6261" s="23">
        <v>80</v>
      </c>
      <c r="B6261" s="292"/>
      <c r="C6261" s="324">
        <v>1053</v>
      </c>
      <c r="D6261" s="325" t="s">
        <v>859</v>
      </c>
      <c r="E6261" s="326">
        <f t="shared" si="1463"/>
        <v>0</v>
      </c>
      <c r="F6261" s="445"/>
      <c r="G6261" s="446"/>
      <c r="H6261" s="1413"/>
      <c r="I6261" s="445"/>
      <c r="J6261" s="446"/>
      <c r="K6261" s="1413"/>
      <c r="L6261" s="326">
        <f t="shared" si="1464"/>
        <v>0</v>
      </c>
      <c r="M6261" s="12" t="str">
        <f t="shared" si="1457"/>
        <v/>
      </c>
      <c r="N6261" s="13"/>
    </row>
    <row r="6262" spans="1:14" hidden="1">
      <c r="A6262" s="23">
        <v>80</v>
      </c>
      <c r="B6262" s="292"/>
      <c r="C6262" s="318">
        <v>1062</v>
      </c>
      <c r="D6262" s="319" t="s">
        <v>205</v>
      </c>
      <c r="E6262" s="320">
        <f t="shared" si="1463"/>
        <v>0</v>
      </c>
      <c r="F6262" s="450"/>
      <c r="G6262" s="451"/>
      <c r="H6262" s="1416"/>
      <c r="I6262" s="450"/>
      <c r="J6262" s="451"/>
      <c r="K6262" s="1416"/>
      <c r="L6262" s="320">
        <f t="shared" si="1464"/>
        <v>0</v>
      </c>
      <c r="M6262" s="12" t="str">
        <f t="shared" si="1457"/>
        <v/>
      </c>
      <c r="N6262" s="13"/>
    </row>
    <row r="6263" spans="1:14" hidden="1">
      <c r="A6263" s="23">
        <v>85</v>
      </c>
      <c r="B6263" s="292"/>
      <c r="C6263" s="324">
        <v>1063</v>
      </c>
      <c r="D6263" s="332" t="s">
        <v>787</v>
      </c>
      <c r="E6263" s="326">
        <f t="shared" si="1463"/>
        <v>0</v>
      </c>
      <c r="F6263" s="445"/>
      <c r="G6263" s="446"/>
      <c r="H6263" s="1413"/>
      <c r="I6263" s="445"/>
      <c r="J6263" s="446"/>
      <c r="K6263" s="1413"/>
      <c r="L6263" s="326">
        <f t="shared" si="1464"/>
        <v>0</v>
      </c>
      <c r="M6263" s="12" t="str">
        <f t="shared" si="1457"/>
        <v/>
      </c>
      <c r="N6263" s="13"/>
    </row>
    <row r="6264" spans="1:14" hidden="1">
      <c r="A6264" s="23">
        <v>90</v>
      </c>
      <c r="B6264" s="292"/>
      <c r="C6264" s="333">
        <v>1069</v>
      </c>
      <c r="D6264" s="334" t="s">
        <v>206</v>
      </c>
      <c r="E6264" s="335">
        <f t="shared" si="1463"/>
        <v>0</v>
      </c>
      <c r="F6264" s="589"/>
      <c r="G6264" s="590"/>
      <c r="H6264" s="1415"/>
      <c r="I6264" s="589"/>
      <c r="J6264" s="590"/>
      <c r="K6264" s="1415"/>
      <c r="L6264" s="335">
        <f t="shared" si="1464"/>
        <v>0</v>
      </c>
      <c r="M6264" s="12" t="str">
        <f t="shared" si="1457"/>
        <v/>
      </c>
      <c r="N6264" s="13"/>
    </row>
    <row r="6265" spans="1:14" hidden="1">
      <c r="A6265" s="23">
        <v>90</v>
      </c>
      <c r="B6265" s="278"/>
      <c r="C6265" s="318">
        <v>1091</v>
      </c>
      <c r="D6265" s="331" t="s">
        <v>895</v>
      </c>
      <c r="E6265" s="320">
        <f t="shared" si="1463"/>
        <v>0</v>
      </c>
      <c r="F6265" s="450"/>
      <c r="G6265" s="451"/>
      <c r="H6265" s="1416"/>
      <c r="I6265" s="450"/>
      <c r="J6265" s="451"/>
      <c r="K6265" s="1416"/>
      <c r="L6265" s="320">
        <f t="shared" si="1464"/>
        <v>0</v>
      </c>
      <c r="M6265" s="12" t="str">
        <f t="shared" si="1457"/>
        <v/>
      </c>
      <c r="N6265" s="13"/>
    </row>
    <row r="6266" spans="1:14" hidden="1">
      <c r="A6266" s="22">
        <v>115</v>
      </c>
      <c r="B6266" s="292"/>
      <c r="C6266" s="293">
        <v>1092</v>
      </c>
      <c r="D6266" s="294" t="s">
        <v>299</v>
      </c>
      <c r="E6266" s="295">
        <f t="shared" si="1463"/>
        <v>0</v>
      </c>
      <c r="F6266" s="158"/>
      <c r="G6266" s="159"/>
      <c r="H6266" s="1408"/>
      <c r="I6266" s="158"/>
      <c r="J6266" s="159"/>
      <c r="K6266" s="1408"/>
      <c r="L6266" s="295">
        <f t="shared" si="1464"/>
        <v>0</v>
      </c>
      <c r="M6266" s="12" t="str">
        <f t="shared" si="1457"/>
        <v/>
      </c>
      <c r="N6266" s="13"/>
    </row>
    <row r="6267" spans="1:14" hidden="1">
      <c r="A6267" s="22">
        <v>125</v>
      </c>
      <c r="B6267" s="292"/>
      <c r="C6267" s="285">
        <v>1098</v>
      </c>
      <c r="D6267" s="339" t="s">
        <v>207</v>
      </c>
      <c r="E6267" s="287">
        <f t="shared" si="1463"/>
        <v>0</v>
      </c>
      <c r="F6267" s="173"/>
      <c r="G6267" s="174"/>
      <c r="H6267" s="1409"/>
      <c r="I6267" s="173"/>
      <c r="J6267" s="174"/>
      <c r="K6267" s="1409"/>
      <c r="L6267" s="287">
        <f t="shared" si="1464"/>
        <v>0</v>
      </c>
      <c r="M6267" s="12" t="str">
        <f t="shared" si="1457"/>
        <v/>
      </c>
      <c r="N6267" s="13"/>
    </row>
    <row r="6268" spans="1:14">
      <c r="A6268" s="23">
        <v>130</v>
      </c>
      <c r="B6268" s="272">
        <v>1900</v>
      </c>
      <c r="C6268" s="1917" t="s">
        <v>266</v>
      </c>
      <c r="D6268" s="1918"/>
      <c r="E6268" s="310">
        <f t="shared" ref="E6268:L6268" si="1465">SUM(E6269:E6271)</f>
        <v>0</v>
      </c>
      <c r="F6268" s="274">
        <f t="shared" si="1465"/>
        <v>0</v>
      </c>
      <c r="G6268" s="275">
        <f t="shared" si="1465"/>
        <v>0</v>
      </c>
      <c r="H6268" s="276">
        <f>SUM(H6269:H6271)</f>
        <v>0</v>
      </c>
      <c r="I6268" s="274">
        <f t="shared" si="1465"/>
        <v>0</v>
      </c>
      <c r="J6268" s="275">
        <f t="shared" si="1465"/>
        <v>19768</v>
      </c>
      <c r="K6268" s="276">
        <f t="shared" si="1465"/>
        <v>0</v>
      </c>
      <c r="L6268" s="310">
        <f t="shared" si="1465"/>
        <v>19768</v>
      </c>
      <c r="M6268" s="12">
        <f t="shared" si="1457"/>
        <v>1</v>
      </c>
      <c r="N6268" s="13"/>
    </row>
    <row r="6269" spans="1:14">
      <c r="A6269" s="23">
        <v>135</v>
      </c>
      <c r="B6269" s="292"/>
      <c r="C6269" s="279">
        <v>1901</v>
      </c>
      <c r="D6269" s="340" t="s">
        <v>896</v>
      </c>
      <c r="E6269" s="281">
        <f>F6269+G6269+H6269</f>
        <v>0</v>
      </c>
      <c r="F6269" s="152"/>
      <c r="G6269" s="153"/>
      <c r="H6269" s="1406"/>
      <c r="I6269" s="152">
        <v>0</v>
      </c>
      <c r="J6269" s="153">
        <v>19768</v>
      </c>
      <c r="K6269" s="1406">
        <v>0</v>
      </c>
      <c r="L6269" s="281">
        <f>I6269+J6269+K6269</f>
        <v>19768</v>
      </c>
      <c r="M6269" s="12">
        <f t="shared" si="1457"/>
        <v>1</v>
      </c>
      <c r="N6269" s="13"/>
    </row>
    <row r="6270" spans="1:14" hidden="1">
      <c r="A6270" s="23">
        <v>140</v>
      </c>
      <c r="B6270" s="341"/>
      <c r="C6270" s="293">
        <v>1981</v>
      </c>
      <c r="D6270" s="342" t="s">
        <v>897</v>
      </c>
      <c r="E6270" s="295">
        <f>F6270+G6270+H6270</f>
        <v>0</v>
      </c>
      <c r="F6270" s="158"/>
      <c r="G6270" s="159"/>
      <c r="H6270" s="1408"/>
      <c r="I6270" s="158"/>
      <c r="J6270" s="159"/>
      <c r="K6270" s="1408"/>
      <c r="L6270" s="295">
        <f>I6270+J6270+K6270</f>
        <v>0</v>
      </c>
      <c r="M6270" s="12" t="str">
        <f t="shared" si="1457"/>
        <v/>
      </c>
      <c r="N6270" s="13"/>
    </row>
    <row r="6271" spans="1:14" hidden="1">
      <c r="A6271" s="23">
        <v>145</v>
      </c>
      <c r="B6271" s="292"/>
      <c r="C6271" s="285">
        <v>1991</v>
      </c>
      <c r="D6271" s="343" t="s">
        <v>898</v>
      </c>
      <c r="E6271" s="287">
        <f>F6271+G6271+H6271</f>
        <v>0</v>
      </c>
      <c r="F6271" s="173"/>
      <c r="G6271" s="174"/>
      <c r="H6271" s="1409"/>
      <c r="I6271" s="173"/>
      <c r="J6271" s="174"/>
      <c r="K6271" s="1409"/>
      <c r="L6271" s="287">
        <f>I6271+J6271+K6271</f>
        <v>0</v>
      </c>
      <c r="M6271" s="12" t="str">
        <f t="shared" si="1457"/>
        <v/>
      </c>
      <c r="N6271" s="13"/>
    </row>
    <row r="6272" spans="1:14" hidden="1">
      <c r="A6272" s="23">
        <v>150</v>
      </c>
      <c r="B6272" s="272">
        <v>2100</v>
      </c>
      <c r="C6272" s="1917" t="s">
        <v>708</v>
      </c>
      <c r="D6272" s="1918"/>
      <c r="E6272" s="310">
        <f t="shared" ref="E6272:L6272" si="1466">SUM(E6273:E6277)</f>
        <v>0</v>
      </c>
      <c r="F6272" s="274">
        <f t="shared" si="1466"/>
        <v>0</v>
      </c>
      <c r="G6272" s="275">
        <f t="shared" si="1466"/>
        <v>0</v>
      </c>
      <c r="H6272" s="276">
        <f>SUM(H6273:H6277)</f>
        <v>0</v>
      </c>
      <c r="I6272" s="274">
        <f t="shared" si="1466"/>
        <v>0</v>
      </c>
      <c r="J6272" s="275">
        <f t="shared" si="1466"/>
        <v>0</v>
      </c>
      <c r="K6272" s="276">
        <f t="shared" si="1466"/>
        <v>0</v>
      </c>
      <c r="L6272" s="310">
        <f t="shared" si="1466"/>
        <v>0</v>
      </c>
      <c r="M6272" s="12" t="str">
        <f t="shared" si="1457"/>
        <v/>
      </c>
      <c r="N6272" s="13"/>
    </row>
    <row r="6273" spans="1:14" hidden="1">
      <c r="A6273" s="23">
        <v>155</v>
      </c>
      <c r="B6273" s="292"/>
      <c r="C6273" s="279">
        <v>2110</v>
      </c>
      <c r="D6273" s="344" t="s">
        <v>208</v>
      </c>
      <c r="E6273" s="281">
        <f>F6273+G6273+H6273</f>
        <v>0</v>
      </c>
      <c r="F6273" s="152"/>
      <c r="G6273" s="153"/>
      <c r="H6273" s="1406"/>
      <c r="I6273" s="152"/>
      <c r="J6273" s="153"/>
      <c r="K6273" s="1406"/>
      <c r="L6273" s="281">
        <f>I6273+J6273+K6273</f>
        <v>0</v>
      </c>
      <c r="M6273" s="12" t="str">
        <f t="shared" si="1457"/>
        <v/>
      </c>
      <c r="N6273" s="13"/>
    </row>
    <row r="6274" spans="1:14" hidden="1">
      <c r="A6274" s="23">
        <v>160</v>
      </c>
      <c r="B6274" s="341"/>
      <c r="C6274" s="293">
        <v>2120</v>
      </c>
      <c r="D6274" s="300" t="s">
        <v>209</v>
      </c>
      <c r="E6274" s="295">
        <f>F6274+G6274+H6274</f>
        <v>0</v>
      </c>
      <c r="F6274" s="158"/>
      <c r="G6274" s="159"/>
      <c r="H6274" s="1408"/>
      <c r="I6274" s="158"/>
      <c r="J6274" s="159"/>
      <c r="K6274" s="1408"/>
      <c r="L6274" s="295">
        <f>I6274+J6274+K6274</f>
        <v>0</v>
      </c>
      <c r="M6274" s="12" t="str">
        <f t="shared" si="1457"/>
        <v/>
      </c>
      <c r="N6274" s="13"/>
    </row>
    <row r="6275" spans="1:14" hidden="1">
      <c r="A6275" s="23">
        <v>165</v>
      </c>
      <c r="B6275" s="341"/>
      <c r="C6275" s="293">
        <v>2125</v>
      </c>
      <c r="D6275" s="300" t="s">
        <v>210</v>
      </c>
      <c r="E6275" s="295">
        <f>F6275+G6275+H6275</f>
        <v>0</v>
      </c>
      <c r="F6275" s="484">
        <v>0</v>
      </c>
      <c r="G6275" s="485">
        <v>0</v>
      </c>
      <c r="H6275" s="160">
        <v>0</v>
      </c>
      <c r="I6275" s="484">
        <v>0</v>
      </c>
      <c r="J6275" s="485">
        <v>0</v>
      </c>
      <c r="K6275" s="160">
        <v>0</v>
      </c>
      <c r="L6275" s="295">
        <f>I6275+J6275+K6275</f>
        <v>0</v>
      </c>
      <c r="M6275" s="12" t="str">
        <f t="shared" si="1457"/>
        <v/>
      </c>
      <c r="N6275" s="13"/>
    </row>
    <row r="6276" spans="1:14" hidden="1">
      <c r="A6276" s="23">
        <v>175</v>
      </c>
      <c r="B6276" s="291"/>
      <c r="C6276" s="293">
        <v>2140</v>
      </c>
      <c r="D6276" s="300" t="s">
        <v>211</v>
      </c>
      <c r="E6276" s="295">
        <f>F6276+G6276+H6276</f>
        <v>0</v>
      </c>
      <c r="F6276" s="484">
        <v>0</v>
      </c>
      <c r="G6276" s="485">
        <v>0</v>
      </c>
      <c r="H6276" s="160">
        <v>0</v>
      </c>
      <c r="I6276" s="484">
        <v>0</v>
      </c>
      <c r="J6276" s="485">
        <v>0</v>
      </c>
      <c r="K6276" s="160">
        <v>0</v>
      </c>
      <c r="L6276" s="295">
        <f>I6276+J6276+K6276</f>
        <v>0</v>
      </c>
      <c r="M6276" s="12" t="str">
        <f t="shared" si="1457"/>
        <v/>
      </c>
      <c r="N6276" s="13"/>
    </row>
    <row r="6277" spans="1:14" hidden="1">
      <c r="A6277" s="23">
        <v>180</v>
      </c>
      <c r="B6277" s="292"/>
      <c r="C6277" s="285">
        <v>2190</v>
      </c>
      <c r="D6277" s="345" t="s">
        <v>212</v>
      </c>
      <c r="E6277" s="287">
        <f>F6277+G6277+H6277</f>
        <v>0</v>
      </c>
      <c r="F6277" s="173"/>
      <c r="G6277" s="174"/>
      <c r="H6277" s="1409"/>
      <c r="I6277" s="173"/>
      <c r="J6277" s="174"/>
      <c r="K6277" s="1409"/>
      <c r="L6277" s="287">
        <f>I6277+J6277+K6277</f>
        <v>0</v>
      </c>
      <c r="M6277" s="12" t="str">
        <f t="shared" si="1457"/>
        <v/>
      </c>
      <c r="N6277" s="13"/>
    </row>
    <row r="6278" spans="1:14" hidden="1">
      <c r="A6278" s="23">
        <v>185</v>
      </c>
      <c r="B6278" s="272">
        <v>2200</v>
      </c>
      <c r="C6278" s="1917" t="s">
        <v>213</v>
      </c>
      <c r="D6278" s="1918"/>
      <c r="E6278" s="310">
        <f t="shared" ref="E6278:L6278" si="1467">SUM(E6279:E6280)</f>
        <v>0</v>
      </c>
      <c r="F6278" s="274">
        <f t="shared" si="1467"/>
        <v>0</v>
      </c>
      <c r="G6278" s="275">
        <f t="shared" si="1467"/>
        <v>0</v>
      </c>
      <c r="H6278" s="276">
        <f>SUM(H6279:H6280)</f>
        <v>0</v>
      </c>
      <c r="I6278" s="274">
        <f t="shared" si="1467"/>
        <v>0</v>
      </c>
      <c r="J6278" s="275">
        <f t="shared" si="1467"/>
        <v>0</v>
      </c>
      <c r="K6278" s="276">
        <f t="shared" si="1467"/>
        <v>0</v>
      </c>
      <c r="L6278" s="310">
        <f t="shared" si="1467"/>
        <v>0</v>
      </c>
      <c r="M6278" s="12" t="str">
        <f t="shared" si="1457"/>
        <v/>
      </c>
      <c r="N6278" s="13"/>
    </row>
    <row r="6279" spans="1:14" hidden="1">
      <c r="A6279" s="23">
        <v>190</v>
      </c>
      <c r="B6279" s="292"/>
      <c r="C6279" s="279">
        <v>2221</v>
      </c>
      <c r="D6279" s="280" t="s">
        <v>300</v>
      </c>
      <c r="E6279" s="281">
        <f>F6279+G6279+H6279</f>
        <v>0</v>
      </c>
      <c r="F6279" s="152"/>
      <c r="G6279" s="153"/>
      <c r="H6279" s="1406"/>
      <c r="I6279" s="152"/>
      <c r="J6279" s="153"/>
      <c r="K6279" s="1406"/>
      <c r="L6279" s="281">
        <f>I6279+J6279+K6279</f>
        <v>0</v>
      </c>
      <c r="M6279" s="12" t="str">
        <f t="shared" si="1457"/>
        <v/>
      </c>
      <c r="N6279" s="13"/>
    </row>
    <row r="6280" spans="1:14" hidden="1">
      <c r="A6280" s="23">
        <v>200</v>
      </c>
      <c r="B6280" s="292"/>
      <c r="C6280" s="285">
        <v>2224</v>
      </c>
      <c r="D6280" s="286" t="s">
        <v>214</v>
      </c>
      <c r="E6280" s="287">
        <f>F6280+G6280+H6280</f>
        <v>0</v>
      </c>
      <c r="F6280" s="173"/>
      <c r="G6280" s="174"/>
      <c r="H6280" s="1409"/>
      <c r="I6280" s="173"/>
      <c r="J6280" s="174"/>
      <c r="K6280" s="1409"/>
      <c r="L6280" s="287">
        <f>I6280+J6280+K6280</f>
        <v>0</v>
      </c>
      <c r="M6280" s="12" t="str">
        <f t="shared" si="1457"/>
        <v/>
      </c>
      <c r="N6280" s="13"/>
    </row>
    <row r="6281" spans="1:14" hidden="1">
      <c r="A6281" s="23">
        <v>200</v>
      </c>
      <c r="B6281" s="272">
        <v>2500</v>
      </c>
      <c r="C6281" s="1917" t="s">
        <v>215</v>
      </c>
      <c r="D6281" s="1918"/>
      <c r="E6281" s="310">
        <f>F6281+G6281+H6281</f>
        <v>0</v>
      </c>
      <c r="F6281" s="1410"/>
      <c r="G6281" s="1411"/>
      <c r="H6281" s="1412"/>
      <c r="I6281" s="1410"/>
      <c r="J6281" s="1411"/>
      <c r="K6281" s="1412"/>
      <c r="L6281" s="310">
        <f>I6281+J6281+K6281</f>
        <v>0</v>
      </c>
      <c r="M6281" s="12" t="str">
        <f t="shared" si="1457"/>
        <v/>
      </c>
      <c r="N6281" s="13"/>
    </row>
    <row r="6282" spans="1:14" hidden="1">
      <c r="A6282" s="23">
        <v>205</v>
      </c>
      <c r="B6282" s="272">
        <v>2600</v>
      </c>
      <c r="C6282" s="1923" t="s">
        <v>216</v>
      </c>
      <c r="D6282" s="1924"/>
      <c r="E6282" s="310">
        <f>F6282+G6282+H6282</f>
        <v>0</v>
      </c>
      <c r="F6282" s="1410"/>
      <c r="G6282" s="1411"/>
      <c r="H6282" s="1412"/>
      <c r="I6282" s="1410"/>
      <c r="J6282" s="1411"/>
      <c r="K6282" s="1412"/>
      <c r="L6282" s="310">
        <f>I6282+J6282+K6282</f>
        <v>0</v>
      </c>
      <c r="M6282" s="12" t="str">
        <f t="shared" si="1457"/>
        <v/>
      </c>
      <c r="N6282" s="13"/>
    </row>
    <row r="6283" spans="1:14" hidden="1">
      <c r="A6283" s="23">
        <v>210</v>
      </c>
      <c r="B6283" s="272">
        <v>2700</v>
      </c>
      <c r="C6283" s="1923" t="s">
        <v>217</v>
      </c>
      <c r="D6283" s="1924"/>
      <c r="E6283" s="310">
        <f>F6283+G6283+H6283</f>
        <v>0</v>
      </c>
      <c r="F6283" s="1410"/>
      <c r="G6283" s="1411"/>
      <c r="H6283" s="1412"/>
      <c r="I6283" s="1410"/>
      <c r="J6283" s="1411"/>
      <c r="K6283" s="1412"/>
      <c r="L6283" s="310">
        <f>I6283+J6283+K6283</f>
        <v>0</v>
      </c>
      <c r="M6283" s="12" t="str">
        <f t="shared" si="1457"/>
        <v/>
      </c>
      <c r="N6283" s="13"/>
    </row>
    <row r="6284" spans="1:14" ht="36" hidden="1" customHeight="1">
      <c r="A6284" s="23">
        <v>215</v>
      </c>
      <c r="B6284" s="272">
        <v>2800</v>
      </c>
      <c r="C6284" s="1923" t="s">
        <v>1644</v>
      </c>
      <c r="D6284" s="1924"/>
      <c r="E6284" s="310">
        <f t="shared" ref="E6284:L6284" si="1468">SUM(E6285:E6287)</f>
        <v>0</v>
      </c>
      <c r="F6284" s="274">
        <f t="shared" si="1468"/>
        <v>0</v>
      </c>
      <c r="G6284" s="275">
        <f t="shared" si="1468"/>
        <v>0</v>
      </c>
      <c r="H6284" s="276">
        <f>SUM(H6285:H6287)</f>
        <v>0</v>
      </c>
      <c r="I6284" s="274">
        <f t="shared" si="1468"/>
        <v>0</v>
      </c>
      <c r="J6284" s="275">
        <f t="shared" si="1468"/>
        <v>0</v>
      </c>
      <c r="K6284" s="276">
        <f t="shared" si="1468"/>
        <v>0</v>
      </c>
      <c r="L6284" s="310">
        <f t="shared" si="1468"/>
        <v>0</v>
      </c>
      <c r="M6284" s="12" t="str">
        <f t="shared" si="1457"/>
        <v/>
      </c>
      <c r="N6284" s="13"/>
    </row>
    <row r="6285" spans="1:14" hidden="1">
      <c r="A6285" s="22">
        <v>220</v>
      </c>
      <c r="B6285" s="292"/>
      <c r="C6285" s="279">
        <v>2810</v>
      </c>
      <c r="D6285" s="340" t="s">
        <v>2169</v>
      </c>
      <c r="E6285" s="281">
        <f>F6285+G6285+H6285</f>
        <v>0</v>
      </c>
      <c r="F6285" s="152"/>
      <c r="G6285" s="153"/>
      <c r="H6285" s="1406"/>
      <c r="I6285" s="152"/>
      <c r="J6285" s="153"/>
      <c r="K6285" s="1406"/>
      <c r="L6285" s="281">
        <f>I6285+J6285+K6285</f>
        <v>0</v>
      </c>
      <c r="M6285" s="12" t="str">
        <f t="shared" si="1457"/>
        <v/>
      </c>
      <c r="N6285" s="13"/>
    </row>
    <row r="6286" spans="1:14" hidden="1">
      <c r="A6286" s="23">
        <v>225</v>
      </c>
      <c r="B6286" s="341"/>
      <c r="C6286" s="293">
        <v>2820</v>
      </c>
      <c r="D6286" s="342" t="s">
        <v>2170</v>
      </c>
      <c r="E6286" s="295">
        <f>F6286+G6286+H6286</f>
        <v>0</v>
      </c>
      <c r="F6286" s="158"/>
      <c r="G6286" s="159"/>
      <c r="H6286" s="1408"/>
      <c r="I6286" s="158"/>
      <c r="J6286" s="159"/>
      <c r="K6286" s="1408"/>
      <c r="L6286" s="295">
        <f>I6286+J6286+K6286</f>
        <v>0</v>
      </c>
      <c r="M6286" s="12" t="str">
        <f t="shared" si="1457"/>
        <v/>
      </c>
      <c r="N6286" s="13"/>
    </row>
    <row r="6287" spans="1:14" ht="31.5" hidden="1">
      <c r="A6287" s="23">
        <v>230</v>
      </c>
      <c r="B6287" s="292"/>
      <c r="C6287" s="285">
        <v>2890</v>
      </c>
      <c r="D6287" s="343" t="s">
        <v>2171</v>
      </c>
      <c r="E6287" s="287">
        <f>F6287+G6287+H6287</f>
        <v>0</v>
      </c>
      <c r="F6287" s="173"/>
      <c r="G6287" s="174"/>
      <c r="H6287" s="1409"/>
      <c r="I6287" s="173"/>
      <c r="J6287" s="174"/>
      <c r="K6287" s="1409"/>
      <c r="L6287" s="287">
        <f>I6287+J6287+K6287</f>
        <v>0</v>
      </c>
      <c r="M6287" s="12" t="str">
        <f t="shared" si="1457"/>
        <v/>
      </c>
      <c r="N6287" s="13"/>
    </row>
    <row r="6288" spans="1:14" hidden="1">
      <c r="A6288" s="23">
        <v>245</v>
      </c>
      <c r="B6288" s="272">
        <v>2900</v>
      </c>
      <c r="C6288" s="1917" t="s">
        <v>218</v>
      </c>
      <c r="D6288" s="1918"/>
      <c r="E6288" s="310">
        <f>SUM(E6289:E6296)</f>
        <v>0</v>
      </c>
      <c r="F6288" s="274">
        <f>SUM(F6289:F6296)</f>
        <v>0</v>
      </c>
      <c r="G6288" s="274">
        <f t="shared" ref="G6288:L6288" si="1469">SUM(G6289:G6296)</f>
        <v>0</v>
      </c>
      <c r="H6288" s="274">
        <f t="shared" si="1469"/>
        <v>0</v>
      </c>
      <c r="I6288" s="274">
        <f t="shared" si="1469"/>
        <v>0</v>
      </c>
      <c r="J6288" s="274">
        <f t="shared" si="1469"/>
        <v>0</v>
      </c>
      <c r="K6288" s="274">
        <f t="shared" si="1469"/>
        <v>0</v>
      </c>
      <c r="L6288" s="274">
        <f t="shared" si="1469"/>
        <v>0</v>
      </c>
      <c r="M6288" s="12" t="str">
        <f t="shared" si="1457"/>
        <v/>
      </c>
      <c r="N6288" s="13"/>
    </row>
    <row r="6289" spans="1:14" hidden="1">
      <c r="A6289" s="22">
        <v>220</v>
      </c>
      <c r="B6289" s="346"/>
      <c r="C6289" s="279">
        <v>2910</v>
      </c>
      <c r="D6289" s="347" t="s">
        <v>1988</v>
      </c>
      <c r="E6289" s="281">
        <f>F6289+G6289+H6289</f>
        <v>0</v>
      </c>
      <c r="F6289" s="152"/>
      <c r="G6289" s="153"/>
      <c r="H6289" s="1406"/>
      <c r="I6289" s="152"/>
      <c r="J6289" s="153"/>
      <c r="K6289" s="1406"/>
      <c r="L6289" s="281">
        <f>I6289+J6289+K6289</f>
        <v>0</v>
      </c>
      <c r="M6289" s="12" t="str">
        <f t="shared" si="1457"/>
        <v/>
      </c>
      <c r="N6289" s="13"/>
    </row>
    <row r="6290" spans="1:14" hidden="1">
      <c r="A6290" s="23">
        <v>225</v>
      </c>
      <c r="B6290" s="346"/>
      <c r="C6290" s="279">
        <v>2920</v>
      </c>
      <c r="D6290" s="347" t="s">
        <v>219</v>
      </c>
      <c r="E6290" s="281">
        <f t="shared" ref="E6290:E6296" si="1470">F6290+G6290+H6290</f>
        <v>0</v>
      </c>
      <c r="F6290" s="152"/>
      <c r="G6290" s="153"/>
      <c r="H6290" s="1406"/>
      <c r="I6290" s="152"/>
      <c r="J6290" s="153"/>
      <c r="K6290" s="1406"/>
      <c r="L6290" s="281">
        <f t="shared" ref="L6290:L6296" si="1471">I6290+J6290+K6290</f>
        <v>0</v>
      </c>
      <c r="M6290" s="12" t="str">
        <f t="shared" si="1457"/>
        <v/>
      </c>
      <c r="N6290" s="13"/>
    </row>
    <row r="6291" spans="1:14" ht="31.5" hidden="1">
      <c r="A6291" s="23">
        <v>230</v>
      </c>
      <c r="B6291" s="346"/>
      <c r="C6291" s="324">
        <v>2969</v>
      </c>
      <c r="D6291" s="348" t="s">
        <v>220</v>
      </c>
      <c r="E6291" s="326">
        <f t="shared" si="1470"/>
        <v>0</v>
      </c>
      <c r="F6291" s="445"/>
      <c r="G6291" s="446"/>
      <c r="H6291" s="1413"/>
      <c r="I6291" s="445"/>
      <c r="J6291" s="446"/>
      <c r="K6291" s="1413"/>
      <c r="L6291" s="326">
        <f t="shared" si="1471"/>
        <v>0</v>
      </c>
      <c r="M6291" s="12" t="str">
        <f t="shared" si="1457"/>
        <v/>
      </c>
      <c r="N6291" s="13"/>
    </row>
    <row r="6292" spans="1:14" ht="31.5" hidden="1">
      <c r="A6292" s="23">
        <v>235</v>
      </c>
      <c r="B6292" s="346"/>
      <c r="C6292" s="349">
        <v>2970</v>
      </c>
      <c r="D6292" s="350" t="s">
        <v>221</v>
      </c>
      <c r="E6292" s="351">
        <f t="shared" si="1470"/>
        <v>0</v>
      </c>
      <c r="F6292" s="624"/>
      <c r="G6292" s="625"/>
      <c r="H6292" s="1414"/>
      <c r="I6292" s="624"/>
      <c r="J6292" s="625"/>
      <c r="K6292" s="1414"/>
      <c r="L6292" s="351">
        <f t="shared" si="1471"/>
        <v>0</v>
      </c>
      <c r="M6292" s="12" t="str">
        <f t="shared" si="1457"/>
        <v/>
      </c>
      <c r="N6292" s="13"/>
    </row>
    <row r="6293" spans="1:14" hidden="1">
      <c r="A6293" s="23">
        <v>240</v>
      </c>
      <c r="B6293" s="346"/>
      <c r="C6293" s="333">
        <v>2989</v>
      </c>
      <c r="D6293" s="355" t="s">
        <v>222</v>
      </c>
      <c r="E6293" s="335">
        <f t="shared" si="1470"/>
        <v>0</v>
      </c>
      <c r="F6293" s="589"/>
      <c r="G6293" s="590"/>
      <c r="H6293" s="1415"/>
      <c r="I6293" s="589"/>
      <c r="J6293" s="590"/>
      <c r="K6293" s="1415"/>
      <c r="L6293" s="335">
        <f t="shared" si="1471"/>
        <v>0</v>
      </c>
      <c r="M6293" s="12" t="str">
        <f t="shared" si="1457"/>
        <v/>
      </c>
      <c r="N6293" s="13"/>
    </row>
    <row r="6294" spans="1:14" hidden="1">
      <c r="A6294" s="23">
        <v>245</v>
      </c>
      <c r="B6294" s="292"/>
      <c r="C6294" s="318">
        <v>2990</v>
      </c>
      <c r="D6294" s="356" t="s">
        <v>2007</v>
      </c>
      <c r="E6294" s="320">
        <f>F6294+G6294+H6294</f>
        <v>0</v>
      </c>
      <c r="F6294" s="450"/>
      <c r="G6294" s="451"/>
      <c r="H6294" s="1416"/>
      <c r="I6294" s="450"/>
      <c r="J6294" s="451"/>
      <c r="K6294" s="1416"/>
      <c r="L6294" s="320">
        <f>I6294+J6294+K6294</f>
        <v>0</v>
      </c>
      <c r="M6294" s="12" t="str">
        <f t="shared" si="1457"/>
        <v/>
      </c>
      <c r="N6294" s="13"/>
    </row>
    <row r="6295" spans="1:14" hidden="1">
      <c r="A6295" s="22">
        <v>250</v>
      </c>
      <c r="B6295" s="292"/>
      <c r="C6295" s="318">
        <v>2991</v>
      </c>
      <c r="D6295" s="356" t="s">
        <v>223</v>
      </c>
      <c r="E6295" s="320">
        <f t="shared" si="1470"/>
        <v>0</v>
      </c>
      <c r="F6295" s="450"/>
      <c r="G6295" s="451"/>
      <c r="H6295" s="1416"/>
      <c r="I6295" s="450"/>
      <c r="J6295" s="451"/>
      <c r="K6295" s="1416"/>
      <c r="L6295" s="320">
        <f t="shared" si="1471"/>
        <v>0</v>
      </c>
      <c r="M6295" s="12" t="str">
        <f t="shared" si="1457"/>
        <v/>
      </c>
      <c r="N6295" s="13"/>
    </row>
    <row r="6296" spans="1:14" hidden="1">
      <c r="A6296" s="23">
        <v>255</v>
      </c>
      <c r="B6296" s="292"/>
      <c r="C6296" s="285">
        <v>2992</v>
      </c>
      <c r="D6296" s="357" t="s">
        <v>224</v>
      </c>
      <c r="E6296" s="287">
        <f t="shared" si="1470"/>
        <v>0</v>
      </c>
      <c r="F6296" s="173"/>
      <c r="G6296" s="174"/>
      <c r="H6296" s="1409"/>
      <c r="I6296" s="173"/>
      <c r="J6296" s="174"/>
      <c r="K6296" s="1409"/>
      <c r="L6296" s="287">
        <f t="shared" si="1471"/>
        <v>0</v>
      </c>
      <c r="M6296" s="12" t="str">
        <f t="shared" si="1457"/>
        <v/>
      </c>
      <c r="N6296" s="13"/>
    </row>
    <row r="6297" spans="1:14" hidden="1">
      <c r="A6297" s="23">
        <v>265</v>
      </c>
      <c r="B6297" s="272">
        <v>3300</v>
      </c>
      <c r="C6297" s="358" t="s">
        <v>2038</v>
      </c>
      <c r="D6297" s="1835"/>
      <c r="E6297" s="310">
        <f t="shared" ref="E6297:L6297" si="1472">SUM(E6298:E6302)</f>
        <v>0</v>
      </c>
      <c r="F6297" s="274">
        <f t="shared" si="1472"/>
        <v>0</v>
      </c>
      <c r="G6297" s="275">
        <f t="shared" si="1472"/>
        <v>0</v>
      </c>
      <c r="H6297" s="276">
        <f t="shared" si="1472"/>
        <v>0</v>
      </c>
      <c r="I6297" s="274">
        <f t="shared" si="1472"/>
        <v>0</v>
      </c>
      <c r="J6297" s="275">
        <f t="shared" si="1472"/>
        <v>0</v>
      </c>
      <c r="K6297" s="276">
        <f t="shared" si="1472"/>
        <v>0</v>
      </c>
      <c r="L6297" s="310">
        <f t="shared" si="1472"/>
        <v>0</v>
      </c>
      <c r="M6297" s="12" t="str">
        <f t="shared" ref="M6297:M6350" si="1473">(IF($E6297&lt;&gt;0,$M$2,IF($L6297&lt;&gt;0,$M$2,"")))</f>
        <v/>
      </c>
      <c r="N6297" s="13"/>
    </row>
    <row r="6298" spans="1:14" hidden="1">
      <c r="A6298" s="22">
        <v>270</v>
      </c>
      <c r="B6298" s="291"/>
      <c r="C6298" s="279">
        <v>3301</v>
      </c>
      <c r="D6298" s="359" t="s">
        <v>225</v>
      </c>
      <c r="E6298" s="281">
        <f t="shared" ref="E6298:E6305" si="1474">F6298+G6298+H6298</f>
        <v>0</v>
      </c>
      <c r="F6298" s="482">
        <v>0</v>
      </c>
      <c r="G6298" s="483">
        <v>0</v>
      </c>
      <c r="H6298" s="154">
        <v>0</v>
      </c>
      <c r="I6298" s="482">
        <v>0</v>
      </c>
      <c r="J6298" s="483">
        <v>0</v>
      </c>
      <c r="K6298" s="154">
        <v>0</v>
      </c>
      <c r="L6298" s="281">
        <f t="shared" ref="L6298:L6305" si="1475">I6298+J6298+K6298</f>
        <v>0</v>
      </c>
      <c r="M6298" s="12" t="str">
        <f t="shared" si="1473"/>
        <v/>
      </c>
      <c r="N6298" s="13"/>
    </row>
    <row r="6299" spans="1:14" hidden="1">
      <c r="A6299" s="22">
        <v>290</v>
      </c>
      <c r="B6299" s="291"/>
      <c r="C6299" s="293">
        <v>3302</v>
      </c>
      <c r="D6299" s="360" t="s">
        <v>702</v>
      </c>
      <c r="E6299" s="295">
        <f t="shared" si="1474"/>
        <v>0</v>
      </c>
      <c r="F6299" s="484">
        <v>0</v>
      </c>
      <c r="G6299" s="485">
        <v>0</v>
      </c>
      <c r="H6299" s="160">
        <v>0</v>
      </c>
      <c r="I6299" s="484">
        <v>0</v>
      </c>
      <c r="J6299" s="485">
        <v>0</v>
      </c>
      <c r="K6299" s="160">
        <v>0</v>
      </c>
      <c r="L6299" s="295">
        <f t="shared" si="1475"/>
        <v>0</v>
      </c>
      <c r="M6299" s="12" t="str">
        <f t="shared" si="1473"/>
        <v/>
      </c>
      <c r="N6299" s="13"/>
    </row>
    <row r="6300" spans="1:14" hidden="1">
      <c r="A6300" s="39">
        <v>320</v>
      </c>
      <c r="B6300" s="291"/>
      <c r="C6300" s="293">
        <v>3304</v>
      </c>
      <c r="D6300" s="360" t="s">
        <v>226</v>
      </c>
      <c r="E6300" s="295">
        <f t="shared" si="1474"/>
        <v>0</v>
      </c>
      <c r="F6300" s="484">
        <v>0</v>
      </c>
      <c r="G6300" s="485">
        <v>0</v>
      </c>
      <c r="H6300" s="160">
        <v>0</v>
      </c>
      <c r="I6300" s="484">
        <v>0</v>
      </c>
      <c r="J6300" s="485">
        <v>0</v>
      </c>
      <c r="K6300" s="160">
        <v>0</v>
      </c>
      <c r="L6300" s="295">
        <f t="shared" si="1475"/>
        <v>0</v>
      </c>
      <c r="M6300" s="12" t="str">
        <f t="shared" si="1473"/>
        <v/>
      </c>
      <c r="N6300" s="13"/>
    </row>
    <row r="6301" spans="1:14" ht="47.25" hidden="1">
      <c r="A6301" s="22">
        <v>330</v>
      </c>
      <c r="B6301" s="291"/>
      <c r="C6301" s="285">
        <v>3306</v>
      </c>
      <c r="D6301" s="361" t="s">
        <v>2172</v>
      </c>
      <c r="E6301" s="295">
        <f t="shared" si="1474"/>
        <v>0</v>
      </c>
      <c r="F6301" s="484">
        <v>0</v>
      </c>
      <c r="G6301" s="485">
        <v>0</v>
      </c>
      <c r="H6301" s="160">
        <v>0</v>
      </c>
      <c r="I6301" s="484">
        <v>0</v>
      </c>
      <c r="J6301" s="485">
        <v>0</v>
      </c>
      <c r="K6301" s="160">
        <v>0</v>
      </c>
      <c r="L6301" s="295">
        <f t="shared" si="1475"/>
        <v>0</v>
      </c>
      <c r="M6301" s="12" t="str">
        <f t="shared" si="1473"/>
        <v/>
      </c>
      <c r="N6301" s="13"/>
    </row>
    <row r="6302" spans="1:14" hidden="1">
      <c r="A6302" s="23">
        <v>225</v>
      </c>
      <c r="B6302" s="291"/>
      <c r="C6302" s="285">
        <v>3307</v>
      </c>
      <c r="D6302" s="361" t="s">
        <v>2049</v>
      </c>
      <c r="E6302" s="287">
        <f t="shared" si="1474"/>
        <v>0</v>
      </c>
      <c r="F6302" s="486">
        <v>0</v>
      </c>
      <c r="G6302" s="487">
        <v>0</v>
      </c>
      <c r="H6302" s="175">
        <v>0</v>
      </c>
      <c r="I6302" s="486">
        <v>0</v>
      </c>
      <c r="J6302" s="487">
        <v>0</v>
      </c>
      <c r="K6302" s="175">
        <v>0</v>
      </c>
      <c r="L6302" s="287">
        <f t="shared" si="1475"/>
        <v>0</v>
      </c>
      <c r="M6302" s="12" t="str">
        <f t="shared" si="1473"/>
        <v/>
      </c>
      <c r="N6302" s="13"/>
    </row>
    <row r="6303" spans="1:14" hidden="1">
      <c r="A6303" s="23">
        <v>230</v>
      </c>
      <c r="B6303" s="272">
        <v>3900</v>
      </c>
      <c r="C6303" s="1917" t="s">
        <v>227</v>
      </c>
      <c r="D6303" s="1918"/>
      <c r="E6303" s="310">
        <f t="shared" si="1474"/>
        <v>0</v>
      </c>
      <c r="F6303" s="1458">
        <v>0</v>
      </c>
      <c r="G6303" s="1459">
        <v>0</v>
      </c>
      <c r="H6303" s="1460">
        <v>0</v>
      </c>
      <c r="I6303" s="1458">
        <v>0</v>
      </c>
      <c r="J6303" s="1459">
        <v>0</v>
      </c>
      <c r="K6303" s="1460">
        <v>0</v>
      </c>
      <c r="L6303" s="310">
        <f t="shared" si="1475"/>
        <v>0</v>
      </c>
      <c r="M6303" s="12" t="str">
        <f t="shared" si="1473"/>
        <v/>
      </c>
      <c r="N6303" s="13"/>
    </row>
    <row r="6304" spans="1:14" hidden="1">
      <c r="A6304" s="23">
        <v>245</v>
      </c>
      <c r="B6304" s="272">
        <v>4000</v>
      </c>
      <c r="C6304" s="1917" t="s">
        <v>228</v>
      </c>
      <c r="D6304" s="1918"/>
      <c r="E6304" s="310">
        <f t="shared" si="1474"/>
        <v>0</v>
      </c>
      <c r="F6304" s="1410"/>
      <c r="G6304" s="1411"/>
      <c r="H6304" s="1412"/>
      <c r="I6304" s="1410"/>
      <c r="J6304" s="1411"/>
      <c r="K6304" s="1412"/>
      <c r="L6304" s="310">
        <f t="shared" si="1475"/>
        <v>0</v>
      </c>
      <c r="M6304" s="12" t="str">
        <f t="shared" si="1473"/>
        <v/>
      </c>
      <c r="N6304" s="13"/>
    </row>
    <row r="6305" spans="1:14" hidden="1">
      <c r="A6305" s="22">
        <v>350</v>
      </c>
      <c r="B6305" s="272">
        <v>4100</v>
      </c>
      <c r="C6305" s="1917" t="s">
        <v>229</v>
      </c>
      <c r="D6305" s="1918"/>
      <c r="E6305" s="310">
        <f t="shared" si="1474"/>
        <v>0</v>
      </c>
      <c r="F6305" s="1459">
        <v>0</v>
      </c>
      <c r="G6305" s="1459">
        <v>0</v>
      </c>
      <c r="H6305" s="1460">
        <v>0</v>
      </c>
      <c r="I6305" s="1711">
        <v>0</v>
      </c>
      <c r="J6305" s="1459">
        <v>0</v>
      </c>
      <c r="K6305" s="1459">
        <v>0</v>
      </c>
      <c r="L6305" s="310">
        <f t="shared" si="1475"/>
        <v>0</v>
      </c>
      <c r="M6305" s="12" t="str">
        <f t="shared" si="1473"/>
        <v/>
      </c>
      <c r="N6305" s="13"/>
    </row>
    <row r="6306" spans="1:14" hidden="1">
      <c r="A6306" s="23">
        <v>355</v>
      </c>
      <c r="B6306" s="272">
        <v>4200</v>
      </c>
      <c r="C6306" s="1917" t="s">
        <v>230</v>
      </c>
      <c r="D6306" s="1918"/>
      <c r="E6306" s="310">
        <f t="shared" ref="E6306:L6306" si="1476">SUM(E6307:E6312)</f>
        <v>0</v>
      </c>
      <c r="F6306" s="274">
        <f t="shared" si="1476"/>
        <v>0</v>
      </c>
      <c r="G6306" s="275">
        <f t="shared" si="1476"/>
        <v>0</v>
      </c>
      <c r="H6306" s="276">
        <f>SUM(H6307:H6312)</f>
        <v>0</v>
      </c>
      <c r="I6306" s="274">
        <f t="shared" si="1476"/>
        <v>0</v>
      </c>
      <c r="J6306" s="275">
        <f t="shared" si="1476"/>
        <v>0</v>
      </c>
      <c r="K6306" s="276">
        <f t="shared" si="1476"/>
        <v>0</v>
      </c>
      <c r="L6306" s="310">
        <f t="shared" si="1476"/>
        <v>0</v>
      </c>
      <c r="M6306" s="12" t="str">
        <f t="shared" si="1473"/>
        <v/>
      </c>
      <c r="N6306" s="13"/>
    </row>
    <row r="6307" spans="1:14" hidden="1">
      <c r="A6307" s="23">
        <v>355</v>
      </c>
      <c r="B6307" s="362"/>
      <c r="C6307" s="279">
        <v>4201</v>
      </c>
      <c r="D6307" s="280" t="s">
        <v>231</v>
      </c>
      <c r="E6307" s="281">
        <f t="shared" ref="E6307:E6312" si="1477">F6307+G6307+H6307</f>
        <v>0</v>
      </c>
      <c r="F6307" s="152"/>
      <c r="G6307" s="153"/>
      <c r="H6307" s="1406"/>
      <c r="I6307" s="152"/>
      <c r="J6307" s="153"/>
      <c r="K6307" s="1406"/>
      <c r="L6307" s="281">
        <f t="shared" ref="L6307:L6312" si="1478">I6307+J6307+K6307</f>
        <v>0</v>
      </c>
      <c r="M6307" s="12" t="str">
        <f t="shared" si="1473"/>
        <v/>
      </c>
      <c r="N6307" s="13"/>
    </row>
    <row r="6308" spans="1:14" hidden="1">
      <c r="A6308" s="23">
        <v>375</v>
      </c>
      <c r="B6308" s="362"/>
      <c r="C6308" s="293">
        <v>4202</v>
      </c>
      <c r="D6308" s="363" t="s">
        <v>232</v>
      </c>
      <c r="E6308" s="295">
        <f t="shared" si="1477"/>
        <v>0</v>
      </c>
      <c r="F6308" s="158"/>
      <c r="G6308" s="159"/>
      <c r="H6308" s="1408"/>
      <c r="I6308" s="158"/>
      <c r="J6308" s="159"/>
      <c r="K6308" s="1408"/>
      <c r="L6308" s="295">
        <f t="shared" si="1478"/>
        <v>0</v>
      </c>
      <c r="M6308" s="12" t="str">
        <f t="shared" si="1473"/>
        <v/>
      </c>
      <c r="N6308" s="13"/>
    </row>
    <row r="6309" spans="1:14" hidden="1">
      <c r="A6309" s="23">
        <v>380</v>
      </c>
      <c r="B6309" s="362"/>
      <c r="C6309" s="293">
        <v>4214</v>
      </c>
      <c r="D6309" s="363" t="s">
        <v>233</v>
      </c>
      <c r="E6309" s="295">
        <f t="shared" si="1477"/>
        <v>0</v>
      </c>
      <c r="F6309" s="158"/>
      <c r="G6309" s="159"/>
      <c r="H6309" s="1408"/>
      <c r="I6309" s="158"/>
      <c r="J6309" s="159"/>
      <c r="K6309" s="1408"/>
      <c r="L6309" s="295">
        <f t="shared" si="1478"/>
        <v>0</v>
      </c>
      <c r="M6309" s="12" t="str">
        <f t="shared" si="1473"/>
        <v/>
      </c>
      <c r="N6309" s="13"/>
    </row>
    <row r="6310" spans="1:14" hidden="1">
      <c r="A6310" s="23">
        <v>385</v>
      </c>
      <c r="B6310" s="362"/>
      <c r="C6310" s="293">
        <v>4217</v>
      </c>
      <c r="D6310" s="363" t="s">
        <v>234</v>
      </c>
      <c r="E6310" s="295">
        <f t="shared" si="1477"/>
        <v>0</v>
      </c>
      <c r="F6310" s="158"/>
      <c r="G6310" s="159"/>
      <c r="H6310" s="1408"/>
      <c r="I6310" s="158"/>
      <c r="J6310" s="159"/>
      <c r="K6310" s="1408"/>
      <c r="L6310" s="295">
        <f t="shared" si="1478"/>
        <v>0</v>
      </c>
      <c r="M6310" s="12" t="str">
        <f t="shared" si="1473"/>
        <v/>
      </c>
      <c r="N6310" s="13"/>
    </row>
    <row r="6311" spans="1:14" hidden="1">
      <c r="A6311" s="23">
        <v>390</v>
      </c>
      <c r="B6311" s="362"/>
      <c r="C6311" s="293">
        <v>4218</v>
      </c>
      <c r="D6311" s="294" t="s">
        <v>235</v>
      </c>
      <c r="E6311" s="295">
        <f t="shared" si="1477"/>
        <v>0</v>
      </c>
      <c r="F6311" s="158"/>
      <c r="G6311" s="159"/>
      <c r="H6311" s="1408"/>
      <c r="I6311" s="158"/>
      <c r="J6311" s="159"/>
      <c r="K6311" s="1408"/>
      <c r="L6311" s="295">
        <f t="shared" si="1478"/>
        <v>0</v>
      </c>
      <c r="M6311" s="12" t="str">
        <f t="shared" si="1473"/>
        <v/>
      </c>
      <c r="N6311" s="13"/>
    </row>
    <row r="6312" spans="1:14" hidden="1">
      <c r="A6312" s="23">
        <v>390</v>
      </c>
      <c r="B6312" s="362"/>
      <c r="C6312" s="285">
        <v>4219</v>
      </c>
      <c r="D6312" s="343" t="s">
        <v>236</v>
      </c>
      <c r="E6312" s="287">
        <f t="shared" si="1477"/>
        <v>0</v>
      </c>
      <c r="F6312" s="173"/>
      <c r="G6312" s="174"/>
      <c r="H6312" s="1409"/>
      <c r="I6312" s="173"/>
      <c r="J6312" s="174"/>
      <c r="K6312" s="1409"/>
      <c r="L6312" s="287">
        <f t="shared" si="1478"/>
        <v>0</v>
      </c>
      <c r="M6312" s="12" t="str">
        <f t="shared" si="1473"/>
        <v/>
      </c>
      <c r="N6312" s="13"/>
    </row>
    <row r="6313" spans="1:14" hidden="1">
      <c r="A6313" s="23">
        <v>395</v>
      </c>
      <c r="B6313" s="272">
        <v>4300</v>
      </c>
      <c r="C6313" s="1917" t="s">
        <v>1645</v>
      </c>
      <c r="D6313" s="1918"/>
      <c r="E6313" s="310">
        <f t="shared" ref="E6313:L6313" si="1479">SUM(E6314:E6316)</f>
        <v>0</v>
      </c>
      <c r="F6313" s="274">
        <f t="shared" si="1479"/>
        <v>0</v>
      </c>
      <c r="G6313" s="275">
        <f t="shared" si="1479"/>
        <v>0</v>
      </c>
      <c r="H6313" s="276">
        <f>SUM(H6314:H6316)</f>
        <v>0</v>
      </c>
      <c r="I6313" s="274">
        <f t="shared" si="1479"/>
        <v>0</v>
      </c>
      <c r="J6313" s="275">
        <f t="shared" si="1479"/>
        <v>0</v>
      </c>
      <c r="K6313" s="276">
        <f t="shared" si="1479"/>
        <v>0</v>
      </c>
      <c r="L6313" s="310">
        <f t="shared" si="1479"/>
        <v>0</v>
      </c>
      <c r="M6313" s="12" t="str">
        <f t="shared" si="1473"/>
        <v/>
      </c>
      <c r="N6313" s="13"/>
    </row>
    <row r="6314" spans="1:14" hidden="1">
      <c r="A6314" s="18">
        <v>397</v>
      </c>
      <c r="B6314" s="362"/>
      <c r="C6314" s="279">
        <v>4301</v>
      </c>
      <c r="D6314" s="311" t="s">
        <v>237</v>
      </c>
      <c r="E6314" s="281">
        <f t="shared" ref="E6314:E6319" si="1480">F6314+G6314+H6314</f>
        <v>0</v>
      </c>
      <c r="F6314" s="152"/>
      <c r="G6314" s="153"/>
      <c r="H6314" s="1406"/>
      <c r="I6314" s="152"/>
      <c r="J6314" s="153"/>
      <c r="K6314" s="1406"/>
      <c r="L6314" s="281">
        <f t="shared" ref="L6314:L6319" si="1481">I6314+J6314+K6314</f>
        <v>0</v>
      </c>
      <c r="M6314" s="12" t="str">
        <f t="shared" si="1473"/>
        <v/>
      </c>
      <c r="N6314" s="13"/>
    </row>
    <row r="6315" spans="1:14" hidden="1">
      <c r="A6315" s="14">
        <v>398</v>
      </c>
      <c r="B6315" s="362"/>
      <c r="C6315" s="293">
        <v>4302</v>
      </c>
      <c r="D6315" s="363" t="s">
        <v>238</v>
      </c>
      <c r="E6315" s="295">
        <f t="shared" si="1480"/>
        <v>0</v>
      </c>
      <c r="F6315" s="158"/>
      <c r="G6315" s="159"/>
      <c r="H6315" s="1408"/>
      <c r="I6315" s="158"/>
      <c r="J6315" s="159"/>
      <c r="K6315" s="1408"/>
      <c r="L6315" s="295">
        <f t="shared" si="1481"/>
        <v>0</v>
      </c>
      <c r="M6315" s="12" t="str">
        <f t="shared" si="1473"/>
        <v/>
      </c>
      <c r="N6315" s="13"/>
    </row>
    <row r="6316" spans="1:14" hidden="1">
      <c r="A6316" s="14">
        <v>399</v>
      </c>
      <c r="B6316" s="362"/>
      <c r="C6316" s="285">
        <v>4309</v>
      </c>
      <c r="D6316" s="301" t="s">
        <v>239</v>
      </c>
      <c r="E6316" s="287">
        <f t="shared" si="1480"/>
        <v>0</v>
      </c>
      <c r="F6316" s="173"/>
      <c r="G6316" s="174"/>
      <c r="H6316" s="1409"/>
      <c r="I6316" s="173"/>
      <c r="J6316" s="174"/>
      <c r="K6316" s="1409"/>
      <c r="L6316" s="287">
        <f t="shared" si="1481"/>
        <v>0</v>
      </c>
      <c r="M6316" s="12" t="str">
        <f t="shared" si="1473"/>
        <v/>
      </c>
      <c r="N6316" s="13"/>
    </row>
    <row r="6317" spans="1:14" hidden="1">
      <c r="A6317" s="14">
        <v>400</v>
      </c>
      <c r="B6317" s="272">
        <v>4400</v>
      </c>
      <c r="C6317" s="1917" t="s">
        <v>1642</v>
      </c>
      <c r="D6317" s="1918"/>
      <c r="E6317" s="310">
        <f t="shared" si="1480"/>
        <v>0</v>
      </c>
      <c r="F6317" s="1410"/>
      <c r="G6317" s="1411"/>
      <c r="H6317" s="1412"/>
      <c r="I6317" s="1410"/>
      <c r="J6317" s="1411"/>
      <c r="K6317" s="1412"/>
      <c r="L6317" s="310">
        <f t="shared" si="1481"/>
        <v>0</v>
      </c>
      <c r="M6317" s="12" t="str">
        <f t="shared" si="1473"/>
        <v/>
      </c>
      <c r="N6317" s="13"/>
    </row>
    <row r="6318" spans="1:14" hidden="1">
      <c r="A6318" s="14">
        <v>401</v>
      </c>
      <c r="B6318" s="272">
        <v>4500</v>
      </c>
      <c r="C6318" s="1917" t="s">
        <v>1643</v>
      </c>
      <c r="D6318" s="1918"/>
      <c r="E6318" s="310">
        <f t="shared" si="1480"/>
        <v>0</v>
      </c>
      <c r="F6318" s="1410"/>
      <c r="G6318" s="1411"/>
      <c r="H6318" s="1412"/>
      <c r="I6318" s="1410"/>
      <c r="J6318" s="1411"/>
      <c r="K6318" s="1412"/>
      <c r="L6318" s="310">
        <f t="shared" si="1481"/>
        <v>0</v>
      </c>
      <c r="M6318" s="12" t="str">
        <f t="shared" si="1473"/>
        <v/>
      </c>
      <c r="N6318" s="13"/>
    </row>
    <row r="6319" spans="1:14" hidden="1">
      <c r="A6319" s="40">
        <v>404</v>
      </c>
      <c r="B6319" s="272">
        <v>4600</v>
      </c>
      <c r="C6319" s="1923" t="s">
        <v>240</v>
      </c>
      <c r="D6319" s="1924"/>
      <c r="E6319" s="310">
        <f t="shared" si="1480"/>
        <v>0</v>
      </c>
      <c r="F6319" s="1410"/>
      <c r="G6319" s="1411"/>
      <c r="H6319" s="1412"/>
      <c r="I6319" s="1410"/>
      <c r="J6319" s="1411"/>
      <c r="K6319" s="1412"/>
      <c r="L6319" s="310">
        <f t="shared" si="1481"/>
        <v>0</v>
      </c>
      <c r="M6319" s="12" t="str">
        <f t="shared" si="1473"/>
        <v/>
      </c>
      <c r="N6319" s="13"/>
    </row>
    <row r="6320" spans="1:14" hidden="1">
      <c r="A6320" s="40">
        <v>404</v>
      </c>
      <c r="B6320" s="272">
        <v>4900</v>
      </c>
      <c r="C6320" s="1917" t="s">
        <v>267</v>
      </c>
      <c r="D6320" s="1918"/>
      <c r="E6320" s="310">
        <f t="shared" ref="E6320:L6320" si="1482">+E6321+E6322</f>
        <v>0</v>
      </c>
      <c r="F6320" s="274">
        <f t="shared" si="1482"/>
        <v>0</v>
      </c>
      <c r="G6320" s="275">
        <f t="shared" si="1482"/>
        <v>0</v>
      </c>
      <c r="H6320" s="276">
        <f>+H6321+H6322</f>
        <v>0</v>
      </c>
      <c r="I6320" s="274">
        <f t="shared" si="1482"/>
        <v>0</v>
      </c>
      <c r="J6320" s="275">
        <f t="shared" si="1482"/>
        <v>0</v>
      </c>
      <c r="K6320" s="276">
        <f t="shared" si="1482"/>
        <v>0</v>
      </c>
      <c r="L6320" s="310">
        <f t="shared" si="1482"/>
        <v>0</v>
      </c>
      <c r="M6320" s="12" t="str">
        <f t="shared" si="1473"/>
        <v/>
      </c>
      <c r="N6320" s="13"/>
    </row>
    <row r="6321" spans="1:14" hidden="1">
      <c r="A6321" s="22">
        <v>440</v>
      </c>
      <c r="B6321" s="362"/>
      <c r="C6321" s="279">
        <v>4901</v>
      </c>
      <c r="D6321" s="364" t="s">
        <v>268</v>
      </c>
      <c r="E6321" s="281">
        <f>F6321+G6321+H6321</f>
        <v>0</v>
      </c>
      <c r="F6321" s="152"/>
      <c r="G6321" s="153"/>
      <c r="H6321" s="1406"/>
      <c r="I6321" s="152"/>
      <c r="J6321" s="153"/>
      <c r="K6321" s="1406"/>
      <c r="L6321" s="281">
        <f>I6321+J6321+K6321</f>
        <v>0</v>
      </c>
      <c r="M6321" s="12" t="str">
        <f t="shared" si="1473"/>
        <v/>
      </c>
      <c r="N6321" s="13"/>
    </row>
    <row r="6322" spans="1:14" hidden="1">
      <c r="A6322" s="22">
        <v>450</v>
      </c>
      <c r="B6322" s="362"/>
      <c r="C6322" s="285">
        <v>4902</v>
      </c>
      <c r="D6322" s="301" t="s">
        <v>269</v>
      </c>
      <c r="E6322" s="287">
        <f>F6322+G6322+H6322</f>
        <v>0</v>
      </c>
      <c r="F6322" s="173"/>
      <c r="G6322" s="174"/>
      <c r="H6322" s="1409"/>
      <c r="I6322" s="173"/>
      <c r="J6322" s="174"/>
      <c r="K6322" s="1409"/>
      <c r="L6322" s="287">
        <f>I6322+J6322+K6322</f>
        <v>0</v>
      </c>
      <c r="M6322" s="12" t="str">
        <f t="shared" si="1473"/>
        <v/>
      </c>
      <c r="N6322" s="13"/>
    </row>
    <row r="6323" spans="1:14">
      <c r="A6323" s="22">
        <v>495</v>
      </c>
      <c r="B6323" s="365">
        <v>5100</v>
      </c>
      <c r="C6323" s="1925" t="s">
        <v>241</v>
      </c>
      <c r="D6323" s="1926"/>
      <c r="E6323" s="310">
        <f>F6323+G6323+H6323</f>
        <v>2031161</v>
      </c>
      <c r="F6323" s="1410">
        <v>0</v>
      </c>
      <c r="G6323" s="1411">
        <v>2031161</v>
      </c>
      <c r="H6323" s="1412">
        <v>0</v>
      </c>
      <c r="I6323" s="1410">
        <v>0</v>
      </c>
      <c r="J6323" s="1411">
        <v>2100</v>
      </c>
      <c r="K6323" s="1412">
        <v>0</v>
      </c>
      <c r="L6323" s="310">
        <f>I6323+J6323+K6323</f>
        <v>2100</v>
      </c>
      <c r="M6323" s="12">
        <f t="shared" si="1473"/>
        <v>1</v>
      </c>
      <c r="N6323" s="13"/>
    </row>
    <row r="6324" spans="1:14">
      <c r="A6324" s="23">
        <v>500</v>
      </c>
      <c r="B6324" s="365">
        <v>5200</v>
      </c>
      <c r="C6324" s="1925" t="s">
        <v>242</v>
      </c>
      <c r="D6324" s="1926"/>
      <c r="E6324" s="310">
        <f t="shared" ref="E6324:L6324" si="1483">SUM(E6325:E6331)</f>
        <v>594283</v>
      </c>
      <c r="F6324" s="274">
        <f t="shared" si="1483"/>
        <v>0</v>
      </c>
      <c r="G6324" s="275">
        <f t="shared" si="1483"/>
        <v>594283</v>
      </c>
      <c r="H6324" s="276">
        <f>SUM(H6325:H6331)</f>
        <v>0</v>
      </c>
      <c r="I6324" s="274">
        <f t="shared" si="1483"/>
        <v>0</v>
      </c>
      <c r="J6324" s="275">
        <f t="shared" si="1483"/>
        <v>490193</v>
      </c>
      <c r="K6324" s="276">
        <f t="shared" si="1483"/>
        <v>0</v>
      </c>
      <c r="L6324" s="310">
        <f t="shared" si="1483"/>
        <v>490193</v>
      </c>
      <c r="M6324" s="12">
        <f t="shared" si="1473"/>
        <v>1</v>
      </c>
      <c r="N6324" s="13"/>
    </row>
    <row r="6325" spans="1:14" hidden="1">
      <c r="A6325" s="23">
        <v>505</v>
      </c>
      <c r="B6325" s="366"/>
      <c r="C6325" s="367">
        <v>5201</v>
      </c>
      <c r="D6325" s="368" t="s">
        <v>243</v>
      </c>
      <c r="E6325" s="281">
        <f t="shared" ref="E6325:E6331" si="1484">F6325+G6325+H6325</f>
        <v>0</v>
      </c>
      <c r="F6325" s="152"/>
      <c r="G6325" s="153"/>
      <c r="H6325" s="1406"/>
      <c r="I6325" s="152"/>
      <c r="J6325" s="153"/>
      <c r="K6325" s="1406"/>
      <c r="L6325" s="281">
        <f t="shared" ref="L6325:L6331" si="1485">I6325+J6325+K6325</f>
        <v>0</v>
      </c>
      <c r="M6325" s="12" t="str">
        <f t="shared" si="1473"/>
        <v/>
      </c>
      <c r="N6325" s="13"/>
    </row>
    <row r="6326" spans="1:14" hidden="1">
      <c r="A6326" s="23">
        <v>510</v>
      </c>
      <c r="B6326" s="366"/>
      <c r="C6326" s="369">
        <v>5202</v>
      </c>
      <c r="D6326" s="370" t="s">
        <v>244</v>
      </c>
      <c r="E6326" s="295">
        <f t="shared" si="1484"/>
        <v>0</v>
      </c>
      <c r="F6326" s="158"/>
      <c r="G6326" s="159"/>
      <c r="H6326" s="1408"/>
      <c r="I6326" s="158"/>
      <c r="J6326" s="159"/>
      <c r="K6326" s="1408"/>
      <c r="L6326" s="295">
        <f t="shared" si="1485"/>
        <v>0</v>
      </c>
      <c r="M6326" s="12" t="str">
        <f t="shared" si="1473"/>
        <v/>
      </c>
      <c r="N6326" s="13"/>
    </row>
    <row r="6327" spans="1:14" hidden="1">
      <c r="A6327" s="23">
        <v>515</v>
      </c>
      <c r="B6327" s="366"/>
      <c r="C6327" s="369">
        <v>5203</v>
      </c>
      <c r="D6327" s="370" t="s">
        <v>609</v>
      </c>
      <c r="E6327" s="295">
        <f t="shared" si="1484"/>
        <v>0</v>
      </c>
      <c r="F6327" s="158"/>
      <c r="G6327" s="159"/>
      <c r="H6327" s="1408"/>
      <c r="I6327" s="158"/>
      <c r="J6327" s="159"/>
      <c r="K6327" s="1408"/>
      <c r="L6327" s="295">
        <f t="shared" si="1485"/>
        <v>0</v>
      </c>
      <c r="M6327" s="12" t="str">
        <f t="shared" si="1473"/>
        <v/>
      </c>
      <c r="N6327" s="13"/>
    </row>
    <row r="6328" spans="1:14" hidden="1">
      <c r="A6328" s="23">
        <v>520</v>
      </c>
      <c r="B6328" s="366"/>
      <c r="C6328" s="369">
        <v>5204</v>
      </c>
      <c r="D6328" s="370" t="s">
        <v>610</v>
      </c>
      <c r="E6328" s="295">
        <f t="shared" si="1484"/>
        <v>0</v>
      </c>
      <c r="F6328" s="158"/>
      <c r="G6328" s="159"/>
      <c r="H6328" s="1408"/>
      <c r="I6328" s="158"/>
      <c r="J6328" s="159"/>
      <c r="K6328" s="1408"/>
      <c r="L6328" s="295">
        <f t="shared" si="1485"/>
        <v>0</v>
      </c>
      <c r="M6328" s="12" t="str">
        <f t="shared" si="1473"/>
        <v/>
      </c>
      <c r="N6328" s="13"/>
    </row>
    <row r="6329" spans="1:14" hidden="1">
      <c r="A6329" s="23">
        <v>525</v>
      </c>
      <c r="B6329" s="366"/>
      <c r="C6329" s="369">
        <v>5205</v>
      </c>
      <c r="D6329" s="370" t="s">
        <v>611</v>
      </c>
      <c r="E6329" s="295">
        <f t="shared" si="1484"/>
        <v>0</v>
      </c>
      <c r="F6329" s="158"/>
      <c r="G6329" s="159"/>
      <c r="H6329" s="1408"/>
      <c r="I6329" s="158"/>
      <c r="J6329" s="159"/>
      <c r="K6329" s="1408"/>
      <c r="L6329" s="295">
        <f t="shared" si="1485"/>
        <v>0</v>
      </c>
      <c r="M6329" s="12" t="str">
        <f t="shared" si="1473"/>
        <v/>
      </c>
      <c r="N6329" s="13"/>
    </row>
    <row r="6330" spans="1:14">
      <c r="A6330" s="22">
        <v>635</v>
      </c>
      <c r="B6330" s="366"/>
      <c r="C6330" s="369">
        <v>5206</v>
      </c>
      <c r="D6330" s="370" t="s">
        <v>612</v>
      </c>
      <c r="E6330" s="295">
        <f t="shared" si="1484"/>
        <v>594283</v>
      </c>
      <c r="F6330" s="158">
        <v>0</v>
      </c>
      <c r="G6330" s="159">
        <v>594283</v>
      </c>
      <c r="H6330" s="1408">
        <v>0</v>
      </c>
      <c r="I6330" s="158">
        <v>0</v>
      </c>
      <c r="J6330" s="159">
        <v>490193</v>
      </c>
      <c r="K6330" s="1408">
        <v>0</v>
      </c>
      <c r="L6330" s="295">
        <f t="shared" si="1485"/>
        <v>490193</v>
      </c>
      <c r="M6330" s="12">
        <f t="shared" si="1473"/>
        <v>1</v>
      </c>
      <c r="N6330" s="13"/>
    </row>
    <row r="6331" spans="1:14" hidden="1">
      <c r="A6331" s="23">
        <v>640</v>
      </c>
      <c r="B6331" s="366"/>
      <c r="C6331" s="371">
        <v>5219</v>
      </c>
      <c r="D6331" s="372" t="s">
        <v>613</v>
      </c>
      <c r="E6331" s="287">
        <f t="shared" si="1484"/>
        <v>0</v>
      </c>
      <c r="F6331" s="173"/>
      <c r="G6331" s="174"/>
      <c r="H6331" s="1409"/>
      <c r="I6331" s="173"/>
      <c r="J6331" s="174"/>
      <c r="K6331" s="1409"/>
      <c r="L6331" s="287">
        <f t="shared" si="1485"/>
        <v>0</v>
      </c>
      <c r="M6331" s="12" t="str">
        <f t="shared" si="1473"/>
        <v/>
      </c>
      <c r="N6331" s="13"/>
    </row>
    <row r="6332" spans="1:14" hidden="1">
      <c r="A6332" s="23">
        <v>645</v>
      </c>
      <c r="B6332" s="365">
        <v>5300</v>
      </c>
      <c r="C6332" s="1925" t="s">
        <v>614</v>
      </c>
      <c r="D6332" s="1926"/>
      <c r="E6332" s="310">
        <f t="shared" ref="E6332:L6332" si="1486">SUM(E6333:E6334)</f>
        <v>0</v>
      </c>
      <c r="F6332" s="274">
        <f t="shared" si="1486"/>
        <v>0</v>
      </c>
      <c r="G6332" s="275">
        <f t="shared" si="1486"/>
        <v>0</v>
      </c>
      <c r="H6332" s="276">
        <f>SUM(H6333:H6334)</f>
        <v>0</v>
      </c>
      <c r="I6332" s="274">
        <f t="shared" si="1486"/>
        <v>0</v>
      </c>
      <c r="J6332" s="275">
        <f t="shared" si="1486"/>
        <v>0</v>
      </c>
      <c r="K6332" s="276">
        <f t="shared" si="1486"/>
        <v>0</v>
      </c>
      <c r="L6332" s="310">
        <f t="shared" si="1486"/>
        <v>0</v>
      </c>
      <c r="M6332" s="12" t="str">
        <f t="shared" si="1473"/>
        <v/>
      </c>
      <c r="N6332" s="13"/>
    </row>
    <row r="6333" spans="1:14" hidden="1">
      <c r="A6333" s="23">
        <v>650</v>
      </c>
      <c r="B6333" s="366"/>
      <c r="C6333" s="367">
        <v>5301</v>
      </c>
      <c r="D6333" s="368" t="s">
        <v>301</v>
      </c>
      <c r="E6333" s="281">
        <f>F6333+G6333+H6333</f>
        <v>0</v>
      </c>
      <c r="F6333" s="152"/>
      <c r="G6333" s="153"/>
      <c r="H6333" s="1406"/>
      <c r="I6333" s="152"/>
      <c r="J6333" s="153"/>
      <c r="K6333" s="1406"/>
      <c r="L6333" s="281">
        <f>I6333+J6333+K6333</f>
        <v>0</v>
      </c>
      <c r="M6333" s="12" t="str">
        <f t="shared" si="1473"/>
        <v/>
      </c>
      <c r="N6333" s="13"/>
    </row>
    <row r="6334" spans="1:14" hidden="1">
      <c r="A6334" s="22">
        <v>655</v>
      </c>
      <c r="B6334" s="366"/>
      <c r="C6334" s="371">
        <v>5309</v>
      </c>
      <c r="D6334" s="372" t="s">
        <v>615</v>
      </c>
      <c r="E6334" s="287">
        <f>F6334+G6334+H6334</f>
        <v>0</v>
      </c>
      <c r="F6334" s="173"/>
      <c r="G6334" s="174"/>
      <c r="H6334" s="1409"/>
      <c r="I6334" s="173"/>
      <c r="J6334" s="174"/>
      <c r="K6334" s="1409"/>
      <c r="L6334" s="287">
        <f>I6334+J6334+K6334</f>
        <v>0</v>
      </c>
      <c r="M6334" s="12" t="str">
        <f t="shared" si="1473"/>
        <v/>
      </c>
      <c r="N6334" s="13"/>
    </row>
    <row r="6335" spans="1:14" hidden="1">
      <c r="A6335" s="22">
        <v>665</v>
      </c>
      <c r="B6335" s="365">
        <v>5400</v>
      </c>
      <c r="C6335" s="1925" t="s">
        <v>672</v>
      </c>
      <c r="D6335" s="1926"/>
      <c r="E6335" s="310">
        <f>F6335+G6335+H6335</f>
        <v>0</v>
      </c>
      <c r="F6335" s="1410"/>
      <c r="G6335" s="1411"/>
      <c r="H6335" s="1412"/>
      <c r="I6335" s="1410"/>
      <c r="J6335" s="1411"/>
      <c r="K6335" s="1412"/>
      <c r="L6335" s="310">
        <f>I6335+J6335+K6335</f>
        <v>0</v>
      </c>
      <c r="M6335" s="12" t="str">
        <f t="shared" si="1473"/>
        <v/>
      </c>
      <c r="N6335" s="13"/>
    </row>
    <row r="6336" spans="1:14" hidden="1">
      <c r="A6336" s="22">
        <v>675</v>
      </c>
      <c r="B6336" s="272">
        <v>5500</v>
      </c>
      <c r="C6336" s="1917" t="s">
        <v>673</v>
      </c>
      <c r="D6336" s="1918"/>
      <c r="E6336" s="310">
        <f t="shared" ref="E6336:L6336" si="1487">SUM(E6337:E6340)</f>
        <v>0</v>
      </c>
      <c r="F6336" s="274">
        <f t="shared" si="1487"/>
        <v>0</v>
      </c>
      <c r="G6336" s="275">
        <f t="shared" si="1487"/>
        <v>0</v>
      </c>
      <c r="H6336" s="276">
        <f>SUM(H6337:H6340)</f>
        <v>0</v>
      </c>
      <c r="I6336" s="274">
        <f t="shared" si="1487"/>
        <v>0</v>
      </c>
      <c r="J6336" s="275">
        <f t="shared" si="1487"/>
        <v>0</v>
      </c>
      <c r="K6336" s="276">
        <f t="shared" si="1487"/>
        <v>0</v>
      </c>
      <c r="L6336" s="310">
        <f t="shared" si="1487"/>
        <v>0</v>
      </c>
      <c r="M6336" s="12" t="str">
        <f t="shared" si="1473"/>
        <v/>
      </c>
      <c r="N6336" s="13"/>
    </row>
    <row r="6337" spans="1:14" hidden="1">
      <c r="A6337" s="22">
        <v>685</v>
      </c>
      <c r="B6337" s="362"/>
      <c r="C6337" s="279">
        <v>5501</v>
      </c>
      <c r="D6337" s="311" t="s">
        <v>674</v>
      </c>
      <c r="E6337" s="281">
        <f>F6337+G6337+H6337</f>
        <v>0</v>
      </c>
      <c r="F6337" s="152"/>
      <c r="G6337" s="153"/>
      <c r="H6337" s="1406"/>
      <c r="I6337" s="152"/>
      <c r="J6337" s="153"/>
      <c r="K6337" s="1406"/>
      <c r="L6337" s="281">
        <f>I6337+J6337+K6337</f>
        <v>0</v>
      </c>
      <c r="M6337" s="12" t="str">
        <f t="shared" si="1473"/>
        <v/>
      </c>
      <c r="N6337" s="13"/>
    </row>
    <row r="6338" spans="1:14" hidden="1">
      <c r="A6338" s="23">
        <v>690</v>
      </c>
      <c r="B6338" s="362"/>
      <c r="C6338" s="293">
        <v>5502</v>
      </c>
      <c r="D6338" s="294" t="s">
        <v>675</v>
      </c>
      <c r="E6338" s="295">
        <f>F6338+G6338+H6338</f>
        <v>0</v>
      </c>
      <c r="F6338" s="158"/>
      <c r="G6338" s="159"/>
      <c r="H6338" s="1408"/>
      <c r="I6338" s="158"/>
      <c r="J6338" s="159"/>
      <c r="K6338" s="1408"/>
      <c r="L6338" s="295">
        <f>I6338+J6338+K6338</f>
        <v>0</v>
      </c>
      <c r="M6338" s="12" t="str">
        <f t="shared" si="1473"/>
        <v/>
      </c>
      <c r="N6338" s="13"/>
    </row>
    <row r="6339" spans="1:14" hidden="1">
      <c r="A6339" s="23">
        <v>695</v>
      </c>
      <c r="B6339" s="362"/>
      <c r="C6339" s="293">
        <v>5503</v>
      </c>
      <c r="D6339" s="363" t="s">
        <v>676</v>
      </c>
      <c r="E6339" s="295">
        <f>F6339+G6339+H6339</f>
        <v>0</v>
      </c>
      <c r="F6339" s="158"/>
      <c r="G6339" s="159"/>
      <c r="H6339" s="1408"/>
      <c r="I6339" s="158"/>
      <c r="J6339" s="159"/>
      <c r="K6339" s="1408"/>
      <c r="L6339" s="295">
        <f>I6339+J6339+K6339</f>
        <v>0</v>
      </c>
      <c r="M6339" s="12" t="str">
        <f t="shared" si="1473"/>
        <v/>
      </c>
      <c r="N6339" s="13"/>
    </row>
    <row r="6340" spans="1:14" hidden="1">
      <c r="A6340" s="22">
        <v>700</v>
      </c>
      <c r="B6340" s="362"/>
      <c r="C6340" s="285">
        <v>5504</v>
      </c>
      <c r="D6340" s="339" t="s">
        <v>677</v>
      </c>
      <c r="E6340" s="287">
        <f>F6340+G6340+H6340</f>
        <v>0</v>
      </c>
      <c r="F6340" s="173"/>
      <c r="G6340" s="174"/>
      <c r="H6340" s="1409"/>
      <c r="I6340" s="173"/>
      <c r="J6340" s="174"/>
      <c r="K6340" s="1409"/>
      <c r="L6340" s="287">
        <f>I6340+J6340+K6340</f>
        <v>0</v>
      </c>
      <c r="M6340" s="12" t="str">
        <f t="shared" si="1473"/>
        <v/>
      </c>
      <c r="N6340" s="13"/>
    </row>
    <row r="6341" spans="1:14" hidden="1">
      <c r="A6341" s="22">
        <v>710</v>
      </c>
      <c r="B6341" s="365">
        <v>5700</v>
      </c>
      <c r="C6341" s="1919" t="s">
        <v>899</v>
      </c>
      <c r="D6341" s="1920"/>
      <c r="E6341" s="310">
        <f>SUM(E6342:E6344)</f>
        <v>0</v>
      </c>
      <c r="F6341" s="1458">
        <v>0</v>
      </c>
      <c r="G6341" s="1458">
        <v>0</v>
      </c>
      <c r="H6341" s="1458">
        <v>0</v>
      </c>
      <c r="I6341" s="1458">
        <v>0</v>
      </c>
      <c r="J6341" s="1458">
        <v>0</v>
      </c>
      <c r="K6341" s="1458">
        <v>0</v>
      </c>
      <c r="L6341" s="310">
        <f>SUM(L6342:L6344)</f>
        <v>0</v>
      </c>
      <c r="M6341" s="12" t="str">
        <f t="shared" si="1473"/>
        <v/>
      </c>
      <c r="N6341" s="13"/>
    </row>
    <row r="6342" spans="1:14" hidden="1">
      <c r="A6342" s="23">
        <v>715</v>
      </c>
      <c r="B6342" s="366"/>
      <c r="C6342" s="367">
        <v>5701</v>
      </c>
      <c r="D6342" s="368" t="s">
        <v>678</v>
      </c>
      <c r="E6342" s="281">
        <f>F6342+G6342+H6342</f>
        <v>0</v>
      </c>
      <c r="F6342" s="1459">
        <v>0</v>
      </c>
      <c r="G6342" s="1459">
        <v>0</v>
      </c>
      <c r="H6342" s="1460">
        <v>0</v>
      </c>
      <c r="I6342" s="1711">
        <v>0</v>
      </c>
      <c r="J6342" s="1459">
        <v>0</v>
      </c>
      <c r="K6342" s="1459">
        <v>0</v>
      </c>
      <c r="L6342" s="281">
        <f>I6342+J6342+K6342</f>
        <v>0</v>
      </c>
      <c r="M6342" s="12" t="str">
        <f t="shared" si="1473"/>
        <v/>
      </c>
      <c r="N6342" s="13"/>
    </row>
    <row r="6343" spans="1:14" hidden="1">
      <c r="A6343" s="23">
        <v>720</v>
      </c>
      <c r="B6343" s="366"/>
      <c r="C6343" s="373">
        <v>5702</v>
      </c>
      <c r="D6343" s="374" t="s">
        <v>679</v>
      </c>
      <c r="E6343" s="314">
        <f>F6343+G6343+H6343</f>
        <v>0</v>
      </c>
      <c r="F6343" s="1459">
        <v>0</v>
      </c>
      <c r="G6343" s="1459">
        <v>0</v>
      </c>
      <c r="H6343" s="1460">
        <v>0</v>
      </c>
      <c r="I6343" s="1711">
        <v>0</v>
      </c>
      <c r="J6343" s="1459">
        <v>0</v>
      </c>
      <c r="K6343" s="1459">
        <v>0</v>
      </c>
      <c r="L6343" s="314">
        <f>I6343+J6343+K6343</f>
        <v>0</v>
      </c>
      <c r="M6343" s="12" t="str">
        <f t="shared" si="1473"/>
        <v/>
      </c>
      <c r="N6343" s="13"/>
    </row>
    <row r="6344" spans="1:14" hidden="1">
      <c r="A6344" s="23">
        <v>725</v>
      </c>
      <c r="B6344" s="292"/>
      <c r="C6344" s="375">
        <v>4071</v>
      </c>
      <c r="D6344" s="376" t="s">
        <v>680</v>
      </c>
      <c r="E6344" s="377">
        <f>F6344+G6344+H6344</f>
        <v>0</v>
      </c>
      <c r="F6344" s="1459">
        <v>0</v>
      </c>
      <c r="G6344" s="1459">
        <v>0</v>
      </c>
      <c r="H6344" s="1460">
        <v>0</v>
      </c>
      <c r="I6344" s="1711">
        <v>0</v>
      </c>
      <c r="J6344" s="1459">
        <v>0</v>
      </c>
      <c r="K6344" s="1459">
        <v>0</v>
      </c>
      <c r="L6344" s="377">
        <f>I6344+J6344+K6344</f>
        <v>0</v>
      </c>
      <c r="M6344" s="12" t="str">
        <f t="shared" si="1473"/>
        <v/>
      </c>
      <c r="N6344" s="13"/>
    </row>
    <row r="6345" spans="1:14" hidden="1">
      <c r="A6345" s="23">
        <v>730</v>
      </c>
      <c r="B6345" s="571"/>
      <c r="C6345" s="1921" t="s">
        <v>681</v>
      </c>
      <c r="D6345" s="1922"/>
      <c r="E6345" s="1426"/>
      <c r="F6345" s="1426"/>
      <c r="G6345" s="1426"/>
      <c r="H6345" s="1426"/>
      <c r="I6345" s="1426"/>
      <c r="J6345" s="1426"/>
      <c r="K6345" s="1426"/>
      <c r="L6345" s="1427"/>
      <c r="M6345" s="12" t="str">
        <f t="shared" si="1473"/>
        <v/>
      </c>
      <c r="N6345" s="13"/>
    </row>
    <row r="6346" spans="1:14" hidden="1">
      <c r="A6346" s="23">
        <v>735</v>
      </c>
      <c r="B6346" s="381">
        <v>98</v>
      </c>
      <c r="C6346" s="1921" t="s">
        <v>681</v>
      </c>
      <c r="D6346" s="1922"/>
      <c r="E6346" s="382">
        <f>F6346+G6346+H6346</f>
        <v>0</v>
      </c>
      <c r="F6346" s="1417"/>
      <c r="G6346" s="1418"/>
      <c r="H6346" s="1419"/>
      <c r="I6346" s="1448">
        <v>0</v>
      </c>
      <c r="J6346" s="1449">
        <v>0</v>
      </c>
      <c r="K6346" s="1450">
        <v>0</v>
      </c>
      <c r="L6346" s="382">
        <f>I6346+J6346+K6346</f>
        <v>0</v>
      </c>
      <c r="M6346" s="12" t="str">
        <f t="shared" si="1473"/>
        <v/>
      </c>
      <c r="N6346" s="13"/>
    </row>
    <row r="6347" spans="1:14" hidden="1">
      <c r="A6347" s="23">
        <v>740</v>
      </c>
      <c r="B6347" s="1421"/>
      <c r="C6347" s="1422"/>
      <c r="D6347" s="1423"/>
      <c r="E6347" s="269"/>
      <c r="F6347" s="269"/>
      <c r="G6347" s="269"/>
      <c r="H6347" s="269"/>
      <c r="I6347" s="269"/>
      <c r="J6347" s="269"/>
      <c r="K6347" s="269"/>
      <c r="L6347" s="270"/>
      <c r="M6347" s="12" t="str">
        <f t="shared" si="1473"/>
        <v/>
      </c>
      <c r="N6347" s="73" t="str">
        <f>LEFT(C6229,1)</f>
        <v>6</v>
      </c>
    </row>
    <row r="6348" spans="1:14" hidden="1">
      <c r="A6348" s="23">
        <v>745</v>
      </c>
      <c r="B6348" s="1424"/>
      <c r="C6348" s="111"/>
      <c r="D6348" s="1425"/>
      <c r="E6348" s="218"/>
      <c r="F6348" s="218"/>
      <c r="G6348" s="218"/>
      <c r="H6348" s="218"/>
      <c r="I6348" s="218"/>
      <c r="J6348" s="218"/>
      <c r="K6348" s="218"/>
      <c r="L6348" s="389"/>
      <c r="M6348" s="7" t="str">
        <f t="shared" si="1473"/>
        <v/>
      </c>
    </row>
    <row r="6349" spans="1:14" hidden="1">
      <c r="A6349" s="22">
        <v>750</v>
      </c>
      <c r="B6349" s="1424"/>
      <c r="C6349" s="111"/>
      <c r="D6349" s="1425"/>
      <c r="E6349" s="218"/>
      <c r="F6349" s="218"/>
      <c r="G6349" s="218"/>
      <c r="H6349" s="218"/>
      <c r="I6349" s="218"/>
      <c r="J6349" s="218"/>
      <c r="K6349" s="218"/>
      <c r="L6349" s="389"/>
      <c r="M6349" s="7" t="str">
        <f t="shared" si="1473"/>
        <v/>
      </c>
    </row>
    <row r="6350" spans="1:14" ht="19.5" thickBot="1">
      <c r="A6350" s="23">
        <v>755</v>
      </c>
      <c r="B6350" s="1451"/>
      <c r="C6350" s="393" t="s">
        <v>727</v>
      </c>
      <c r="D6350" s="1420">
        <f>+B6350</f>
        <v>0</v>
      </c>
      <c r="E6350" s="395">
        <f t="shared" ref="E6350:L6350" si="1488">SUM(E6232,E6235,E6241,E6249,E6250,E6268,E6272,E6278,E6281,E6282,E6283,E6284,E6288,E6297,E6303,E6304,E6305,E6306,E6313,E6317,E6318,E6319,E6320,E6323,E6324,E6332,E6335,E6336,E6341)+E6346</f>
        <v>2625444</v>
      </c>
      <c r="F6350" s="396">
        <f t="shared" si="1488"/>
        <v>0</v>
      </c>
      <c r="G6350" s="397">
        <f t="shared" si="1488"/>
        <v>2625444</v>
      </c>
      <c r="H6350" s="398">
        <f t="shared" si="1488"/>
        <v>0</v>
      </c>
      <c r="I6350" s="396">
        <f t="shared" si="1488"/>
        <v>0</v>
      </c>
      <c r="J6350" s="397">
        <f t="shared" si="1488"/>
        <v>512061</v>
      </c>
      <c r="K6350" s="398">
        <f t="shared" si="1488"/>
        <v>0</v>
      </c>
      <c r="L6350" s="395">
        <f t="shared" si="1488"/>
        <v>512061</v>
      </c>
      <c r="M6350" s="1820">
        <f t="shared" si="1473"/>
        <v>1</v>
      </c>
      <c r="N6350" s="65"/>
    </row>
    <row r="6351" spans="1:14" ht="19.5" thickTop="1">
      <c r="A6351" s="23">
        <v>760</v>
      </c>
      <c r="B6351" s="79" t="s">
        <v>120</v>
      </c>
      <c r="C6351" s="1"/>
      <c r="L6351" s="6"/>
      <c r="M6351" s="1820">
        <f>(IF($E6350&lt;&gt;0,$M$2,IF($L6350&lt;&gt;0,$M$2,"")))</f>
        <v>1</v>
      </c>
      <c r="N6351" s="65"/>
    </row>
    <row r="6352" spans="1:14" ht="18.75">
      <c r="A6352" s="22">
        <v>765</v>
      </c>
      <c r="B6352" s="1355"/>
      <c r="C6352" s="1355"/>
      <c r="D6352" s="1356"/>
      <c r="E6352" s="1355"/>
      <c r="F6352" s="1355"/>
      <c r="G6352" s="1355"/>
      <c r="H6352" s="1355"/>
      <c r="I6352" s="1355"/>
      <c r="J6352" s="1355"/>
      <c r="K6352" s="1355"/>
      <c r="L6352" s="1357"/>
      <c r="M6352" s="1820">
        <f>(IF($E6350&lt;&gt;0,$M$2,IF($L6350&lt;&gt;0,$M$2,"")))</f>
        <v>1</v>
      </c>
      <c r="N6352" s="65"/>
    </row>
    <row r="6353" spans="1:14" ht="18.75" hidden="1">
      <c r="A6353" s="22">
        <v>775</v>
      </c>
      <c r="B6353" s="65"/>
      <c r="C6353" s="65"/>
      <c r="D6353" s="65"/>
      <c r="E6353" s="65"/>
      <c r="F6353" s="65"/>
      <c r="G6353" s="65"/>
      <c r="H6353" s="65"/>
      <c r="I6353" s="65"/>
      <c r="J6353" s="65"/>
      <c r="K6353" s="65"/>
      <c r="L6353" s="77"/>
      <c r="M6353" s="74">
        <f>(IF(E6350&lt;&gt;0,$G$2,IF(L6350&lt;&gt;0,$G$2,"")))</f>
        <v>0</v>
      </c>
      <c r="N6353" s="65"/>
    </row>
    <row r="6354" spans="1:14">
      <c r="A6354" s="23">
        <v>780</v>
      </c>
      <c r="B6354" s="6"/>
      <c r="C6354" s="6"/>
      <c r="D6354" s="517"/>
      <c r="E6354" s="38"/>
      <c r="F6354" s="38"/>
      <c r="G6354" s="38"/>
      <c r="H6354" s="38"/>
      <c r="I6354" s="38"/>
      <c r="J6354" s="38"/>
      <c r="K6354" s="38"/>
      <c r="L6354" s="38"/>
      <c r="M6354" s="7">
        <f>(IF($E6490&lt;&gt;0,$M$2,IF($L6490&lt;&gt;0,$M$2,"")))</f>
        <v>1</v>
      </c>
    </row>
    <row r="6355" spans="1:14">
      <c r="A6355" s="23">
        <v>785</v>
      </c>
      <c r="B6355" s="6"/>
      <c r="C6355" s="1353"/>
      <c r="D6355" s="1354"/>
      <c r="E6355" s="38"/>
      <c r="F6355" s="38"/>
      <c r="G6355" s="38"/>
      <c r="H6355" s="38"/>
      <c r="I6355" s="38"/>
      <c r="J6355" s="38"/>
      <c r="K6355" s="38"/>
      <c r="L6355" s="38"/>
      <c r="M6355" s="7">
        <f>(IF($E6490&lt;&gt;0,$M$2,IF($L6490&lt;&gt;0,$M$2,"")))</f>
        <v>1</v>
      </c>
    </row>
    <row r="6356" spans="1:14">
      <c r="A6356" s="23">
        <v>790</v>
      </c>
      <c r="B6356" s="1938" t="str">
        <f>$B$7</f>
        <v>ОТЧЕТНИ ДАННИ ПО ЕБК ЗА ИЗПЪЛНЕНИЕТО НА БЮДЖЕТА</v>
      </c>
      <c r="C6356" s="1939"/>
      <c r="D6356" s="1939"/>
      <c r="E6356" s="242"/>
      <c r="F6356" s="242"/>
      <c r="G6356" s="237"/>
      <c r="H6356" s="237"/>
      <c r="I6356" s="237"/>
      <c r="J6356" s="237"/>
      <c r="K6356" s="237"/>
      <c r="L6356" s="237"/>
      <c r="M6356" s="7">
        <f>(IF($E6490&lt;&gt;0,$M$2,IF($L6490&lt;&gt;0,$M$2,"")))</f>
        <v>1</v>
      </c>
    </row>
    <row r="6357" spans="1:14">
      <c r="A6357" s="23">
        <v>795</v>
      </c>
      <c r="B6357" s="228"/>
      <c r="C6357" s="391"/>
      <c r="D6357" s="400"/>
      <c r="E6357" s="406" t="s">
        <v>458</v>
      </c>
      <c r="F6357" s="406" t="s">
        <v>820</v>
      </c>
      <c r="G6357" s="237"/>
      <c r="H6357" s="1350" t="s">
        <v>1235</v>
      </c>
      <c r="I6357" s="1351"/>
      <c r="J6357" s="1352"/>
      <c r="K6357" s="237"/>
      <c r="L6357" s="237"/>
      <c r="M6357" s="7">
        <f>(IF($E6490&lt;&gt;0,$M$2,IF($L6490&lt;&gt;0,$M$2,"")))</f>
        <v>1</v>
      </c>
    </row>
    <row r="6358" spans="1:14" ht="18.75">
      <c r="A6358" s="22">
        <v>805</v>
      </c>
      <c r="B6358" s="1940" t="str">
        <f>$B$9</f>
        <v>Община Правец</v>
      </c>
      <c r="C6358" s="1941"/>
      <c r="D6358" s="1942"/>
      <c r="E6358" s="115">
        <f>$E$9</f>
        <v>45658</v>
      </c>
      <c r="F6358" s="226">
        <f>$F$9</f>
        <v>45900</v>
      </c>
      <c r="G6358" s="237"/>
      <c r="H6358" s="237"/>
      <c r="I6358" s="237"/>
      <c r="J6358" s="237"/>
      <c r="K6358" s="237"/>
      <c r="L6358" s="237"/>
      <c r="M6358" s="7">
        <f>(IF($E6490&lt;&gt;0,$M$2,IF($L6490&lt;&gt;0,$M$2,"")))</f>
        <v>1</v>
      </c>
    </row>
    <row r="6359" spans="1:14">
      <c r="A6359" s="23">
        <v>810</v>
      </c>
      <c r="B6359" s="227" t="str">
        <f>$B$10</f>
        <v>(наименование на разпоредителя с бюджет)</v>
      </c>
      <c r="C6359" s="228"/>
      <c r="D6359" s="229"/>
      <c r="E6359" s="237"/>
      <c r="F6359" s="237"/>
      <c r="G6359" s="237"/>
      <c r="H6359" s="237"/>
      <c r="I6359" s="237"/>
      <c r="J6359" s="237"/>
      <c r="K6359" s="237"/>
      <c r="L6359" s="237"/>
      <c r="M6359" s="7">
        <f>(IF($E6490&lt;&gt;0,$M$2,IF($L6490&lt;&gt;0,$M$2,"")))</f>
        <v>1</v>
      </c>
    </row>
    <row r="6360" spans="1:14">
      <c r="A6360" s="23">
        <v>815</v>
      </c>
      <c r="B6360" s="227"/>
      <c r="C6360" s="228"/>
      <c r="D6360" s="229"/>
      <c r="E6360" s="237"/>
      <c r="F6360" s="237"/>
      <c r="G6360" s="237"/>
      <c r="H6360" s="237"/>
      <c r="I6360" s="237"/>
      <c r="J6360" s="237"/>
      <c r="K6360" s="237"/>
      <c r="L6360" s="237"/>
      <c r="M6360" s="7">
        <f>(IF($E6490&lt;&gt;0,$M$2,IF($L6490&lt;&gt;0,$M$2,"")))</f>
        <v>1</v>
      </c>
    </row>
    <row r="6361" spans="1:14" ht="19.5">
      <c r="A6361" s="28">
        <v>525</v>
      </c>
      <c r="B6361" s="1943" t="str">
        <f>$B$12</f>
        <v>Правец</v>
      </c>
      <c r="C6361" s="1944"/>
      <c r="D6361" s="1945"/>
      <c r="E6361" s="410" t="s">
        <v>875</v>
      </c>
      <c r="F6361" s="1348" t="str">
        <f>$F$12</f>
        <v>7317</v>
      </c>
      <c r="G6361" s="237"/>
      <c r="H6361" s="237"/>
      <c r="I6361" s="237"/>
      <c r="J6361" s="237"/>
      <c r="K6361" s="237"/>
      <c r="L6361" s="237"/>
      <c r="M6361" s="7">
        <f>(IF($E6490&lt;&gt;0,$M$2,IF($L6490&lt;&gt;0,$M$2,"")))</f>
        <v>1</v>
      </c>
    </row>
    <row r="6362" spans="1:14">
      <c r="A6362" s="22">
        <v>820</v>
      </c>
      <c r="B6362" s="233" t="str">
        <f>$B$13</f>
        <v>(наименование на първостепенния разпоредител с бюджет)</v>
      </c>
      <c r="C6362" s="228"/>
      <c r="D6362" s="229"/>
      <c r="E6362" s="1349"/>
      <c r="F6362" s="242"/>
      <c r="G6362" s="237"/>
      <c r="H6362" s="237"/>
      <c r="I6362" s="237"/>
      <c r="J6362" s="237"/>
      <c r="K6362" s="237"/>
      <c r="L6362" s="237"/>
      <c r="M6362" s="7">
        <f>(IF($E6490&lt;&gt;0,$M$2,IF($L6490&lt;&gt;0,$M$2,"")))</f>
        <v>1</v>
      </c>
    </row>
    <row r="6363" spans="1:14" ht="19.5">
      <c r="A6363" s="23">
        <v>821</v>
      </c>
      <c r="B6363" s="236"/>
      <c r="C6363" s="237"/>
      <c r="D6363" s="124" t="s">
        <v>876</v>
      </c>
      <c r="E6363" s="238">
        <f>$E$15</f>
        <v>0</v>
      </c>
      <c r="F6363" s="414" t="str">
        <f>$F$15</f>
        <v>БЮДЖЕТ</v>
      </c>
      <c r="G6363" s="218"/>
      <c r="H6363" s="218"/>
      <c r="I6363" s="218"/>
      <c r="J6363" s="218"/>
      <c r="K6363" s="218"/>
      <c r="L6363" s="218"/>
      <c r="M6363" s="7">
        <f>(IF($E6490&lt;&gt;0,$M$2,IF($L6490&lt;&gt;0,$M$2,"")))</f>
        <v>1</v>
      </c>
    </row>
    <row r="6364" spans="1:14" ht="16.5" thickBot="1">
      <c r="A6364" s="23">
        <v>822</v>
      </c>
      <c r="B6364" s="228"/>
      <c r="C6364" s="391"/>
      <c r="D6364" s="400"/>
      <c r="E6364" s="237"/>
      <c r="F6364" s="409"/>
      <c r="G6364" s="409"/>
      <c r="H6364" s="409"/>
      <c r="I6364" s="409"/>
      <c r="J6364" s="409"/>
      <c r="K6364" s="409"/>
      <c r="L6364" s="1365" t="s">
        <v>459</v>
      </c>
      <c r="M6364" s="7">
        <f>(IF($E6490&lt;&gt;0,$M$2,IF($L6490&lt;&gt;0,$M$2,"")))</f>
        <v>1</v>
      </c>
    </row>
    <row r="6365" spans="1:14" ht="24.95" customHeight="1">
      <c r="A6365" s="23">
        <v>823</v>
      </c>
      <c r="B6365" s="247"/>
      <c r="C6365" s="248"/>
      <c r="D6365" s="249" t="s">
        <v>699</v>
      </c>
      <c r="E6365" s="1946" t="str">
        <f>CONCATENATE("Уточнен план ",$C$3)</f>
        <v>Уточнен план 2025</v>
      </c>
      <c r="F6365" s="1947"/>
      <c r="G6365" s="1947"/>
      <c r="H6365" s="1948"/>
      <c r="I6365" s="1927" t="str">
        <f>CONCATENATE("Отчет ",$C$3)</f>
        <v>Отчет 2025</v>
      </c>
      <c r="J6365" s="1928"/>
      <c r="K6365" s="1928"/>
      <c r="L6365" s="1929"/>
      <c r="M6365" s="7">
        <f>(IF($E6490&lt;&gt;0,$M$2,IF($L6490&lt;&gt;0,$M$2,"")))</f>
        <v>1</v>
      </c>
    </row>
    <row r="6366" spans="1:14" ht="54.95" customHeight="1" thickBot="1">
      <c r="A6366" s="23">
        <v>825</v>
      </c>
      <c r="B6366" s="250" t="s">
        <v>62</v>
      </c>
      <c r="C6366" s="251" t="s">
        <v>460</v>
      </c>
      <c r="D6366" s="252" t="s">
        <v>700</v>
      </c>
      <c r="E6366" s="1391" t="str">
        <f>$E$20</f>
        <v>Уточнен план                Общо</v>
      </c>
      <c r="F6366" s="1395" t="str">
        <f>$F$20</f>
        <v>държавни дейности</v>
      </c>
      <c r="G6366" s="1396" t="str">
        <f>$G$20</f>
        <v>местни дейности</v>
      </c>
      <c r="H6366" s="1397" t="str">
        <f>$H$20</f>
        <v>дофинансиране</v>
      </c>
      <c r="I6366" s="253" t="str">
        <f>$I$20</f>
        <v>държавни дейности -ОТЧЕТ</v>
      </c>
      <c r="J6366" s="254" t="str">
        <f>$J$20</f>
        <v>местни дейности - ОТЧЕТ</v>
      </c>
      <c r="K6366" s="255" t="str">
        <f>$K$20</f>
        <v>дофинансиране - ОТЧЕТ</v>
      </c>
      <c r="L6366" s="1675" t="str">
        <f>$L$20</f>
        <v>ОТЧЕТ                                    ОБЩО</v>
      </c>
      <c r="M6366" s="7">
        <f>(IF($E6490&lt;&gt;0,$M$2,IF($L6490&lt;&gt;0,$M$2,"")))</f>
        <v>1</v>
      </c>
    </row>
    <row r="6367" spans="1:14" ht="18.75">
      <c r="A6367" s="23"/>
      <c r="B6367" s="258"/>
      <c r="C6367" s="259"/>
      <c r="D6367" s="260" t="s">
        <v>729</v>
      </c>
      <c r="E6367" s="1442" t="str">
        <f>$E$21</f>
        <v>(1)</v>
      </c>
      <c r="F6367" s="143" t="str">
        <f>$F$21</f>
        <v>(2)</v>
      </c>
      <c r="G6367" s="144" t="str">
        <f>$G$21</f>
        <v>(3)</v>
      </c>
      <c r="H6367" s="145" t="str">
        <f>$H$21</f>
        <v>(4)</v>
      </c>
      <c r="I6367" s="261" t="str">
        <f>$I$21</f>
        <v>(5)</v>
      </c>
      <c r="J6367" s="262" t="str">
        <f>$J$21</f>
        <v>(6)</v>
      </c>
      <c r="K6367" s="263" t="str">
        <f>$K$21</f>
        <v>(7)</v>
      </c>
      <c r="L6367" s="264" t="str">
        <f>$L$21</f>
        <v>(8)</v>
      </c>
      <c r="M6367" s="7">
        <f>(IF($E6490&lt;&gt;0,$M$2,IF($L6490&lt;&gt;0,$M$2,"")))</f>
        <v>1</v>
      </c>
    </row>
    <row r="6368" spans="1:14">
      <c r="A6368" s="23"/>
      <c r="B6368" s="1439"/>
      <c r="C6368" s="1540" t="e">
        <f>VLOOKUP(D6368,OP_LIST2,2,FALSE)</f>
        <v>#N/A</v>
      </c>
      <c r="D6368" s="1445"/>
      <c r="E6368" s="389"/>
      <c r="F6368" s="1429"/>
      <c r="G6368" s="1430"/>
      <c r="H6368" s="1431"/>
      <c r="I6368" s="1429"/>
      <c r="J6368" s="1430"/>
      <c r="K6368" s="1431"/>
      <c r="L6368" s="1428"/>
      <c r="M6368" s="7">
        <f>(IF($E6490&lt;&gt;0,$M$2,IF($L6490&lt;&gt;0,$M$2,"")))</f>
        <v>1</v>
      </c>
    </row>
    <row r="6369" spans="1:14">
      <c r="A6369" s="23"/>
      <c r="B6369" s="1713" t="s">
        <v>2056</v>
      </c>
      <c r="C6369" s="1446">
        <f>VLOOKUP(D6370,EBK_DEIN2,2,FALSE)</f>
        <v>6606</v>
      </c>
      <c r="D6369" s="1445" t="s">
        <v>778</v>
      </c>
      <c r="E6369" s="389"/>
      <c r="F6369" s="1432"/>
      <c r="G6369" s="1433"/>
      <c r="H6369" s="1434"/>
      <c r="I6369" s="1432"/>
      <c r="J6369" s="1433"/>
      <c r="K6369" s="1434"/>
      <c r="L6369" s="1428"/>
      <c r="M6369" s="7">
        <f>(IF($E6490&lt;&gt;0,$M$2,IF($L6490&lt;&gt;0,$M$2,"")))</f>
        <v>1</v>
      </c>
    </row>
    <row r="6370" spans="1:14">
      <c r="A6370" s="23"/>
      <c r="B6370" s="1438"/>
      <c r="C6370" s="1531">
        <f>+C6369</f>
        <v>6606</v>
      </c>
      <c r="D6370" s="1440" t="s">
        <v>578</v>
      </c>
      <c r="E6370" s="389"/>
      <c r="F6370" s="1432"/>
      <c r="G6370" s="1433"/>
      <c r="H6370" s="1434"/>
      <c r="I6370" s="1432"/>
      <c r="J6370" s="1433"/>
      <c r="K6370" s="1434"/>
      <c r="L6370" s="1428"/>
      <c r="M6370" s="7">
        <f>(IF($E6490&lt;&gt;0,$M$2,IF($L6490&lt;&gt;0,$M$2,"")))</f>
        <v>1</v>
      </c>
    </row>
    <row r="6371" spans="1:14">
      <c r="A6371" s="23"/>
      <c r="B6371" s="1443"/>
      <c r="C6371" s="1441"/>
      <c r="D6371" s="1444" t="s">
        <v>701</v>
      </c>
      <c r="E6371" s="389"/>
      <c r="F6371" s="1435"/>
      <c r="G6371" s="1436"/>
      <c r="H6371" s="1437"/>
      <c r="I6371" s="1435"/>
      <c r="J6371" s="1436"/>
      <c r="K6371" s="1437"/>
      <c r="L6371" s="1428"/>
      <c r="M6371" s="7">
        <f>(IF($E6490&lt;&gt;0,$M$2,IF($L6490&lt;&gt;0,$M$2,"")))</f>
        <v>1</v>
      </c>
    </row>
    <row r="6372" spans="1:14" hidden="1">
      <c r="A6372" s="23"/>
      <c r="B6372" s="272">
        <v>100</v>
      </c>
      <c r="C6372" s="1930" t="s">
        <v>730</v>
      </c>
      <c r="D6372" s="1931"/>
      <c r="E6372" s="273">
        <f t="shared" ref="E6372:L6372" si="1489">SUM(E6373:E6374)</f>
        <v>0</v>
      </c>
      <c r="F6372" s="274">
        <f t="shared" si="1489"/>
        <v>0</v>
      </c>
      <c r="G6372" s="275">
        <f t="shared" si="1489"/>
        <v>0</v>
      </c>
      <c r="H6372" s="276">
        <f>SUM(H6373:H6374)</f>
        <v>0</v>
      </c>
      <c r="I6372" s="274">
        <f t="shared" si="1489"/>
        <v>0</v>
      </c>
      <c r="J6372" s="275">
        <f t="shared" si="1489"/>
        <v>0</v>
      </c>
      <c r="K6372" s="276">
        <f t="shared" si="1489"/>
        <v>0</v>
      </c>
      <c r="L6372" s="273">
        <f t="shared" si="1489"/>
        <v>0</v>
      </c>
      <c r="M6372" s="12" t="str">
        <f>(IF($E6372&lt;&gt;0,$M$2,IF($L6372&lt;&gt;0,$M$2,"")))</f>
        <v/>
      </c>
      <c r="N6372" s="13"/>
    </row>
    <row r="6373" spans="1:14" hidden="1">
      <c r="A6373" s="23"/>
      <c r="B6373" s="278"/>
      <c r="C6373" s="279">
        <v>101</v>
      </c>
      <c r="D6373" s="280" t="s">
        <v>731</v>
      </c>
      <c r="E6373" s="281">
        <f>F6373+G6373+H6373</f>
        <v>0</v>
      </c>
      <c r="F6373" s="152"/>
      <c r="G6373" s="153"/>
      <c r="H6373" s="1406"/>
      <c r="I6373" s="152"/>
      <c r="J6373" s="153"/>
      <c r="K6373" s="1406"/>
      <c r="L6373" s="281">
        <f>I6373+J6373+K6373</f>
        <v>0</v>
      </c>
      <c r="M6373" s="12" t="str">
        <f t="shared" ref="M6373:M6436" si="1490">(IF($E6373&lt;&gt;0,$M$2,IF($L6373&lt;&gt;0,$M$2,"")))</f>
        <v/>
      </c>
      <c r="N6373" s="13"/>
    </row>
    <row r="6374" spans="1:14" hidden="1">
      <c r="A6374" s="10"/>
      <c r="B6374" s="278"/>
      <c r="C6374" s="285">
        <v>102</v>
      </c>
      <c r="D6374" s="286" t="s">
        <v>732</v>
      </c>
      <c r="E6374" s="287">
        <f>F6374+G6374+H6374</f>
        <v>0</v>
      </c>
      <c r="F6374" s="173"/>
      <c r="G6374" s="174"/>
      <c r="H6374" s="1409"/>
      <c r="I6374" s="173"/>
      <c r="J6374" s="174"/>
      <c r="K6374" s="1409"/>
      <c r="L6374" s="287">
        <f>I6374+J6374+K6374</f>
        <v>0</v>
      </c>
      <c r="M6374" s="12" t="str">
        <f t="shared" si="1490"/>
        <v/>
      </c>
      <c r="N6374" s="13"/>
    </row>
    <row r="6375" spans="1:14" hidden="1">
      <c r="A6375" s="10"/>
      <c r="B6375" s="272">
        <v>200</v>
      </c>
      <c r="C6375" s="1932" t="s">
        <v>733</v>
      </c>
      <c r="D6375" s="1933"/>
      <c r="E6375" s="273">
        <f t="shared" ref="E6375:L6375" si="1491">SUM(E6376:E6380)</f>
        <v>0</v>
      </c>
      <c r="F6375" s="274">
        <f t="shared" si="1491"/>
        <v>0</v>
      </c>
      <c r="G6375" s="275">
        <f t="shared" si="1491"/>
        <v>0</v>
      </c>
      <c r="H6375" s="276">
        <f>SUM(H6376:H6380)</f>
        <v>0</v>
      </c>
      <c r="I6375" s="274">
        <f t="shared" si="1491"/>
        <v>0</v>
      </c>
      <c r="J6375" s="275">
        <f t="shared" si="1491"/>
        <v>0</v>
      </c>
      <c r="K6375" s="276">
        <f t="shared" si="1491"/>
        <v>0</v>
      </c>
      <c r="L6375" s="273">
        <f t="shared" si="1491"/>
        <v>0</v>
      </c>
      <c r="M6375" s="12" t="str">
        <f t="shared" si="1490"/>
        <v/>
      </c>
      <c r="N6375" s="13"/>
    </row>
    <row r="6376" spans="1:14" hidden="1">
      <c r="A6376" s="10"/>
      <c r="B6376" s="291"/>
      <c r="C6376" s="279">
        <v>201</v>
      </c>
      <c r="D6376" s="280" t="s">
        <v>734</v>
      </c>
      <c r="E6376" s="281">
        <f>F6376+G6376+H6376</f>
        <v>0</v>
      </c>
      <c r="F6376" s="152"/>
      <c r="G6376" s="153"/>
      <c r="H6376" s="1406"/>
      <c r="I6376" s="152"/>
      <c r="J6376" s="153"/>
      <c r="K6376" s="1406"/>
      <c r="L6376" s="281">
        <f>I6376+J6376+K6376</f>
        <v>0</v>
      </c>
      <c r="M6376" s="12" t="str">
        <f t="shared" si="1490"/>
        <v/>
      </c>
      <c r="N6376" s="13"/>
    </row>
    <row r="6377" spans="1:14" hidden="1">
      <c r="A6377" s="10"/>
      <c r="B6377" s="292"/>
      <c r="C6377" s="293">
        <v>202</v>
      </c>
      <c r="D6377" s="294" t="s">
        <v>735</v>
      </c>
      <c r="E6377" s="295">
        <f>F6377+G6377+H6377</f>
        <v>0</v>
      </c>
      <c r="F6377" s="158"/>
      <c r="G6377" s="159"/>
      <c r="H6377" s="1408"/>
      <c r="I6377" s="158"/>
      <c r="J6377" s="159"/>
      <c r="K6377" s="1408"/>
      <c r="L6377" s="295">
        <f>I6377+J6377+K6377</f>
        <v>0</v>
      </c>
      <c r="M6377" s="12" t="str">
        <f t="shared" si="1490"/>
        <v/>
      </c>
      <c r="N6377" s="13"/>
    </row>
    <row r="6378" spans="1:14" ht="31.5" hidden="1">
      <c r="A6378" s="10"/>
      <c r="B6378" s="299"/>
      <c r="C6378" s="293">
        <v>205</v>
      </c>
      <c r="D6378" s="294" t="s">
        <v>586</v>
      </c>
      <c r="E6378" s="295">
        <f>F6378+G6378+H6378</f>
        <v>0</v>
      </c>
      <c r="F6378" s="158"/>
      <c r="G6378" s="159"/>
      <c r="H6378" s="1408"/>
      <c r="I6378" s="158"/>
      <c r="J6378" s="159"/>
      <c r="K6378" s="1408"/>
      <c r="L6378" s="295">
        <f>I6378+J6378+K6378</f>
        <v>0</v>
      </c>
      <c r="M6378" s="12" t="str">
        <f t="shared" si="1490"/>
        <v/>
      </c>
      <c r="N6378" s="13"/>
    </row>
    <row r="6379" spans="1:14" hidden="1">
      <c r="A6379" s="10"/>
      <c r="B6379" s="299"/>
      <c r="C6379" s="293">
        <v>208</v>
      </c>
      <c r="D6379" s="300" t="s">
        <v>587</v>
      </c>
      <c r="E6379" s="295">
        <f>F6379+G6379+H6379</f>
        <v>0</v>
      </c>
      <c r="F6379" s="158"/>
      <c r="G6379" s="159"/>
      <c r="H6379" s="1408"/>
      <c r="I6379" s="158"/>
      <c r="J6379" s="159"/>
      <c r="K6379" s="1408"/>
      <c r="L6379" s="295">
        <f>I6379+J6379+K6379</f>
        <v>0</v>
      </c>
      <c r="M6379" s="12" t="str">
        <f t="shared" si="1490"/>
        <v/>
      </c>
      <c r="N6379" s="13"/>
    </row>
    <row r="6380" spans="1:14" hidden="1">
      <c r="A6380" s="10"/>
      <c r="B6380" s="291"/>
      <c r="C6380" s="285">
        <v>209</v>
      </c>
      <c r="D6380" s="301" t="s">
        <v>588</v>
      </c>
      <c r="E6380" s="287">
        <f>F6380+G6380+H6380</f>
        <v>0</v>
      </c>
      <c r="F6380" s="173"/>
      <c r="G6380" s="174"/>
      <c r="H6380" s="1409"/>
      <c r="I6380" s="173"/>
      <c r="J6380" s="174"/>
      <c r="K6380" s="1409"/>
      <c r="L6380" s="287">
        <f>I6380+J6380+K6380</f>
        <v>0</v>
      </c>
      <c r="M6380" s="12" t="str">
        <f t="shared" si="1490"/>
        <v/>
      </c>
      <c r="N6380" s="13"/>
    </row>
    <row r="6381" spans="1:14" hidden="1">
      <c r="A6381" s="10"/>
      <c r="B6381" s="272">
        <v>500</v>
      </c>
      <c r="C6381" s="1934" t="s">
        <v>188</v>
      </c>
      <c r="D6381" s="1935"/>
      <c r="E6381" s="273">
        <f t="shared" ref="E6381:L6381" si="1492">SUM(E6382:E6388)</f>
        <v>0</v>
      </c>
      <c r="F6381" s="274">
        <f t="shared" si="1492"/>
        <v>0</v>
      </c>
      <c r="G6381" s="275">
        <f t="shared" si="1492"/>
        <v>0</v>
      </c>
      <c r="H6381" s="276">
        <f>SUM(H6382:H6388)</f>
        <v>0</v>
      </c>
      <c r="I6381" s="274">
        <f t="shared" si="1492"/>
        <v>0</v>
      </c>
      <c r="J6381" s="275">
        <f t="shared" si="1492"/>
        <v>0</v>
      </c>
      <c r="K6381" s="276">
        <f t="shared" si="1492"/>
        <v>0</v>
      </c>
      <c r="L6381" s="273">
        <f t="shared" si="1492"/>
        <v>0</v>
      </c>
      <c r="M6381" s="12" t="str">
        <f t="shared" si="1490"/>
        <v/>
      </c>
      <c r="N6381" s="13"/>
    </row>
    <row r="6382" spans="1:14" ht="18" hidden="1" customHeight="1">
      <c r="A6382" s="10"/>
      <c r="B6382" s="291"/>
      <c r="C6382" s="302">
        <v>551</v>
      </c>
      <c r="D6382" s="303" t="s">
        <v>189</v>
      </c>
      <c r="E6382" s="281">
        <f t="shared" ref="E6382:E6389" si="1493">F6382+G6382+H6382</f>
        <v>0</v>
      </c>
      <c r="F6382" s="152"/>
      <c r="G6382" s="153"/>
      <c r="H6382" s="1406"/>
      <c r="I6382" s="152"/>
      <c r="J6382" s="153"/>
      <c r="K6382" s="1406"/>
      <c r="L6382" s="281">
        <f t="shared" ref="L6382:L6389" si="1494">I6382+J6382+K6382</f>
        <v>0</v>
      </c>
      <c r="M6382" s="12" t="str">
        <f t="shared" si="1490"/>
        <v/>
      </c>
      <c r="N6382" s="13"/>
    </row>
    <row r="6383" spans="1:14" hidden="1">
      <c r="A6383" s="10"/>
      <c r="B6383" s="291"/>
      <c r="C6383" s="304">
        <v>552</v>
      </c>
      <c r="D6383" s="305" t="s">
        <v>894</v>
      </c>
      <c r="E6383" s="295">
        <f t="shared" si="1493"/>
        <v>0</v>
      </c>
      <c r="F6383" s="158"/>
      <c r="G6383" s="159"/>
      <c r="H6383" s="1408"/>
      <c r="I6383" s="158"/>
      <c r="J6383" s="159"/>
      <c r="K6383" s="1408"/>
      <c r="L6383" s="295">
        <f t="shared" si="1494"/>
        <v>0</v>
      </c>
      <c r="M6383" s="12" t="str">
        <f t="shared" si="1490"/>
        <v/>
      </c>
      <c r="N6383" s="13"/>
    </row>
    <row r="6384" spans="1:14" hidden="1">
      <c r="A6384" s="10"/>
      <c r="B6384" s="306"/>
      <c r="C6384" s="304">
        <v>558</v>
      </c>
      <c r="D6384" s="307" t="s">
        <v>856</v>
      </c>
      <c r="E6384" s="295">
        <f>F6384+G6384+H6384</f>
        <v>0</v>
      </c>
      <c r="F6384" s="484">
        <v>0</v>
      </c>
      <c r="G6384" s="485">
        <v>0</v>
      </c>
      <c r="H6384" s="160">
        <v>0</v>
      </c>
      <c r="I6384" s="484">
        <v>0</v>
      </c>
      <c r="J6384" s="485">
        <v>0</v>
      </c>
      <c r="K6384" s="160">
        <v>0</v>
      </c>
      <c r="L6384" s="295">
        <f>I6384+J6384+K6384</f>
        <v>0</v>
      </c>
      <c r="M6384" s="12" t="str">
        <f t="shared" si="1490"/>
        <v/>
      </c>
      <c r="N6384" s="13"/>
    </row>
    <row r="6385" spans="1:14" hidden="1">
      <c r="A6385" s="10"/>
      <c r="B6385" s="306"/>
      <c r="C6385" s="304">
        <v>560</v>
      </c>
      <c r="D6385" s="307" t="s">
        <v>190</v>
      </c>
      <c r="E6385" s="295">
        <f t="shared" si="1493"/>
        <v>0</v>
      </c>
      <c r="F6385" s="158"/>
      <c r="G6385" s="159"/>
      <c r="H6385" s="1408"/>
      <c r="I6385" s="158"/>
      <c r="J6385" s="159"/>
      <c r="K6385" s="1408"/>
      <c r="L6385" s="295">
        <f t="shared" si="1494"/>
        <v>0</v>
      </c>
      <c r="M6385" s="12" t="str">
        <f t="shared" si="1490"/>
        <v/>
      </c>
      <c r="N6385" s="13"/>
    </row>
    <row r="6386" spans="1:14" hidden="1">
      <c r="A6386" s="10"/>
      <c r="B6386" s="306"/>
      <c r="C6386" s="304">
        <v>580</v>
      </c>
      <c r="D6386" s="305" t="s">
        <v>191</v>
      </c>
      <c r="E6386" s="295">
        <f t="shared" si="1493"/>
        <v>0</v>
      </c>
      <c r="F6386" s="158"/>
      <c r="G6386" s="159"/>
      <c r="H6386" s="1408"/>
      <c r="I6386" s="158"/>
      <c r="J6386" s="159"/>
      <c r="K6386" s="1408"/>
      <c r="L6386" s="295">
        <f t="shared" si="1494"/>
        <v>0</v>
      </c>
      <c r="M6386" s="12" t="str">
        <f t="shared" si="1490"/>
        <v/>
      </c>
      <c r="N6386" s="13"/>
    </row>
    <row r="6387" spans="1:14" hidden="1">
      <c r="A6387" s="10"/>
      <c r="B6387" s="291"/>
      <c r="C6387" s="304">
        <v>588</v>
      </c>
      <c r="D6387" s="305" t="s">
        <v>858</v>
      </c>
      <c r="E6387" s="295">
        <f>F6387+G6387+H6387</f>
        <v>0</v>
      </c>
      <c r="F6387" s="484">
        <v>0</v>
      </c>
      <c r="G6387" s="485">
        <v>0</v>
      </c>
      <c r="H6387" s="160">
        <v>0</v>
      </c>
      <c r="I6387" s="484">
        <v>0</v>
      </c>
      <c r="J6387" s="485">
        <v>0</v>
      </c>
      <c r="K6387" s="160">
        <v>0</v>
      </c>
      <c r="L6387" s="295">
        <f>I6387+J6387+K6387</f>
        <v>0</v>
      </c>
      <c r="M6387" s="12" t="str">
        <f t="shared" si="1490"/>
        <v/>
      </c>
      <c r="N6387" s="13"/>
    </row>
    <row r="6388" spans="1:14" ht="31.5" hidden="1">
      <c r="A6388" s="10"/>
      <c r="B6388" s="291"/>
      <c r="C6388" s="308">
        <v>590</v>
      </c>
      <c r="D6388" s="309" t="s">
        <v>192</v>
      </c>
      <c r="E6388" s="287">
        <f t="shared" si="1493"/>
        <v>0</v>
      </c>
      <c r="F6388" s="173"/>
      <c r="G6388" s="174"/>
      <c r="H6388" s="1409"/>
      <c r="I6388" s="173"/>
      <c r="J6388" s="174"/>
      <c r="K6388" s="1409"/>
      <c r="L6388" s="287">
        <f t="shared" si="1494"/>
        <v>0</v>
      </c>
      <c r="M6388" s="12" t="str">
        <f t="shared" si="1490"/>
        <v/>
      </c>
      <c r="N6388" s="13"/>
    </row>
    <row r="6389" spans="1:14" hidden="1">
      <c r="A6389" s="22">
        <v>5</v>
      </c>
      <c r="B6389" s="272">
        <v>800</v>
      </c>
      <c r="C6389" s="1936" t="s">
        <v>193</v>
      </c>
      <c r="D6389" s="1937"/>
      <c r="E6389" s="310">
        <f t="shared" si="1493"/>
        <v>0</v>
      </c>
      <c r="F6389" s="1410"/>
      <c r="G6389" s="1411"/>
      <c r="H6389" s="1412"/>
      <c r="I6389" s="1410"/>
      <c r="J6389" s="1411"/>
      <c r="K6389" s="1412"/>
      <c r="L6389" s="310">
        <f t="shared" si="1494"/>
        <v>0</v>
      </c>
      <c r="M6389" s="12" t="str">
        <f t="shared" si="1490"/>
        <v/>
      </c>
      <c r="N6389" s="13"/>
    </row>
    <row r="6390" spans="1:14">
      <c r="A6390" s="23">
        <v>10</v>
      </c>
      <c r="B6390" s="272">
        <v>1000</v>
      </c>
      <c r="C6390" s="1932" t="s">
        <v>194</v>
      </c>
      <c r="D6390" s="1933"/>
      <c r="E6390" s="310">
        <f t="shared" ref="E6390:L6390" si="1495">SUM(E6391:E6407)</f>
        <v>0</v>
      </c>
      <c r="F6390" s="274">
        <f t="shared" si="1495"/>
        <v>0</v>
      </c>
      <c r="G6390" s="275">
        <f t="shared" si="1495"/>
        <v>0</v>
      </c>
      <c r="H6390" s="276">
        <f>SUM(H6391:H6407)</f>
        <v>0</v>
      </c>
      <c r="I6390" s="274">
        <f t="shared" si="1495"/>
        <v>0</v>
      </c>
      <c r="J6390" s="275">
        <f t="shared" si="1495"/>
        <v>2400</v>
      </c>
      <c r="K6390" s="276">
        <f t="shared" si="1495"/>
        <v>0</v>
      </c>
      <c r="L6390" s="310">
        <f t="shared" si="1495"/>
        <v>2400</v>
      </c>
      <c r="M6390" s="12">
        <f t="shared" si="1490"/>
        <v>1</v>
      </c>
      <c r="N6390" s="13"/>
    </row>
    <row r="6391" spans="1:14" hidden="1">
      <c r="A6391" s="23">
        <v>15</v>
      </c>
      <c r="B6391" s="292"/>
      <c r="C6391" s="279">
        <v>1011</v>
      </c>
      <c r="D6391" s="311" t="s">
        <v>195</v>
      </c>
      <c r="E6391" s="281">
        <f t="shared" ref="E6391:E6407" si="1496">F6391+G6391+H6391</f>
        <v>0</v>
      </c>
      <c r="F6391" s="152"/>
      <c r="G6391" s="153"/>
      <c r="H6391" s="1406"/>
      <c r="I6391" s="152"/>
      <c r="J6391" s="153"/>
      <c r="K6391" s="1406"/>
      <c r="L6391" s="281">
        <f t="shared" ref="L6391:L6407" si="1497">I6391+J6391+K6391</f>
        <v>0</v>
      </c>
      <c r="M6391" s="12" t="str">
        <f t="shared" si="1490"/>
        <v/>
      </c>
      <c r="N6391" s="13"/>
    </row>
    <row r="6392" spans="1:14" hidden="1">
      <c r="A6392" s="22">
        <v>35</v>
      </c>
      <c r="B6392" s="292"/>
      <c r="C6392" s="293">
        <v>1012</v>
      </c>
      <c r="D6392" s="294" t="s">
        <v>196</v>
      </c>
      <c r="E6392" s="295">
        <f t="shared" si="1496"/>
        <v>0</v>
      </c>
      <c r="F6392" s="158"/>
      <c r="G6392" s="159"/>
      <c r="H6392" s="1408"/>
      <c r="I6392" s="158"/>
      <c r="J6392" s="159"/>
      <c r="K6392" s="1408"/>
      <c r="L6392" s="295">
        <f t="shared" si="1497"/>
        <v>0</v>
      </c>
      <c r="M6392" s="12" t="str">
        <f t="shared" si="1490"/>
        <v/>
      </c>
      <c r="N6392" s="13"/>
    </row>
    <row r="6393" spans="1:14" hidden="1">
      <c r="A6393" s="23">
        <v>40</v>
      </c>
      <c r="B6393" s="292"/>
      <c r="C6393" s="293">
        <v>1013</v>
      </c>
      <c r="D6393" s="294" t="s">
        <v>197</v>
      </c>
      <c r="E6393" s="295">
        <f t="shared" si="1496"/>
        <v>0</v>
      </c>
      <c r="F6393" s="158"/>
      <c r="G6393" s="159"/>
      <c r="H6393" s="1408"/>
      <c r="I6393" s="158"/>
      <c r="J6393" s="159"/>
      <c r="K6393" s="1408"/>
      <c r="L6393" s="295">
        <f t="shared" si="1497"/>
        <v>0</v>
      </c>
      <c r="M6393" s="12" t="str">
        <f t="shared" si="1490"/>
        <v/>
      </c>
      <c r="N6393" s="13"/>
    </row>
    <row r="6394" spans="1:14" hidden="1">
      <c r="A6394" s="23">
        <v>45</v>
      </c>
      <c r="B6394" s="292"/>
      <c r="C6394" s="293">
        <v>1014</v>
      </c>
      <c r="D6394" s="294" t="s">
        <v>198</v>
      </c>
      <c r="E6394" s="295">
        <f t="shared" si="1496"/>
        <v>0</v>
      </c>
      <c r="F6394" s="158"/>
      <c r="G6394" s="159"/>
      <c r="H6394" s="1408"/>
      <c r="I6394" s="158"/>
      <c r="J6394" s="159"/>
      <c r="K6394" s="1408"/>
      <c r="L6394" s="295">
        <f t="shared" si="1497"/>
        <v>0</v>
      </c>
      <c r="M6394" s="12" t="str">
        <f t="shared" si="1490"/>
        <v/>
      </c>
      <c r="N6394" s="13"/>
    </row>
    <row r="6395" spans="1:14" hidden="1">
      <c r="A6395" s="23">
        <v>50</v>
      </c>
      <c r="B6395" s="292"/>
      <c r="C6395" s="293">
        <v>1015</v>
      </c>
      <c r="D6395" s="294" t="s">
        <v>199</v>
      </c>
      <c r="E6395" s="295">
        <f t="shared" si="1496"/>
        <v>0</v>
      </c>
      <c r="F6395" s="158"/>
      <c r="G6395" s="159"/>
      <c r="H6395" s="1408"/>
      <c r="I6395" s="158"/>
      <c r="J6395" s="159"/>
      <c r="K6395" s="1408"/>
      <c r="L6395" s="295">
        <f t="shared" si="1497"/>
        <v>0</v>
      </c>
      <c r="M6395" s="12" t="str">
        <f t="shared" si="1490"/>
        <v/>
      </c>
      <c r="N6395" s="13"/>
    </row>
    <row r="6396" spans="1:14" hidden="1">
      <c r="A6396" s="23">
        <v>55</v>
      </c>
      <c r="B6396" s="292"/>
      <c r="C6396" s="312">
        <v>1016</v>
      </c>
      <c r="D6396" s="313" t="s">
        <v>200</v>
      </c>
      <c r="E6396" s="314">
        <f t="shared" si="1496"/>
        <v>0</v>
      </c>
      <c r="F6396" s="164"/>
      <c r="G6396" s="165"/>
      <c r="H6396" s="1407"/>
      <c r="I6396" s="164"/>
      <c r="J6396" s="165"/>
      <c r="K6396" s="1407"/>
      <c r="L6396" s="314">
        <f t="shared" si="1497"/>
        <v>0</v>
      </c>
      <c r="M6396" s="12" t="str">
        <f t="shared" si="1490"/>
        <v/>
      </c>
      <c r="N6396" s="13"/>
    </row>
    <row r="6397" spans="1:14">
      <c r="A6397" s="23">
        <v>60</v>
      </c>
      <c r="B6397" s="278"/>
      <c r="C6397" s="318">
        <v>1020</v>
      </c>
      <c r="D6397" s="319" t="s">
        <v>201</v>
      </c>
      <c r="E6397" s="320">
        <f t="shared" si="1496"/>
        <v>0</v>
      </c>
      <c r="F6397" s="450"/>
      <c r="G6397" s="451"/>
      <c r="H6397" s="1416"/>
      <c r="I6397" s="450">
        <v>0</v>
      </c>
      <c r="J6397" s="451">
        <v>2400</v>
      </c>
      <c r="K6397" s="1416">
        <v>0</v>
      </c>
      <c r="L6397" s="320">
        <f t="shared" si="1497"/>
        <v>2400</v>
      </c>
      <c r="M6397" s="12">
        <f t="shared" si="1490"/>
        <v>1</v>
      </c>
      <c r="N6397" s="13"/>
    </row>
    <row r="6398" spans="1:14" hidden="1">
      <c r="A6398" s="22">
        <v>65</v>
      </c>
      <c r="B6398" s="292"/>
      <c r="C6398" s="324">
        <v>1030</v>
      </c>
      <c r="D6398" s="325" t="s">
        <v>202</v>
      </c>
      <c r="E6398" s="326">
        <f t="shared" si="1496"/>
        <v>0</v>
      </c>
      <c r="F6398" s="445"/>
      <c r="G6398" s="446"/>
      <c r="H6398" s="1413"/>
      <c r="I6398" s="445"/>
      <c r="J6398" s="446"/>
      <c r="K6398" s="1413"/>
      <c r="L6398" s="326">
        <f t="shared" si="1497"/>
        <v>0</v>
      </c>
      <c r="M6398" s="12" t="str">
        <f t="shared" si="1490"/>
        <v/>
      </c>
      <c r="N6398" s="13"/>
    </row>
    <row r="6399" spans="1:14" hidden="1">
      <c r="A6399" s="23">
        <v>70</v>
      </c>
      <c r="B6399" s="292"/>
      <c r="C6399" s="318">
        <v>1051</v>
      </c>
      <c r="D6399" s="331" t="s">
        <v>203</v>
      </c>
      <c r="E6399" s="320">
        <f t="shared" si="1496"/>
        <v>0</v>
      </c>
      <c r="F6399" s="450"/>
      <c r="G6399" s="451"/>
      <c r="H6399" s="1416"/>
      <c r="I6399" s="450"/>
      <c r="J6399" s="451"/>
      <c r="K6399" s="1416"/>
      <c r="L6399" s="320">
        <f t="shared" si="1497"/>
        <v>0</v>
      </c>
      <c r="M6399" s="12" t="str">
        <f t="shared" si="1490"/>
        <v/>
      </c>
      <c r="N6399" s="13"/>
    </row>
    <row r="6400" spans="1:14" hidden="1">
      <c r="A6400" s="23">
        <v>75</v>
      </c>
      <c r="B6400" s="292"/>
      <c r="C6400" s="293">
        <v>1052</v>
      </c>
      <c r="D6400" s="294" t="s">
        <v>204</v>
      </c>
      <c r="E6400" s="295">
        <f t="shared" si="1496"/>
        <v>0</v>
      </c>
      <c r="F6400" s="158"/>
      <c r="G6400" s="159"/>
      <c r="H6400" s="1408"/>
      <c r="I6400" s="158"/>
      <c r="J6400" s="159"/>
      <c r="K6400" s="1408"/>
      <c r="L6400" s="295">
        <f t="shared" si="1497"/>
        <v>0</v>
      </c>
      <c r="M6400" s="12" t="str">
        <f t="shared" si="1490"/>
        <v/>
      </c>
      <c r="N6400" s="13"/>
    </row>
    <row r="6401" spans="1:14" hidden="1">
      <c r="A6401" s="23">
        <v>80</v>
      </c>
      <c r="B6401" s="292"/>
      <c r="C6401" s="324">
        <v>1053</v>
      </c>
      <c r="D6401" s="325" t="s">
        <v>859</v>
      </c>
      <c r="E6401" s="326">
        <f t="shared" si="1496"/>
        <v>0</v>
      </c>
      <c r="F6401" s="445"/>
      <c r="G6401" s="446"/>
      <c r="H6401" s="1413"/>
      <c r="I6401" s="445"/>
      <c r="J6401" s="446"/>
      <c r="K6401" s="1413"/>
      <c r="L6401" s="326">
        <f t="shared" si="1497"/>
        <v>0</v>
      </c>
      <c r="M6401" s="12" t="str">
        <f t="shared" si="1490"/>
        <v/>
      </c>
      <c r="N6401" s="13"/>
    </row>
    <row r="6402" spans="1:14" hidden="1">
      <c r="A6402" s="23">
        <v>80</v>
      </c>
      <c r="B6402" s="292"/>
      <c r="C6402" s="318">
        <v>1062</v>
      </c>
      <c r="D6402" s="319" t="s">
        <v>205</v>
      </c>
      <c r="E6402" s="320">
        <f t="shared" si="1496"/>
        <v>0</v>
      </c>
      <c r="F6402" s="450"/>
      <c r="G6402" s="451"/>
      <c r="H6402" s="1416"/>
      <c r="I6402" s="450"/>
      <c r="J6402" s="451"/>
      <c r="K6402" s="1416"/>
      <c r="L6402" s="320">
        <f t="shared" si="1497"/>
        <v>0</v>
      </c>
      <c r="M6402" s="12" t="str">
        <f t="shared" si="1490"/>
        <v/>
      </c>
      <c r="N6402" s="13"/>
    </row>
    <row r="6403" spans="1:14" hidden="1">
      <c r="A6403" s="23">
        <v>85</v>
      </c>
      <c r="B6403" s="292"/>
      <c r="C6403" s="324">
        <v>1063</v>
      </c>
      <c r="D6403" s="332" t="s">
        <v>787</v>
      </c>
      <c r="E6403" s="326">
        <f t="shared" si="1496"/>
        <v>0</v>
      </c>
      <c r="F6403" s="445"/>
      <c r="G6403" s="446"/>
      <c r="H6403" s="1413"/>
      <c r="I6403" s="445"/>
      <c r="J6403" s="446"/>
      <c r="K6403" s="1413"/>
      <c r="L6403" s="326">
        <f t="shared" si="1497"/>
        <v>0</v>
      </c>
      <c r="M6403" s="12" t="str">
        <f t="shared" si="1490"/>
        <v/>
      </c>
      <c r="N6403" s="13"/>
    </row>
    <row r="6404" spans="1:14" hidden="1">
      <c r="A6404" s="23">
        <v>90</v>
      </c>
      <c r="B6404" s="292"/>
      <c r="C6404" s="333">
        <v>1069</v>
      </c>
      <c r="D6404" s="334" t="s">
        <v>206</v>
      </c>
      <c r="E6404" s="335">
        <f t="shared" si="1496"/>
        <v>0</v>
      </c>
      <c r="F6404" s="589"/>
      <c r="G6404" s="590"/>
      <c r="H6404" s="1415"/>
      <c r="I6404" s="589"/>
      <c r="J6404" s="590"/>
      <c r="K6404" s="1415"/>
      <c r="L6404" s="335">
        <f t="shared" si="1497"/>
        <v>0</v>
      </c>
      <c r="M6404" s="12" t="str">
        <f t="shared" si="1490"/>
        <v/>
      </c>
      <c r="N6404" s="13"/>
    </row>
    <row r="6405" spans="1:14" hidden="1">
      <c r="A6405" s="23">
        <v>90</v>
      </c>
      <c r="B6405" s="278"/>
      <c r="C6405" s="318">
        <v>1091</v>
      </c>
      <c r="D6405" s="331" t="s">
        <v>895</v>
      </c>
      <c r="E6405" s="320">
        <f t="shared" si="1496"/>
        <v>0</v>
      </c>
      <c r="F6405" s="450"/>
      <c r="G6405" s="451"/>
      <c r="H6405" s="1416"/>
      <c r="I6405" s="450"/>
      <c r="J6405" s="451"/>
      <c r="K6405" s="1416"/>
      <c r="L6405" s="320">
        <f t="shared" si="1497"/>
        <v>0</v>
      </c>
      <c r="M6405" s="12" t="str">
        <f t="shared" si="1490"/>
        <v/>
      </c>
      <c r="N6405" s="13"/>
    </row>
    <row r="6406" spans="1:14" hidden="1">
      <c r="A6406" s="22">
        <v>115</v>
      </c>
      <c r="B6406" s="292"/>
      <c r="C6406" s="293">
        <v>1092</v>
      </c>
      <c r="D6406" s="294" t="s">
        <v>299</v>
      </c>
      <c r="E6406" s="295">
        <f t="shared" si="1496"/>
        <v>0</v>
      </c>
      <c r="F6406" s="158"/>
      <c r="G6406" s="159"/>
      <c r="H6406" s="1408"/>
      <c r="I6406" s="158"/>
      <c r="J6406" s="159"/>
      <c r="K6406" s="1408"/>
      <c r="L6406" s="295">
        <f t="shared" si="1497"/>
        <v>0</v>
      </c>
      <c r="M6406" s="12" t="str">
        <f t="shared" si="1490"/>
        <v/>
      </c>
      <c r="N6406" s="13"/>
    </row>
    <row r="6407" spans="1:14" hidden="1">
      <c r="A6407" s="22">
        <v>125</v>
      </c>
      <c r="B6407" s="292"/>
      <c r="C6407" s="285">
        <v>1098</v>
      </c>
      <c r="D6407" s="339" t="s">
        <v>207</v>
      </c>
      <c r="E6407" s="287">
        <f t="shared" si="1496"/>
        <v>0</v>
      </c>
      <c r="F6407" s="173"/>
      <c r="G6407" s="174"/>
      <c r="H6407" s="1409"/>
      <c r="I6407" s="173"/>
      <c r="J6407" s="174"/>
      <c r="K6407" s="1409"/>
      <c r="L6407" s="287">
        <f t="shared" si="1497"/>
        <v>0</v>
      </c>
      <c r="M6407" s="12" t="str">
        <f t="shared" si="1490"/>
        <v/>
      </c>
      <c r="N6407" s="13"/>
    </row>
    <row r="6408" spans="1:14" hidden="1">
      <c r="A6408" s="23">
        <v>130</v>
      </c>
      <c r="B6408" s="272">
        <v>1900</v>
      </c>
      <c r="C6408" s="1917" t="s">
        <v>266</v>
      </c>
      <c r="D6408" s="1918"/>
      <c r="E6408" s="310">
        <f t="shared" ref="E6408:L6408" si="1498">SUM(E6409:E6411)</f>
        <v>0</v>
      </c>
      <c r="F6408" s="274">
        <f t="shared" si="1498"/>
        <v>0</v>
      </c>
      <c r="G6408" s="275">
        <f t="shared" si="1498"/>
        <v>0</v>
      </c>
      <c r="H6408" s="276">
        <f>SUM(H6409:H6411)</f>
        <v>0</v>
      </c>
      <c r="I6408" s="274">
        <f t="shared" si="1498"/>
        <v>0</v>
      </c>
      <c r="J6408" s="275">
        <f t="shared" si="1498"/>
        <v>0</v>
      </c>
      <c r="K6408" s="276">
        <f t="shared" si="1498"/>
        <v>0</v>
      </c>
      <c r="L6408" s="310">
        <f t="shared" si="1498"/>
        <v>0</v>
      </c>
      <c r="M6408" s="12" t="str">
        <f t="shared" si="1490"/>
        <v/>
      </c>
      <c r="N6408" s="13"/>
    </row>
    <row r="6409" spans="1:14" hidden="1">
      <c r="A6409" s="23">
        <v>135</v>
      </c>
      <c r="B6409" s="292"/>
      <c r="C6409" s="279">
        <v>1901</v>
      </c>
      <c r="D6409" s="340" t="s">
        <v>896</v>
      </c>
      <c r="E6409" s="281">
        <f>F6409+G6409+H6409</f>
        <v>0</v>
      </c>
      <c r="F6409" s="152"/>
      <c r="G6409" s="153"/>
      <c r="H6409" s="1406"/>
      <c r="I6409" s="152"/>
      <c r="J6409" s="153"/>
      <c r="K6409" s="1406"/>
      <c r="L6409" s="281">
        <f>I6409+J6409+K6409</f>
        <v>0</v>
      </c>
      <c r="M6409" s="12" t="str">
        <f t="shared" si="1490"/>
        <v/>
      </c>
      <c r="N6409" s="13"/>
    </row>
    <row r="6410" spans="1:14" hidden="1">
      <c r="A6410" s="23">
        <v>140</v>
      </c>
      <c r="B6410" s="341"/>
      <c r="C6410" s="293">
        <v>1981</v>
      </c>
      <c r="D6410" s="342" t="s">
        <v>897</v>
      </c>
      <c r="E6410" s="295">
        <f>F6410+G6410+H6410</f>
        <v>0</v>
      </c>
      <c r="F6410" s="158"/>
      <c r="G6410" s="159"/>
      <c r="H6410" s="1408"/>
      <c r="I6410" s="158"/>
      <c r="J6410" s="159"/>
      <c r="K6410" s="1408"/>
      <c r="L6410" s="295">
        <f>I6410+J6410+K6410</f>
        <v>0</v>
      </c>
      <c r="M6410" s="12" t="str">
        <f t="shared" si="1490"/>
        <v/>
      </c>
      <c r="N6410" s="13"/>
    </row>
    <row r="6411" spans="1:14" hidden="1">
      <c r="A6411" s="23">
        <v>145</v>
      </c>
      <c r="B6411" s="292"/>
      <c r="C6411" s="285">
        <v>1991</v>
      </c>
      <c r="D6411" s="343" t="s">
        <v>898</v>
      </c>
      <c r="E6411" s="287">
        <f>F6411+G6411+H6411</f>
        <v>0</v>
      </c>
      <c r="F6411" s="173"/>
      <c r="G6411" s="174"/>
      <c r="H6411" s="1409"/>
      <c r="I6411" s="173"/>
      <c r="J6411" s="174"/>
      <c r="K6411" s="1409"/>
      <c r="L6411" s="287">
        <f>I6411+J6411+K6411</f>
        <v>0</v>
      </c>
      <c r="M6411" s="12" t="str">
        <f t="shared" si="1490"/>
        <v/>
      </c>
      <c r="N6411" s="13"/>
    </row>
    <row r="6412" spans="1:14" hidden="1">
      <c r="A6412" s="23">
        <v>150</v>
      </c>
      <c r="B6412" s="272">
        <v>2100</v>
      </c>
      <c r="C6412" s="1917" t="s">
        <v>708</v>
      </c>
      <c r="D6412" s="1918"/>
      <c r="E6412" s="310">
        <f t="shared" ref="E6412:L6412" si="1499">SUM(E6413:E6417)</f>
        <v>0</v>
      </c>
      <c r="F6412" s="274">
        <f t="shared" si="1499"/>
        <v>0</v>
      </c>
      <c r="G6412" s="275">
        <f t="shared" si="1499"/>
        <v>0</v>
      </c>
      <c r="H6412" s="276">
        <f>SUM(H6413:H6417)</f>
        <v>0</v>
      </c>
      <c r="I6412" s="274">
        <f t="shared" si="1499"/>
        <v>0</v>
      </c>
      <c r="J6412" s="275">
        <f t="shared" si="1499"/>
        <v>0</v>
      </c>
      <c r="K6412" s="276">
        <f t="shared" si="1499"/>
        <v>0</v>
      </c>
      <c r="L6412" s="310">
        <f t="shared" si="1499"/>
        <v>0</v>
      </c>
      <c r="M6412" s="12" t="str">
        <f t="shared" si="1490"/>
        <v/>
      </c>
      <c r="N6412" s="13"/>
    </row>
    <row r="6413" spans="1:14" hidden="1">
      <c r="A6413" s="23">
        <v>155</v>
      </c>
      <c r="B6413" s="292"/>
      <c r="C6413" s="279">
        <v>2110</v>
      </c>
      <c r="D6413" s="344" t="s">
        <v>208</v>
      </c>
      <c r="E6413" s="281">
        <f>F6413+G6413+H6413</f>
        <v>0</v>
      </c>
      <c r="F6413" s="152"/>
      <c r="G6413" s="153"/>
      <c r="H6413" s="1406"/>
      <c r="I6413" s="152"/>
      <c r="J6413" s="153"/>
      <c r="K6413" s="1406"/>
      <c r="L6413" s="281">
        <f>I6413+J6413+K6413</f>
        <v>0</v>
      </c>
      <c r="M6413" s="12" t="str">
        <f t="shared" si="1490"/>
        <v/>
      </c>
      <c r="N6413" s="13"/>
    </row>
    <row r="6414" spans="1:14" hidden="1">
      <c r="A6414" s="23">
        <v>160</v>
      </c>
      <c r="B6414" s="341"/>
      <c r="C6414" s="293">
        <v>2120</v>
      </c>
      <c r="D6414" s="300" t="s">
        <v>209</v>
      </c>
      <c r="E6414" s="295">
        <f>F6414+G6414+H6414</f>
        <v>0</v>
      </c>
      <c r="F6414" s="158"/>
      <c r="G6414" s="159"/>
      <c r="H6414" s="1408"/>
      <c r="I6414" s="158"/>
      <c r="J6414" s="159"/>
      <c r="K6414" s="1408"/>
      <c r="L6414" s="295">
        <f>I6414+J6414+K6414</f>
        <v>0</v>
      </c>
      <c r="M6414" s="12" t="str">
        <f t="shared" si="1490"/>
        <v/>
      </c>
      <c r="N6414" s="13"/>
    </row>
    <row r="6415" spans="1:14" hidden="1">
      <c r="A6415" s="23">
        <v>165</v>
      </c>
      <c r="B6415" s="341"/>
      <c r="C6415" s="293">
        <v>2125</v>
      </c>
      <c r="D6415" s="300" t="s">
        <v>210</v>
      </c>
      <c r="E6415" s="295">
        <f>F6415+G6415+H6415</f>
        <v>0</v>
      </c>
      <c r="F6415" s="484">
        <v>0</v>
      </c>
      <c r="G6415" s="485">
        <v>0</v>
      </c>
      <c r="H6415" s="160">
        <v>0</v>
      </c>
      <c r="I6415" s="484">
        <v>0</v>
      </c>
      <c r="J6415" s="485">
        <v>0</v>
      </c>
      <c r="K6415" s="160">
        <v>0</v>
      </c>
      <c r="L6415" s="295">
        <f>I6415+J6415+K6415</f>
        <v>0</v>
      </c>
      <c r="M6415" s="12" t="str">
        <f t="shared" si="1490"/>
        <v/>
      </c>
      <c r="N6415" s="13"/>
    </row>
    <row r="6416" spans="1:14" hidden="1">
      <c r="A6416" s="23">
        <v>175</v>
      </c>
      <c r="B6416" s="291"/>
      <c r="C6416" s="293">
        <v>2140</v>
      </c>
      <c r="D6416" s="300" t="s">
        <v>211</v>
      </c>
      <c r="E6416" s="295">
        <f>F6416+G6416+H6416</f>
        <v>0</v>
      </c>
      <c r="F6416" s="484">
        <v>0</v>
      </c>
      <c r="G6416" s="485">
        <v>0</v>
      </c>
      <c r="H6416" s="160">
        <v>0</v>
      </c>
      <c r="I6416" s="484">
        <v>0</v>
      </c>
      <c r="J6416" s="485">
        <v>0</v>
      </c>
      <c r="K6416" s="160">
        <v>0</v>
      </c>
      <c r="L6416" s="295">
        <f>I6416+J6416+K6416</f>
        <v>0</v>
      </c>
      <c r="M6416" s="12" t="str">
        <f t="shared" si="1490"/>
        <v/>
      </c>
      <c r="N6416" s="13"/>
    </row>
    <row r="6417" spans="1:14" hidden="1">
      <c r="A6417" s="23">
        <v>180</v>
      </c>
      <c r="B6417" s="292"/>
      <c r="C6417" s="285">
        <v>2190</v>
      </c>
      <c r="D6417" s="345" t="s">
        <v>212</v>
      </c>
      <c r="E6417" s="287">
        <f>F6417+G6417+H6417</f>
        <v>0</v>
      </c>
      <c r="F6417" s="173"/>
      <c r="G6417" s="174"/>
      <c r="H6417" s="1409"/>
      <c r="I6417" s="173"/>
      <c r="J6417" s="174"/>
      <c r="K6417" s="1409"/>
      <c r="L6417" s="287">
        <f>I6417+J6417+K6417</f>
        <v>0</v>
      </c>
      <c r="M6417" s="12" t="str">
        <f t="shared" si="1490"/>
        <v/>
      </c>
      <c r="N6417" s="13"/>
    </row>
    <row r="6418" spans="1:14" hidden="1">
      <c r="A6418" s="23">
        <v>185</v>
      </c>
      <c r="B6418" s="272">
        <v>2200</v>
      </c>
      <c r="C6418" s="1917" t="s">
        <v>213</v>
      </c>
      <c r="D6418" s="1918"/>
      <c r="E6418" s="310">
        <f t="shared" ref="E6418:L6418" si="1500">SUM(E6419:E6420)</f>
        <v>0</v>
      </c>
      <c r="F6418" s="274">
        <f t="shared" si="1500"/>
        <v>0</v>
      </c>
      <c r="G6418" s="275">
        <f t="shared" si="1500"/>
        <v>0</v>
      </c>
      <c r="H6418" s="276">
        <f>SUM(H6419:H6420)</f>
        <v>0</v>
      </c>
      <c r="I6418" s="274">
        <f t="shared" si="1500"/>
        <v>0</v>
      </c>
      <c r="J6418" s="275">
        <f t="shared" si="1500"/>
        <v>0</v>
      </c>
      <c r="K6418" s="276">
        <f t="shared" si="1500"/>
        <v>0</v>
      </c>
      <c r="L6418" s="310">
        <f t="shared" si="1500"/>
        <v>0</v>
      </c>
      <c r="M6418" s="12" t="str">
        <f t="shared" si="1490"/>
        <v/>
      </c>
      <c r="N6418" s="13"/>
    </row>
    <row r="6419" spans="1:14" hidden="1">
      <c r="A6419" s="23">
        <v>190</v>
      </c>
      <c r="B6419" s="292"/>
      <c r="C6419" s="279">
        <v>2221</v>
      </c>
      <c r="D6419" s="280" t="s">
        <v>300</v>
      </c>
      <c r="E6419" s="281">
        <f>F6419+G6419+H6419</f>
        <v>0</v>
      </c>
      <c r="F6419" s="152"/>
      <c r="G6419" s="153"/>
      <c r="H6419" s="1406"/>
      <c r="I6419" s="152"/>
      <c r="J6419" s="153"/>
      <c r="K6419" s="1406"/>
      <c r="L6419" s="281">
        <f>I6419+J6419+K6419</f>
        <v>0</v>
      </c>
      <c r="M6419" s="12" t="str">
        <f t="shared" si="1490"/>
        <v/>
      </c>
      <c r="N6419" s="13"/>
    </row>
    <row r="6420" spans="1:14" hidden="1">
      <c r="A6420" s="23">
        <v>200</v>
      </c>
      <c r="B6420" s="292"/>
      <c r="C6420" s="285">
        <v>2224</v>
      </c>
      <c r="D6420" s="286" t="s">
        <v>214</v>
      </c>
      <c r="E6420" s="287">
        <f>F6420+G6420+H6420</f>
        <v>0</v>
      </c>
      <c r="F6420" s="173"/>
      <c r="G6420" s="174"/>
      <c r="H6420" s="1409"/>
      <c r="I6420" s="173"/>
      <c r="J6420" s="174"/>
      <c r="K6420" s="1409"/>
      <c r="L6420" s="287">
        <f>I6420+J6420+K6420</f>
        <v>0</v>
      </c>
      <c r="M6420" s="12" t="str">
        <f t="shared" si="1490"/>
        <v/>
      </c>
      <c r="N6420" s="13"/>
    </row>
    <row r="6421" spans="1:14" hidden="1">
      <c r="A6421" s="23">
        <v>200</v>
      </c>
      <c r="B6421" s="272">
        <v>2500</v>
      </c>
      <c r="C6421" s="1917" t="s">
        <v>215</v>
      </c>
      <c r="D6421" s="1918"/>
      <c r="E6421" s="310">
        <f>F6421+G6421+H6421</f>
        <v>0</v>
      </c>
      <c r="F6421" s="1410"/>
      <c r="G6421" s="1411"/>
      <c r="H6421" s="1412"/>
      <c r="I6421" s="1410"/>
      <c r="J6421" s="1411"/>
      <c r="K6421" s="1412"/>
      <c r="L6421" s="310">
        <f>I6421+J6421+K6421</f>
        <v>0</v>
      </c>
      <c r="M6421" s="12" t="str">
        <f t="shared" si="1490"/>
        <v/>
      </c>
      <c r="N6421" s="13"/>
    </row>
    <row r="6422" spans="1:14" hidden="1">
      <c r="A6422" s="23">
        <v>205</v>
      </c>
      <c r="B6422" s="272">
        <v>2600</v>
      </c>
      <c r="C6422" s="1923" t="s">
        <v>216</v>
      </c>
      <c r="D6422" s="1924"/>
      <c r="E6422" s="310">
        <f>F6422+G6422+H6422</f>
        <v>0</v>
      </c>
      <c r="F6422" s="1410"/>
      <c r="G6422" s="1411"/>
      <c r="H6422" s="1412"/>
      <c r="I6422" s="1410"/>
      <c r="J6422" s="1411"/>
      <c r="K6422" s="1412"/>
      <c r="L6422" s="310">
        <f>I6422+J6422+K6422</f>
        <v>0</v>
      </c>
      <c r="M6422" s="12" t="str">
        <f t="shared" si="1490"/>
        <v/>
      </c>
      <c r="N6422" s="13"/>
    </row>
    <row r="6423" spans="1:14" hidden="1">
      <c r="A6423" s="23">
        <v>210</v>
      </c>
      <c r="B6423" s="272">
        <v>2700</v>
      </c>
      <c r="C6423" s="1923" t="s">
        <v>217</v>
      </c>
      <c r="D6423" s="1924"/>
      <c r="E6423" s="310">
        <f>F6423+G6423+H6423</f>
        <v>0</v>
      </c>
      <c r="F6423" s="1410"/>
      <c r="G6423" s="1411"/>
      <c r="H6423" s="1412"/>
      <c r="I6423" s="1410"/>
      <c r="J6423" s="1411"/>
      <c r="K6423" s="1412"/>
      <c r="L6423" s="310">
        <f>I6423+J6423+K6423</f>
        <v>0</v>
      </c>
      <c r="M6423" s="12" t="str">
        <f t="shared" si="1490"/>
        <v/>
      </c>
      <c r="N6423" s="13"/>
    </row>
    <row r="6424" spans="1:14" ht="36" hidden="1" customHeight="1">
      <c r="A6424" s="23">
        <v>215</v>
      </c>
      <c r="B6424" s="272">
        <v>2800</v>
      </c>
      <c r="C6424" s="1923" t="s">
        <v>1644</v>
      </c>
      <c r="D6424" s="1924"/>
      <c r="E6424" s="310">
        <f t="shared" ref="E6424:L6424" si="1501">SUM(E6425:E6427)</f>
        <v>0</v>
      </c>
      <c r="F6424" s="274">
        <f t="shared" si="1501"/>
        <v>0</v>
      </c>
      <c r="G6424" s="275">
        <f t="shared" si="1501"/>
        <v>0</v>
      </c>
      <c r="H6424" s="276">
        <f>SUM(H6425:H6427)</f>
        <v>0</v>
      </c>
      <c r="I6424" s="274">
        <f t="shared" si="1501"/>
        <v>0</v>
      </c>
      <c r="J6424" s="275">
        <f t="shared" si="1501"/>
        <v>0</v>
      </c>
      <c r="K6424" s="276">
        <f t="shared" si="1501"/>
        <v>0</v>
      </c>
      <c r="L6424" s="310">
        <f t="shared" si="1501"/>
        <v>0</v>
      </c>
      <c r="M6424" s="12" t="str">
        <f t="shared" si="1490"/>
        <v/>
      </c>
      <c r="N6424" s="13"/>
    </row>
    <row r="6425" spans="1:14" hidden="1">
      <c r="A6425" s="22">
        <v>220</v>
      </c>
      <c r="B6425" s="292"/>
      <c r="C6425" s="279">
        <v>2810</v>
      </c>
      <c r="D6425" s="340" t="s">
        <v>2169</v>
      </c>
      <c r="E6425" s="281">
        <f>F6425+G6425+H6425</f>
        <v>0</v>
      </c>
      <c r="F6425" s="152"/>
      <c r="G6425" s="153"/>
      <c r="H6425" s="1406"/>
      <c r="I6425" s="152"/>
      <c r="J6425" s="153"/>
      <c r="K6425" s="1406"/>
      <c r="L6425" s="281">
        <f>I6425+J6425+K6425</f>
        <v>0</v>
      </c>
      <c r="M6425" s="12" t="str">
        <f t="shared" si="1490"/>
        <v/>
      </c>
      <c r="N6425" s="13"/>
    </row>
    <row r="6426" spans="1:14" hidden="1">
      <c r="A6426" s="23">
        <v>225</v>
      </c>
      <c r="B6426" s="341"/>
      <c r="C6426" s="293">
        <v>2820</v>
      </c>
      <c r="D6426" s="342" t="s">
        <v>2170</v>
      </c>
      <c r="E6426" s="295">
        <f>F6426+G6426+H6426</f>
        <v>0</v>
      </c>
      <c r="F6426" s="158"/>
      <c r="G6426" s="159"/>
      <c r="H6426" s="1408"/>
      <c r="I6426" s="158"/>
      <c r="J6426" s="159"/>
      <c r="K6426" s="1408"/>
      <c r="L6426" s="295">
        <f>I6426+J6426+K6426</f>
        <v>0</v>
      </c>
      <c r="M6426" s="12" t="str">
        <f t="shared" si="1490"/>
        <v/>
      </c>
      <c r="N6426" s="13"/>
    </row>
    <row r="6427" spans="1:14" ht="31.5" hidden="1">
      <c r="A6427" s="23">
        <v>230</v>
      </c>
      <c r="B6427" s="292"/>
      <c r="C6427" s="285">
        <v>2890</v>
      </c>
      <c r="D6427" s="343" t="s">
        <v>2171</v>
      </c>
      <c r="E6427" s="287">
        <f>F6427+G6427+H6427</f>
        <v>0</v>
      </c>
      <c r="F6427" s="173"/>
      <c r="G6427" s="174"/>
      <c r="H6427" s="1409"/>
      <c r="I6427" s="173"/>
      <c r="J6427" s="174"/>
      <c r="K6427" s="1409"/>
      <c r="L6427" s="287">
        <f>I6427+J6427+K6427</f>
        <v>0</v>
      </c>
      <c r="M6427" s="12" t="str">
        <f t="shared" si="1490"/>
        <v/>
      </c>
      <c r="N6427" s="13"/>
    </row>
    <row r="6428" spans="1:14" hidden="1">
      <c r="A6428" s="23">
        <v>245</v>
      </c>
      <c r="B6428" s="272">
        <v>2900</v>
      </c>
      <c r="C6428" s="1917" t="s">
        <v>218</v>
      </c>
      <c r="D6428" s="1918"/>
      <c r="E6428" s="310">
        <f>SUM(E6429:E6436)</f>
        <v>0</v>
      </c>
      <c r="F6428" s="274">
        <f>SUM(F6429:F6436)</f>
        <v>0</v>
      </c>
      <c r="G6428" s="274">
        <f t="shared" ref="G6428:L6428" si="1502">SUM(G6429:G6436)</f>
        <v>0</v>
      </c>
      <c r="H6428" s="274">
        <f t="shared" si="1502"/>
        <v>0</v>
      </c>
      <c r="I6428" s="274">
        <f t="shared" si="1502"/>
        <v>0</v>
      </c>
      <c r="J6428" s="274">
        <f t="shared" si="1502"/>
        <v>0</v>
      </c>
      <c r="K6428" s="274">
        <f t="shared" si="1502"/>
        <v>0</v>
      </c>
      <c r="L6428" s="274">
        <f t="shared" si="1502"/>
        <v>0</v>
      </c>
      <c r="M6428" s="12" t="str">
        <f t="shared" si="1490"/>
        <v/>
      </c>
      <c r="N6428" s="13"/>
    </row>
    <row r="6429" spans="1:14" hidden="1">
      <c r="A6429" s="22">
        <v>220</v>
      </c>
      <c r="B6429" s="346"/>
      <c r="C6429" s="279">
        <v>2910</v>
      </c>
      <c r="D6429" s="347" t="s">
        <v>1988</v>
      </c>
      <c r="E6429" s="281">
        <f>F6429+G6429+H6429</f>
        <v>0</v>
      </c>
      <c r="F6429" s="152"/>
      <c r="G6429" s="153"/>
      <c r="H6429" s="1406"/>
      <c r="I6429" s="152"/>
      <c r="J6429" s="153"/>
      <c r="K6429" s="1406"/>
      <c r="L6429" s="281">
        <f>I6429+J6429+K6429</f>
        <v>0</v>
      </c>
      <c r="M6429" s="12" t="str">
        <f t="shared" si="1490"/>
        <v/>
      </c>
      <c r="N6429" s="13"/>
    </row>
    <row r="6430" spans="1:14" hidden="1">
      <c r="A6430" s="23">
        <v>225</v>
      </c>
      <c r="B6430" s="346"/>
      <c r="C6430" s="279">
        <v>2920</v>
      </c>
      <c r="D6430" s="347" t="s">
        <v>219</v>
      </c>
      <c r="E6430" s="281">
        <f t="shared" ref="E6430:E6436" si="1503">F6430+G6430+H6430</f>
        <v>0</v>
      </c>
      <c r="F6430" s="152"/>
      <c r="G6430" s="153"/>
      <c r="H6430" s="1406"/>
      <c r="I6430" s="152"/>
      <c r="J6430" s="153"/>
      <c r="K6430" s="1406"/>
      <c r="L6430" s="281">
        <f t="shared" ref="L6430:L6436" si="1504">I6430+J6430+K6430</f>
        <v>0</v>
      </c>
      <c r="M6430" s="12" t="str">
        <f t="shared" si="1490"/>
        <v/>
      </c>
      <c r="N6430" s="13"/>
    </row>
    <row r="6431" spans="1:14" ht="31.5" hidden="1">
      <c r="A6431" s="23">
        <v>230</v>
      </c>
      <c r="B6431" s="346"/>
      <c r="C6431" s="324">
        <v>2969</v>
      </c>
      <c r="D6431" s="348" t="s">
        <v>220</v>
      </c>
      <c r="E6431" s="326">
        <f t="shared" si="1503"/>
        <v>0</v>
      </c>
      <c r="F6431" s="445"/>
      <c r="G6431" s="446"/>
      <c r="H6431" s="1413"/>
      <c r="I6431" s="445"/>
      <c r="J6431" s="446"/>
      <c r="K6431" s="1413"/>
      <c r="L6431" s="326">
        <f t="shared" si="1504"/>
        <v>0</v>
      </c>
      <c r="M6431" s="12" t="str">
        <f t="shared" si="1490"/>
        <v/>
      </c>
      <c r="N6431" s="13"/>
    </row>
    <row r="6432" spans="1:14" ht="31.5" hidden="1">
      <c r="A6432" s="23">
        <v>235</v>
      </c>
      <c r="B6432" s="346"/>
      <c r="C6432" s="349">
        <v>2970</v>
      </c>
      <c r="D6432" s="350" t="s">
        <v>221</v>
      </c>
      <c r="E6432" s="351">
        <f t="shared" si="1503"/>
        <v>0</v>
      </c>
      <c r="F6432" s="624"/>
      <c r="G6432" s="625"/>
      <c r="H6432" s="1414"/>
      <c r="I6432" s="624"/>
      <c r="J6432" s="625"/>
      <c r="K6432" s="1414"/>
      <c r="L6432" s="351">
        <f t="shared" si="1504"/>
        <v>0</v>
      </c>
      <c r="M6432" s="12" t="str">
        <f t="shared" si="1490"/>
        <v/>
      </c>
      <c r="N6432" s="13"/>
    </row>
    <row r="6433" spans="1:14" hidden="1">
      <c r="A6433" s="23">
        <v>240</v>
      </c>
      <c r="B6433" s="346"/>
      <c r="C6433" s="333">
        <v>2989</v>
      </c>
      <c r="D6433" s="355" t="s">
        <v>222</v>
      </c>
      <c r="E6433" s="335">
        <f t="shared" si="1503"/>
        <v>0</v>
      </c>
      <c r="F6433" s="589"/>
      <c r="G6433" s="590"/>
      <c r="H6433" s="1415"/>
      <c r="I6433" s="589"/>
      <c r="J6433" s="590"/>
      <c r="K6433" s="1415"/>
      <c r="L6433" s="335">
        <f t="shared" si="1504"/>
        <v>0</v>
      </c>
      <c r="M6433" s="12" t="str">
        <f t="shared" si="1490"/>
        <v/>
      </c>
      <c r="N6433" s="13"/>
    </row>
    <row r="6434" spans="1:14" hidden="1">
      <c r="A6434" s="23">
        <v>245</v>
      </c>
      <c r="B6434" s="292"/>
      <c r="C6434" s="318">
        <v>2990</v>
      </c>
      <c r="D6434" s="356" t="s">
        <v>2007</v>
      </c>
      <c r="E6434" s="320">
        <f>F6434+G6434+H6434</f>
        <v>0</v>
      </c>
      <c r="F6434" s="450"/>
      <c r="G6434" s="451"/>
      <c r="H6434" s="1416"/>
      <c r="I6434" s="450"/>
      <c r="J6434" s="451"/>
      <c r="K6434" s="1416"/>
      <c r="L6434" s="320">
        <f>I6434+J6434+K6434</f>
        <v>0</v>
      </c>
      <c r="M6434" s="12" t="str">
        <f t="shared" si="1490"/>
        <v/>
      </c>
      <c r="N6434" s="13"/>
    </row>
    <row r="6435" spans="1:14" hidden="1">
      <c r="A6435" s="22">
        <v>250</v>
      </c>
      <c r="B6435" s="292"/>
      <c r="C6435" s="318">
        <v>2991</v>
      </c>
      <c r="D6435" s="356" t="s">
        <v>223</v>
      </c>
      <c r="E6435" s="320">
        <f t="shared" si="1503"/>
        <v>0</v>
      </c>
      <c r="F6435" s="450"/>
      <c r="G6435" s="451"/>
      <c r="H6435" s="1416"/>
      <c r="I6435" s="450"/>
      <c r="J6435" s="451"/>
      <c r="K6435" s="1416"/>
      <c r="L6435" s="320">
        <f t="shared" si="1504"/>
        <v>0</v>
      </c>
      <c r="M6435" s="12" t="str">
        <f t="shared" si="1490"/>
        <v/>
      </c>
      <c r="N6435" s="13"/>
    </row>
    <row r="6436" spans="1:14" hidden="1">
      <c r="A6436" s="23">
        <v>255</v>
      </c>
      <c r="B6436" s="292"/>
      <c r="C6436" s="285">
        <v>2992</v>
      </c>
      <c r="D6436" s="357" t="s">
        <v>224</v>
      </c>
      <c r="E6436" s="287">
        <f t="shared" si="1503"/>
        <v>0</v>
      </c>
      <c r="F6436" s="173"/>
      <c r="G6436" s="174"/>
      <c r="H6436" s="1409"/>
      <c r="I6436" s="173"/>
      <c r="J6436" s="174"/>
      <c r="K6436" s="1409"/>
      <c r="L6436" s="287">
        <f t="shared" si="1504"/>
        <v>0</v>
      </c>
      <c r="M6436" s="12" t="str">
        <f t="shared" si="1490"/>
        <v/>
      </c>
      <c r="N6436" s="13"/>
    </row>
    <row r="6437" spans="1:14" hidden="1">
      <c r="A6437" s="23">
        <v>265</v>
      </c>
      <c r="B6437" s="272">
        <v>3300</v>
      </c>
      <c r="C6437" s="358" t="s">
        <v>2038</v>
      </c>
      <c r="D6437" s="1835"/>
      <c r="E6437" s="310">
        <f t="shared" ref="E6437:L6437" si="1505">SUM(E6438:E6442)</f>
        <v>0</v>
      </c>
      <c r="F6437" s="274">
        <f t="shared" si="1505"/>
        <v>0</v>
      </c>
      <c r="G6437" s="275">
        <f t="shared" si="1505"/>
        <v>0</v>
      </c>
      <c r="H6437" s="276">
        <f t="shared" si="1505"/>
        <v>0</v>
      </c>
      <c r="I6437" s="274">
        <f t="shared" si="1505"/>
        <v>0</v>
      </c>
      <c r="J6437" s="275">
        <f t="shared" si="1505"/>
        <v>0</v>
      </c>
      <c r="K6437" s="276">
        <f t="shared" si="1505"/>
        <v>0</v>
      </c>
      <c r="L6437" s="310">
        <f t="shared" si="1505"/>
        <v>0</v>
      </c>
      <c r="M6437" s="12" t="str">
        <f t="shared" ref="M6437:M6490" si="1506">(IF($E6437&lt;&gt;0,$M$2,IF($L6437&lt;&gt;0,$M$2,"")))</f>
        <v/>
      </c>
      <c r="N6437" s="13"/>
    </row>
    <row r="6438" spans="1:14" hidden="1">
      <c r="A6438" s="22">
        <v>270</v>
      </c>
      <c r="B6438" s="291"/>
      <c r="C6438" s="279">
        <v>3301</v>
      </c>
      <c r="D6438" s="359" t="s">
        <v>225</v>
      </c>
      <c r="E6438" s="281">
        <f t="shared" ref="E6438:E6445" si="1507">F6438+G6438+H6438</f>
        <v>0</v>
      </c>
      <c r="F6438" s="482">
        <v>0</v>
      </c>
      <c r="G6438" s="483">
        <v>0</v>
      </c>
      <c r="H6438" s="154">
        <v>0</v>
      </c>
      <c r="I6438" s="482">
        <v>0</v>
      </c>
      <c r="J6438" s="483">
        <v>0</v>
      </c>
      <c r="K6438" s="154">
        <v>0</v>
      </c>
      <c r="L6438" s="281">
        <f t="shared" ref="L6438:L6445" si="1508">I6438+J6438+K6438</f>
        <v>0</v>
      </c>
      <c r="M6438" s="12" t="str">
        <f t="shared" si="1506"/>
        <v/>
      </c>
      <c r="N6438" s="13"/>
    </row>
    <row r="6439" spans="1:14" hidden="1">
      <c r="A6439" s="22">
        <v>290</v>
      </c>
      <c r="B6439" s="291"/>
      <c r="C6439" s="293">
        <v>3302</v>
      </c>
      <c r="D6439" s="360" t="s">
        <v>702</v>
      </c>
      <c r="E6439" s="295">
        <f t="shared" si="1507"/>
        <v>0</v>
      </c>
      <c r="F6439" s="484">
        <v>0</v>
      </c>
      <c r="G6439" s="485">
        <v>0</v>
      </c>
      <c r="H6439" s="160">
        <v>0</v>
      </c>
      <c r="I6439" s="484">
        <v>0</v>
      </c>
      <c r="J6439" s="485">
        <v>0</v>
      </c>
      <c r="K6439" s="160">
        <v>0</v>
      </c>
      <c r="L6439" s="295">
        <f t="shared" si="1508"/>
        <v>0</v>
      </c>
      <c r="M6439" s="12" t="str">
        <f t="shared" si="1506"/>
        <v/>
      </c>
      <c r="N6439" s="13"/>
    </row>
    <row r="6440" spans="1:14" hidden="1">
      <c r="A6440" s="39">
        <v>320</v>
      </c>
      <c r="B6440" s="291"/>
      <c r="C6440" s="293">
        <v>3304</v>
      </c>
      <c r="D6440" s="360" t="s">
        <v>226</v>
      </c>
      <c r="E6440" s="295">
        <f t="shared" si="1507"/>
        <v>0</v>
      </c>
      <c r="F6440" s="484">
        <v>0</v>
      </c>
      <c r="G6440" s="485">
        <v>0</v>
      </c>
      <c r="H6440" s="160">
        <v>0</v>
      </c>
      <c r="I6440" s="484">
        <v>0</v>
      </c>
      <c r="J6440" s="485">
        <v>0</v>
      </c>
      <c r="K6440" s="160">
        <v>0</v>
      </c>
      <c r="L6440" s="295">
        <f t="shared" si="1508"/>
        <v>0</v>
      </c>
      <c r="M6440" s="12" t="str">
        <f t="shared" si="1506"/>
        <v/>
      </c>
      <c r="N6440" s="13"/>
    </row>
    <row r="6441" spans="1:14" ht="47.25" hidden="1">
      <c r="A6441" s="22">
        <v>330</v>
      </c>
      <c r="B6441" s="291"/>
      <c r="C6441" s="285">
        <v>3306</v>
      </c>
      <c r="D6441" s="361" t="s">
        <v>2172</v>
      </c>
      <c r="E6441" s="295">
        <f t="shared" si="1507"/>
        <v>0</v>
      </c>
      <c r="F6441" s="484">
        <v>0</v>
      </c>
      <c r="G6441" s="485">
        <v>0</v>
      </c>
      <c r="H6441" s="160">
        <v>0</v>
      </c>
      <c r="I6441" s="484">
        <v>0</v>
      </c>
      <c r="J6441" s="485">
        <v>0</v>
      </c>
      <c r="K6441" s="160">
        <v>0</v>
      </c>
      <c r="L6441" s="295">
        <f t="shared" si="1508"/>
        <v>0</v>
      </c>
      <c r="M6441" s="12" t="str">
        <f t="shared" si="1506"/>
        <v/>
      </c>
      <c r="N6441" s="13"/>
    </row>
    <row r="6442" spans="1:14" hidden="1">
      <c r="A6442" s="23">
        <v>225</v>
      </c>
      <c r="B6442" s="291"/>
      <c r="C6442" s="285">
        <v>3307</v>
      </c>
      <c r="D6442" s="361" t="s">
        <v>2049</v>
      </c>
      <c r="E6442" s="287">
        <f t="shared" si="1507"/>
        <v>0</v>
      </c>
      <c r="F6442" s="486">
        <v>0</v>
      </c>
      <c r="G6442" s="487">
        <v>0</v>
      </c>
      <c r="H6442" s="175">
        <v>0</v>
      </c>
      <c r="I6442" s="486">
        <v>0</v>
      </c>
      <c r="J6442" s="487">
        <v>0</v>
      </c>
      <c r="K6442" s="175">
        <v>0</v>
      </c>
      <c r="L6442" s="287">
        <f t="shared" si="1508"/>
        <v>0</v>
      </c>
      <c r="M6442" s="12" t="str">
        <f t="shared" si="1506"/>
        <v/>
      </c>
      <c r="N6442" s="13"/>
    </row>
    <row r="6443" spans="1:14" hidden="1">
      <c r="A6443" s="23">
        <v>230</v>
      </c>
      <c r="B6443" s="272">
        <v>3900</v>
      </c>
      <c r="C6443" s="1917" t="s">
        <v>227</v>
      </c>
      <c r="D6443" s="1918"/>
      <c r="E6443" s="310">
        <f t="shared" si="1507"/>
        <v>0</v>
      </c>
      <c r="F6443" s="1458">
        <v>0</v>
      </c>
      <c r="G6443" s="1459">
        <v>0</v>
      </c>
      <c r="H6443" s="1460">
        <v>0</v>
      </c>
      <c r="I6443" s="1458">
        <v>0</v>
      </c>
      <c r="J6443" s="1459">
        <v>0</v>
      </c>
      <c r="K6443" s="1460">
        <v>0</v>
      </c>
      <c r="L6443" s="310">
        <f t="shared" si="1508"/>
        <v>0</v>
      </c>
      <c r="M6443" s="12" t="str">
        <f t="shared" si="1506"/>
        <v/>
      </c>
      <c r="N6443" s="13"/>
    </row>
    <row r="6444" spans="1:14" hidden="1">
      <c r="A6444" s="23">
        <v>245</v>
      </c>
      <c r="B6444" s="272">
        <v>4000</v>
      </c>
      <c r="C6444" s="1917" t="s">
        <v>228</v>
      </c>
      <c r="D6444" s="1918"/>
      <c r="E6444" s="310">
        <f t="shared" si="1507"/>
        <v>0</v>
      </c>
      <c r="F6444" s="1410"/>
      <c r="G6444" s="1411"/>
      <c r="H6444" s="1412"/>
      <c r="I6444" s="1410"/>
      <c r="J6444" s="1411"/>
      <c r="K6444" s="1412"/>
      <c r="L6444" s="310">
        <f t="shared" si="1508"/>
        <v>0</v>
      </c>
      <c r="M6444" s="12" t="str">
        <f t="shared" si="1506"/>
        <v/>
      </c>
      <c r="N6444" s="13"/>
    </row>
    <row r="6445" spans="1:14" hidden="1">
      <c r="A6445" s="22">
        <v>350</v>
      </c>
      <c r="B6445" s="272">
        <v>4100</v>
      </c>
      <c r="C6445" s="1917" t="s">
        <v>229</v>
      </c>
      <c r="D6445" s="1918"/>
      <c r="E6445" s="310">
        <f t="shared" si="1507"/>
        <v>0</v>
      </c>
      <c r="F6445" s="1459">
        <v>0</v>
      </c>
      <c r="G6445" s="1459">
        <v>0</v>
      </c>
      <c r="H6445" s="1460">
        <v>0</v>
      </c>
      <c r="I6445" s="1711">
        <v>0</v>
      </c>
      <c r="J6445" s="1459">
        <v>0</v>
      </c>
      <c r="K6445" s="1459">
        <v>0</v>
      </c>
      <c r="L6445" s="310">
        <f t="shared" si="1508"/>
        <v>0</v>
      </c>
      <c r="M6445" s="12" t="str">
        <f t="shared" si="1506"/>
        <v/>
      </c>
      <c r="N6445" s="13"/>
    </row>
    <row r="6446" spans="1:14" hidden="1">
      <c r="A6446" s="23">
        <v>355</v>
      </c>
      <c r="B6446" s="272">
        <v>4200</v>
      </c>
      <c r="C6446" s="1917" t="s">
        <v>230</v>
      </c>
      <c r="D6446" s="1918"/>
      <c r="E6446" s="310">
        <f t="shared" ref="E6446:L6446" si="1509">SUM(E6447:E6452)</f>
        <v>0</v>
      </c>
      <c r="F6446" s="274">
        <f t="shared" si="1509"/>
        <v>0</v>
      </c>
      <c r="G6446" s="275">
        <f t="shared" si="1509"/>
        <v>0</v>
      </c>
      <c r="H6446" s="276">
        <f>SUM(H6447:H6452)</f>
        <v>0</v>
      </c>
      <c r="I6446" s="274">
        <f t="shared" si="1509"/>
        <v>0</v>
      </c>
      <c r="J6446" s="275">
        <f t="shared" si="1509"/>
        <v>0</v>
      </c>
      <c r="K6446" s="276">
        <f t="shared" si="1509"/>
        <v>0</v>
      </c>
      <c r="L6446" s="310">
        <f t="shared" si="1509"/>
        <v>0</v>
      </c>
      <c r="M6446" s="12" t="str">
        <f t="shared" si="1506"/>
        <v/>
      </c>
      <c r="N6446" s="13"/>
    </row>
    <row r="6447" spans="1:14" hidden="1">
      <c r="A6447" s="23">
        <v>355</v>
      </c>
      <c r="B6447" s="362"/>
      <c r="C6447" s="279">
        <v>4201</v>
      </c>
      <c r="D6447" s="280" t="s">
        <v>231</v>
      </c>
      <c r="E6447" s="281">
        <f t="shared" ref="E6447:E6452" si="1510">F6447+G6447+H6447</f>
        <v>0</v>
      </c>
      <c r="F6447" s="152"/>
      <c r="G6447" s="153"/>
      <c r="H6447" s="1406"/>
      <c r="I6447" s="152"/>
      <c r="J6447" s="153"/>
      <c r="K6447" s="1406"/>
      <c r="L6447" s="281">
        <f t="shared" ref="L6447:L6452" si="1511">I6447+J6447+K6447</f>
        <v>0</v>
      </c>
      <c r="M6447" s="12" t="str">
        <f t="shared" si="1506"/>
        <v/>
      </c>
      <c r="N6447" s="13"/>
    </row>
    <row r="6448" spans="1:14" hidden="1">
      <c r="A6448" s="23">
        <v>375</v>
      </c>
      <c r="B6448" s="362"/>
      <c r="C6448" s="293">
        <v>4202</v>
      </c>
      <c r="D6448" s="363" t="s">
        <v>232</v>
      </c>
      <c r="E6448" s="295">
        <f t="shared" si="1510"/>
        <v>0</v>
      </c>
      <c r="F6448" s="158"/>
      <c r="G6448" s="159"/>
      <c r="H6448" s="1408"/>
      <c r="I6448" s="158"/>
      <c r="J6448" s="159"/>
      <c r="K6448" s="1408"/>
      <c r="L6448" s="295">
        <f t="shared" si="1511"/>
        <v>0</v>
      </c>
      <c r="M6448" s="12" t="str">
        <f t="shared" si="1506"/>
        <v/>
      </c>
      <c r="N6448" s="13"/>
    </row>
    <row r="6449" spans="1:14" hidden="1">
      <c r="A6449" s="23">
        <v>380</v>
      </c>
      <c r="B6449" s="362"/>
      <c r="C6449" s="293">
        <v>4214</v>
      </c>
      <c r="D6449" s="363" t="s">
        <v>233</v>
      </c>
      <c r="E6449" s="295">
        <f t="shared" si="1510"/>
        <v>0</v>
      </c>
      <c r="F6449" s="158"/>
      <c r="G6449" s="159"/>
      <c r="H6449" s="1408"/>
      <c r="I6449" s="158"/>
      <c r="J6449" s="159"/>
      <c r="K6449" s="1408"/>
      <c r="L6449" s="295">
        <f t="shared" si="1511"/>
        <v>0</v>
      </c>
      <c r="M6449" s="12" t="str">
        <f t="shared" si="1506"/>
        <v/>
      </c>
      <c r="N6449" s="13"/>
    </row>
    <row r="6450" spans="1:14" hidden="1">
      <c r="A6450" s="23">
        <v>385</v>
      </c>
      <c r="B6450" s="362"/>
      <c r="C6450" s="293">
        <v>4217</v>
      </c>
      <c r="D6450" s="363" t="s">
        <v>234</v>
      </c>
      <c r="E6450" s="295">
        <f t="shared" si="1510"/>
        <v>0</v>
      </c>
      <c r="F6450" s="158"/>
      <c r="G6450" s="159"/>
      <c r="H6450" s="1408"/>
      <c r="I6450" s="158"/>
      <c r="J6450" s="159"/>
      <c r="K6450" s="1408"/>
      <c r="L6450" s="295">
        <f t="shared" si="1511"/>
        <v>0</v>
      </c>
      <c r="M6450" s="12" t="str">
        <f t="shared" si="1506"/>
        <v/>
      </c>
      <c r="N6450" s="13"/>
    </row>
    <row r="6451" spans="1:14" hidden="1">
      <c r="A6451" s="23">
        <v>390</v>
      </c>
      <c r="B6451" s="362"/>
      <c r="C6451" s="293">
        <v>4218</v>
      </c>
      <c r="D6451" s="294" t="s">
        <v>235</v>
      </c>
      <c r="E6451" s="295">
        <f t="shared" si="1510"/>
        <v>0</v>
      </c>
      <c r="F6451" s="158"/>
      <c r="G6451" s="159"/>
      <c r="H6451" s="1408"/>
      <c r="I6451" s="158"/>
      <c r="J6451" s="159"/>
      <c r="K6451" s="1408"/>
      <c r="L6451" s="295">
        <f t="shared" si="1511"/>
        <v>0</v>
      </c>
      <c r="M6451" s="12" t="str">
        <f t="shared" si="1506"/>
        <v/>
      </c>
      <c r="N6451" s="13"/>
    </row>
    <row r="6452" spans="1:14" hidden="1">
      <c r="A6452" s="23">
        <v>390</v>
      </c>
      <c r="B6452" s="362"/>
      <c r="C6452" s="285">
        <v>4219</v>
      </c>
      <c r="D6452" s="343" t="s">
        <v>236</v>
      </c>
      <c r="E6452" s="287">
        <f t="shared" si="1510"/>
        <v>0</v>
      </c>
      <c r="F6452" s="173"/>
      <c r="G6452" s="174"/>
      <c r="H6452" s="1409"/>
      <c r="I6452" s="173"/>
      <c r="J6452" s="174"/>
      <c r="K6452" s="1409"/>
      <c r="L6452" s="287">
        <f t="shared" si="1511"/>
        <v>0</v>
      </c>
      <c r="M6452" s="12" t="str">
        <f t="shared" si="1506"/>
        <v/>
      </c>
      <c r="N6452" s="13"/>
    </row>
    <row r="6453" spans="1:14" hidden="1">
      <c r="A6453" s="23">
        <v>395</v>
      </c>
      <c r="B6453" s="272">
        <v>4300</v>
      </c>
      <c r="C6453" s="1917" t="s">
        <v>1645</v>
      </c>
      <c r="D6453" s="1918"/>
      <c r="E6453" s="310">
        <f t="shared" ref="E6453:L6453" si="1512">SUM(E6454:E6456)</f>
        <v>0</v>
      </c>
      <c r="F6453" s="274">
        <f t="shared" si="1512"/>
        <v>0</v>
      </c>
      <c r="G6453" s="275">
        <f t="shared" si="1512"/>
        <v>0</v>
      </c>
      <c r="H6453" s="276">
        <f>SUM(H6454:H6456)</f>
        <v>0</v>
      </c>
      <c r="I6453" s="274">
        <f t="shared" si="1512"/>
        <v>0</v>
      </c>
      <c r="J6453" s="275">
        <f t="shared" si="1512"/>
        <v>0</v>
      </c>
      <c r="K6453" s="276">
        <f t="shared" si="1512"/>
        <v>0</v>
      </c>
      <c r="L6453" s="310">
        <f t="shared" si="1512"/>
        <v>0</v>
      </c>
      <c r="M6453" s="12" t="str">
        <f t="shared" si="1506"/>
        <v/>
      </c>
      <c r="N6453" s="13"/>
    </row>
    <row r="6454" spans="1:14" hidden="1">
      <c r="A6454" s="18">
        <v>397</v>
      </c>
      <c r="B6454" s="362"/>
      <c r="C6454" s="279">
        <v>4301</v>
      </c>
      <c r="D6454" s="311" t="s">
        <v>237</v>
      </c>
      <c r="E6454" s="281">
        <f t="shared" ref="E6454:E6459" si="1513">F6454+G6454+H6454</f>
        <v>0</v>
      </c>
      <c r="F6454" s="152"/>
      <c r="G6454" s="153"/>
      <c r="H6454" s="1406"/>
      <c r="I6454" s="152"/>
      <c r="J6454" s="153"/>
      <c r="K6454" s="1406"/>
      <c r="L6454" s="281">
        <f t="shared" ref="L6454:L6459" si="1514">I6454+J6454+K6454</f>
        <v>0</v>
      </c>
      <c r="M6454" s="12" t="str">
        <f t="shared" si="1506"/>
        <v/>
      </c>
      <c r="N6454" s="13"/>
    </row>
    <row r="6455" spans="1:14" hidden="1">
      <c r="A6455" s="14">
        <v>398</v>
      </c>
      <c r="B6455" s="362"/>
      <c r="C6455" s="293">
        <v>4302</v>
      </c>
      <c r="D6455" s="363" t="s">
        <v>238</v>
      </c>
      <c r="E6455" s="295">
        <f t="shared" si="1513"/>
        <v>0</v>
      </c>
      <c r="F6455" s="158"/>
      <c r="G6455" s="159"/>
      <c r="H6455" s="1408"/>
      <c r="I6455" s="158"/>
      <c r="J6455" s="159"/>
      <c r="K6455" s="1408"/>
      <c r="L6455" s="295">
        <f t="shared" si="1514"/>
        <v>0</v>
      </c>
      <c r="M6455" s="12" t="str">
        <f t="shared" si="1506"/>
        <v/>
      </c>
      <c r="N6455" s="13"/>
    </row>
    <row r="6456" spans="1:14" hidden="1">
      <c r="A6456" s="14">
        <v>399</v>
      </c>
      <c r="B6456" s="362"/>
      <c r="C6456" s="285">
        <v>4309</v>
      </c>
      <c r="D6456" s="301" t="s">
        <v>239</v>
      </c>
      <c r="E6456" s="287">
        <f t="shared" si="1513"/>
        <v>0</v>
      </c>
      <c r="F6456" s="173"/>
      <c r="G6456" s="174"/>
      <c r="H6456" s="1409"/>
      <c r="I6456" s="173"/>
      <c r="J6456" s="174"/>
      <c r="K6456" s="1409"/>
      <c r="L6456" s="287">
        <f t="shared" si="1514"/>
        <v>0</v>
      </c>
      <c r="M6456" s="12" t="str">
        <f t="shared" si="1506"/>
        <v/>
      </c>
      <c r="N6456" s="13"/>
    </row>
    <row r="6457" spans="1:14" hidden="1">
      <c r="A6457" s="14">
        <v>400</v>
      </c>
      <c r="B6457" s="272">
        <v>4400</v>
      </c>
      <c r="C6457" s="1917" t="s">
        <v>1642</v>
      </c>
      <c r="D6457" s="1918"/>
      <c r="E6457" s="310">
        <f t="shared" si="1513"/>
        <v>0</v>
      </c>
      <c r="F6457" s="1410"/>
      <c r="G6457" s="1411"/>
      <c r="H6457" s="1412"/>
      <c r="I6457" s="1410"/>
      <c r="J6457" s="1411"/>
      <c r="K6457" s="1412"/>
      <c r="L6457" s="310">
        <f t="shared" si="1514"/>
        <v>0</v>
      </c>
      <c r="M6457" s="12" t="str">
        <f t="shared" si="1506"/>
        <v/>
      </c>
      <c r="N6457" s="13"/>
    </row>
    <row r="6458" spans="1:14" hidden="1">
      <c r="A6458" s="14">
        <v>401</v>
      </c>
      <c r="B6458" s="272">
        <v>4500</v>
      </c>
      <c r="C6458" s="1917" t="s">
        <v>1643</v>
      </c>
      <c r="D6458" s="1918"/>
      <c r="E6458" s="310">
        <f t="shared" si="1513"/>
        <v>0</v>
      </c>
      <c r="F6458" s="1410"/>
      <c r="G6458" s="1411"/>
      <c r="H6458" s="1412"/>
      <c r="I6458" s="1410"/>
      <c r="J6458" s="1411"/>
      <c r="K6458" s="1412"/>
      <c r="L6458" s="310">
        <f t="shared" si="1514"/>
        <v>0</v>
      </c>
      <c r="M6458" s="12" t="str">
        <f t="shared" si="1506"/>
        <v/>
      </c>
      <c r="N6458" s="13"/>
    </row>
    <row r="6459" spans="1:14" hidden="1">
      <c r="A6459" s="40">
        <v>404</v>
      </c>
      <c r="B6459" s="272">
        <v>4600</v>
      </c>
      <c r="C6459" s="1923" t="s">
        <v>240</v>
      </c>
      <c r="D6459" s="1924"/>
      <c r="E6459" s="310">
        <f t="shared" si="1513"/>
        <v>0</v>
      </c>
      <c r="F6459" s="1410"/>
      <c r="G6459" s="1411"/>
      <c r="H6459" s="1412"/>
      <c r="I6459" s="1410"/>
      <c r="J6459" s="1411"/>
      <c r="K6459" s="1412"/>
      <c r="L6459" s="310">
        <f t="shared" si="1514"/>
        <v>0</v>
      </c>
      <c r="M6459" s="12" t="str">
        <f t="shared" si="1506"/>
        <v/>
      </c>
      <c r="N6459" s="13"/>
    </row>
    <row r="6460" spans="1:14" hidden="1">
      <c r="A6460" s="40">
        <v>404</v>
      </c>
      <c r="B6460" s="272">
        <v>4900</v>
      </c>
      <c r="C6460" s="1917" t="s">
        <v>267</v>
      </c>
      <c r="D6460" s="1918"/>
      <c r="E6460" s="310">
        <f t="shared" ref="E6460:L6460" si="1515">+E6461+E6462</f>
        <v>0</v>
      </c>
      <c r="F6460" s="274">
        <f t="shared" si="1515"/>
        <v>0</v>
      </c>
      <c r="G6460" s="275">
        <f t="shared" si="1515"/>
        <v>0</v>
      </c>
      <c r="H6460" s="276">
        <f>+H6461+H6462</f>
        <v>0</v>
      </c>
      <c r="I6460" s="274">
        <f t="shared" si="1515"/>
        <v>0</v>
      </c>
      <c r="J6460" s="275">
        <f t="shared" si="1515"/>
        <v>0</v>
      </c>
      <c r="K6460" s="276">
        <f t="shared" si="1515"/>
        <v>0</v>
      </c>
      <c r="L6460" s="310">
        <f t="shared" si="1515"/>
        <v>0</v>
      </c>
      <c r="M6460" s="12" t="str">
        <f t="shared" si="1506"/>
        <v/>
      </c>
      <c r="N6460" s="13"/>
    </row>
    <row r="6461" spans="1:14" hidden="1">
      <c r="A6461" s="22">
        <v>440</v>
      </c>
      <c r="B6461" s="362"/>
      <c r="C6461" s="279">
        <v>4901</v>
      </c>
      <c r="D6461" s="364" t="s">
        <v>268</v>
      </c>
      <c r="E6461" s="281">
        <f>F6461+G6461+H6461</f>
        <v>0</v>
      </c>
      <c r="F6461" s="152"/>
      <c r="G6461" s="153"/>
      <c r="H6461" s="1406"/>
      <c r="I6461" s="152"/>
      <c r="J6461" s="153"/>
      <c r="K6461" s="1406"/>
      <c r="L6461" s="281">
        <f>I6461+J6461+K6461</f>
        <v>0</v>
      </c>
      <c r="M6461" s="12" t="str">
        <f t="shared" si="1506"/>
        <v/>
      </c>
      <c r="N6461" s="13"/>
    </row>
    <row r="6462" spans="1:14" hidden="1">
      <c r="A6462" s="22">
        <v>450</v>
      </c>
      <c r="B6462" s="362"/>
      <c r="C6462" s="285">
        <v>4902</v>
      </c>
      <c r="D6462" s="301" t="s">
        <v>269</v>
      </c>
      <c r="E6462" s="287">
        <f>F6462+G6462+H6462</f>
        <v>0</v>
      </c>
      <c r="F6462" s="173"/>
      <c r="G6462" s="174"/>
      <c r="H6462" s="1409"/>
      <c r="I6462" s="173"/>
      <c r="J6462" s="174"/>
      <c r="K6462" s="1409"/>
      <c r="L6462" s="287">
        <f>I6462+J6462+K6462</f>
        <v>0</v>
      </c>
      <c r="M6462" s="12" t="str">
        <f t="shared" si="1506"/>
        <v/>
      </c>
      <c r="N6462" s="13"/>
    </row>
    <row r="6463" spans="1:14">
      <c r="A6463" s="22">
        <v>495</v>
      </c>
      <c r="B6463" s="365">
        <v>5100</v>
      </c>
      <c r="C6463" s="1925" t="s">
        <v>241</v>
      </c>
      <c r="D6463" s="1926"/>
      <c r="E6463" s="310">
        <f>F6463+G6463+H6463</f>
        <v>3926237</v>
      </c>
      <c r="F6463" s="1410">
        <v>0</v>
      </c>
      <c r="G6463" s="1411">
        <v>3926237</v>
      </c>
      <c r="H6463" s="1412">
        <v>0</v>
      </c>
      <c r="I6463" s="1410">
        <v>0</v>
      </c>
      <c r="J6463" s="1411">
        <v>1747212</v>
      </c>
      <c r="K6463" s="1412">
        <v>0</v>
      </c>
      <c r="L6463" s="310">
        <f>I6463+J6463+K6463</f>
        <v>1747212</v>
      </c>
      <c r="M6463" s="12">
        <f t="shared" si="1506"/>
        <v>1</v>
      </c>
      <c r="N6463" s="13"/>
    </row>
    <row r="6464" spans="1:14" hidden="1">
      <c r="A6464" s="23">
        <v>500</v>
      </c>
      <c r="B6464" s="365">
        <v>5200</v>
      </c>
      <c r="C6464" s="1925" t="s">
        <v>242</v>
      </c>
      <c r="D6464" s="1926"/>
      <c r="E6464" s="310">
        <f t="shared" ref="E6464:L6464" si="1516">SUM(E6465:E6471)</f>
        <v>0</v>
      </c>
      <c r="F6464" s="274">
        <f t="shared" si="1516"/>
        <v>0</v>
      </c>
      <c r="G6464" s="275">
        <f t="shared" si="1516"/>
        <v>0</v>
      </c>
      <c r="H6464" s="276">
        <f>SUM(H6465:H6471)</f>
        <v>0</v>
      </c>
      <c r="I6464" s="274">
        <f t="shared" si="1516"/>
        <v>0</v>
      </c>
      <c r="J6464" s="275">
        <f t="shared" si="1516"/>
        <v>0</v>
      </c>
      <c r="K6464" s="276">
        <f t="shared" si="1516"/>
        <v>0</v>
      </c>
      <c r="L6464" s="310">
        <f t="shared" si="1516"/>
        <v>0</v>
      </c>
      <c r="M6464" s="12" t="str">
        <f t="shared" si="1506"/>
        <v/>
      </c>
      <c r="N6464" s="13"/>
    </row>
    <row r="6465" spans="1:14" hidden="1">
      <c r="A6465" s="23">
        <v>505</v>
      </c>
      <c r="B6465" s="366"/>
      <c r="C6465" s="367">
        <v>5201</v>
      </c>
      <c r="D6465" s="368" t="s">
        <v>243</v>
      </c>
      <c r="E6465" s="281">
        <f t="shared" ref="E6465:E6471" si="1517">F6465+G6465+H6465</f>
        <v>0</v>
      </c>
      <c r="F6465" s="152"/>
      <c r="G6465" s="153"/>
      <c r="H6465" s="1406"/>
      <c r="I6465" s="152"/>
      <c r="J6465" s="153"/>
      <c r="K6465" s="1406"/>
      <c r="L6465" s="281">
        <f t="shared" ref="L6465:L6471" si="1518">I6465+J6465+K6465</f>
        <v>0</v>
      </c>
      <c r="M6465" s="12" t="str">
        <f t="shared" si="1506"/>
        <v/>
      </c>
      <c r="N6465" s="13"/>
    </row>
    <row r="6466" spans="1:14" hidden="1">
      <c r="A6466" s="23">
        <v>510</v>
      </c>
      <c r="B6466" s="366"/>
      <c r="C6466" s="369">
        <v>5202</v>
      </c>
      <c r="D6466" s="370" t="s">
        <v>244</v>
      </c>
      <c r="E6466" s="295">
        <f t="shared" si="1517"/>
        <v>0</v>
      </c>
      <c r="F6466" s="158"/>
      <c r="G6466" s="159"/>
      <c r="H6466" s="1408"/>
      <c r="I6466" s="158"/>
      <c r="J6466" s="159"/>
      <c r="K6466" s="1408"/>
      <c r="L6466" s="295">
        <f t="shared" si="1518"/>
        <v>0</v>
      </c>
      <c r="M6466" s="12" t="str">
        <f t="shared" si="1506"/>
        <v/>
      </c>
      <c r="N6466" s="13"/>
    </row>
    <row r="6467" spans="1:14" hidden="1">
      <c r="A6467" s="23">
        <v>515</v>
      </c>
      <c r="B6467" s="366"/>
      <c r="C6467" s="369">
        <v>5203</v>
      </c>
      <c r="D6467" s="370" t="s">
        <v>609</v>
      </c>
      <c r="E6467" s="295">
        <f t="shared" si="1517"/>
        <v>0</v>
      </c>
      <c r="F6467" s="158"/>
      <c r="G6467" s="159"/>
      <c r="H6467" s="1408"/>
      <c r="I6467" s="158"/>
      <c r="J6467" s="159"/>
      <c r="K6467" s="1408"/>
      <c r="L6467" s="295">
        <f t="shared" si="1518"/>
        <v>0</v>
      </c>
      <c r="M6467" s="12" t="str">
        <f t="shared" si="1506"/>
        <v/>
      </c>
      <c r="N6467" s="13"/>
    </row>
    <row r="6468" spans="1:14" hidden="1">
      <c r="A6468" s="23">
        <v>520</v>
      </c>
      <c r="B6468" s="366"/>
      <c r="C6468" s="369">
        <v>5204</v>
      </c>
      <c r="D6468" s="370" t="s">
        <v>610</v>
      </c>
      <c r="E6468" s="295">
        <f t="shared" si="1517"/>
        <v>0</v>
      </c>
      <c r="F6468" s="158"/>
      <c r="G6468" s="159"/>
      <c r="H6468" s="1408"/>
      <c r="I6468" s="158"/>
      <c r="J6468" s="159"/>
      <c r="K6468" s="1408"/>
      <c r="L6468" s="295">
        <f t="shared" si="1518"/>
        <v>0</v>
      </c>
      <c r="M6468" s="12" t="str">
        <f t="shared" si="1506"/>
        <v/>
      </c>
      <c r="N6468" s="13"/>
    </row>
    <row r="6469" spans="1:14" hidden="1">
      <c r="A6469" s="23">
        <v>525</v>
      </c>
      <c r="B6469" s="366"/>
      <c r="C6469" s="369">
        <v>5205</v>
      </c>
      <c r="D6469" s="370" t="s">
        <v>611</v>
      </c>
      <c r="E6469" s="295">
        <f t="shared" si="1517"/>
        <v>0</v>
      </c>
      <c r="F6469" s="158"/>
      <c r="G6469" s="159"/>
      <c r="H6469" s="1408"/>
      <c r="I6469" s="158"/>
      <c r="J6469" s="159"/>
      <c r="K6469" s="1408"/>
      <c r="L6469" s="295">
        <f t="shared" si="1518"/>
        <v>0</v>
      </c>
      <c r="M6469" s="12" t="str">
        <f t="shared" si="1506"/>
        <v/>
      </c>
      <c r="N6469" s="13"/>
    </row>
    <row r="6470" spans="1:14" hidden="1">
      <c r="A6470" s="22">
        <v>635</v>
      </c>
      <c r="B6470" s="366"/>
      <c r="C6470" s="369">
        <v>5206</v>
      </c>
      <c r="D6470" s="370" t="s">
        <v>612</v>
      </c>
      <c r="E6470" s="295">
        <f t="shared" si="1517"/>
        <v>0</v>
      </c>
      <c r="F6470" s="158"/>
      <c r="G6470" s="159"/>
      <c r="H6470" s="1408"/>
      <c r="I6470" s="158"/>
      <c r="J6470" s="159"/>
      <c r="K6470" s="1408"/>
      <c r="L6470" s="295">
        <f t="shared" si="1518"/>
        <v>0</v>
      </c>
      <c r="M6470" s="12" t="str">
        <f t="shared" si="1506"/>
        <v/>
      </c>
      <c r="N6470" s="13"/>
    </row>
    <row r="6471" spans="1:14" hidden="1">
      <c r="A6471" s="23">
        <v>640</v>
      </c>
      <c r="B6471" s="366"/>
      <c r="C6471" s="371">
        <v>5219</v>
      </c>
      <c r="D6471" s="372" t="s">
        <v>613</v>
      </c>
      <c r="E6471" s="287">
        <f t="shared" si="1517"/>
        <v>0</v>
      </c>
      <c r="F6471" s="173"/>
      <c r="G6471" s="174"/>
      <c r="H6471" s="1409"/>
      <c r="I6471" s="173"/>
      <c r="J6471" s="174"/>
      <c r="K6471" s="1409"/>
      <c r="L6471" s="287">
        <f t="shared" si="1518"/>
        <v>0</v>
      </c>
      <c r="M6471" s="12" t="str">
        <f t="shared" si="1506"/>
        <v/>
      </c>
      <c r="N6471" s="13"/>
    </row>
    <row r="6472" spans="1:14" hidden="1">
      <c r="A6472" s="23">
        <v>645</v>
      </c>
      <c r="B6472" s="365">
        <v>5300</v>
      </c>
      <c r="C6472" s="1925" t="s">
        <v>614</v>
      </c>
      <c r="D6472" s="1926"/>
      <c r="E6472" s="310">
        <f t="shared" ref="E6472:L6472" si="1519">SUM(E6473:E6474)</f>
        <v>0</v>
      </c>
      <c r="F6472" s="274">
        <f t="shared" si="1519"/>
        <v>0</v>
      </c>
      <c r="G6472" s="275">
        <f t="shared" si="1519"/>
        <v>0</v>
      </c>
      <c r="H6472" s="276">
        <f>SUM(H6473:H6474)</f>
        <v>0</v>
      </c>
      <c r="I6472" s="274">
        <f t="shared" si="1519"/>
        <v>0</v>
      </c>
      <c r="J6472" s="275">
        <f t="shared" si="1519"/>
        <v>0</v>
      </c>
      <c r="K6472" s="276">
        <f t="shared" si="1519"/>
        <v>0</v>
      </c>
      <c r="L6472" s="310">
        <f t="shared" si="1519"/>
        <v>0</v>
      </c>
      <c r="M6472" s="12" t="str">
        <f t="shared" si="1506"/>
        <v/>
      </c>
      <c r="N6472" s="13"/>
    </row>
    <row r="6473" spans="1:14" hidden="1">
      <c r="A6473" s="23">
        <v>650</v>
      </c>
      <c r="B6473" s="366"/>
      <c r="C6473" s="367">
        <v>5301</v>
      </c>
      <c r="D6473" s="368" t="s">
        <v>301</v>
      </c>
      <c r="E6473" s="281">
        <f>F6473+G6473+H6473</f>
        <v>0</v>
      </c>
      <c r="F6473" s="152"/>
      <c r="G6473" s="153"/>
      <c r="H6473" s="1406"/>
      <c r="I6473" s="152"/>
      <c r="J6473" s="153"/>
      <c r="K6473" s="1406"/>
      <c r="L6473" s="281">
        <f>I6473+J6473+K6473</f>
        <v>0</v>
      </c>
      <c r="M6473" s="12" t="str">
        <f t="shared" si="1506"/>
        <v/>
      </c>
      <c r="N6473" s="13"/>
    </row>
    <row r="6474" spans="1:14" hidden="1">
      <c r="A6474" s="22">
        <v>655</v>
      </c>
      <c r="B6474" s="366"/>
      <c r="C6474" s="371">
        <v>5309</v>
      </c>
      <c r="D6474" s="372" t="s">
        <v>615</v>
      </c>
      <c r="E6474" s="287">
        <f>F6474+G6474+H6474</f>
        <v>0</v>
      </c>
      <c r="F6474" s="173"/>
      <c r="G6474" s="174"/>
      <c r="H6474" s="1409"/>
      <c r="I6474" s="173"/>
      <c r="J6474" s="174"/>
      <c r="K6474" s="1409"/>
      <c r="L6474" s="287">
        <f>I6474+J6474+K6474</f>
        <v>0</v>
      </c>
      <c r="M6474" s="12" t="str">
        <f t="shared" si="1506"/>
        <v/>
      </c>
      <c r="N6474" s="13"/>
    </row>
    <row r="6475" spans="1:14" hidden="1">
      <c r="A6475" s="22">
        <v>665</v>
      </c>
      <c r="B6475" s="365">
        <v>5400</v>
      </c>
      <c r="C6475" s="1925" t="s">
        <v>672</v>
      </c>
      <c r="D6475" s="1926"/>
      <c r="E6475" s="310">
        <f>F6475+G6475+H6475</f>
        <v>0</v>
      </c>
      <c r="F6475" s="1410"/>
      <c r="G6475" s="1411"/>
      <c r="H6475" s="1412"/>
      <c r="I6475" s="1410"/>
      <c r="J6475" s="1411"/>
      <c r="K6475" s="1412"/>
      <c r="L6475" s="310">
        <f>I6475+J6475+K6475</f>
        <v>0</v>
      </c>
      <c r="M6475" s="12" t="str">
        <f t="shared" si="1506"/>
        <v/>
      </c>
      <c r="N6475" s="13"/>
    </row>
    <row r="6476" spans="1:14" hidden="1">
      <c r="A6476" s="22">
        <v>675</v>
      </c>
      <c r="B6476" s="272">
        <v>5500</v>
      </c>
      <c r="C6476" s="1917" t="s">
        <v>673</v>
      </c>
      <c r="D6476" s="1918"/>
      <c r="E6476" s="310">
        <f t="shared" ref="E6476:L6476" si="1520">SUM(E6477:E6480)</f>
        <v>0</v>
      </c>
      <c r="F6476" s="274">
        <f t="shared" si="1520"/>
        <v>0</v>
      </c>
      <c r="G6476" s="275">
        <f t="shared" si="1520"/>
        <v>0</v>
      </c>
      <c r="H6476" s="276">
        <f>SUM(H6477:H6480)</f>
        <v>0</v>
      </c>
      <c r="I6476" s="274">
        <f t="shared" si="1520"/>
        <v>0</v>
      </c>
      <c r="J6476" s="275">
        <f t="shared" si="1520"/>
        <v>0</v>
      </c>
      <c r="K6476" s="276">
        <f t="shared" si="1520"/>
        <v>0</v>
      </c>
      <c r="L6476" s="310">
        <f t="shared" si="1520"/>
        <v>0</v>
      </c>
      <c r="M6476" s="12" t="str">
        <f t="shared" si="1506"/>
        <v/>
      </c>
      <c r="N6476" s="13"/>
    </row>
    <row r="6477" spans="1:14" hidden="1">
      <c r="A6477" s="22">
        <v>685</v>
      </c>
      <c r="B6477" s="362"/>
      <c r="C6477" s="279">
        <v>5501</v>
      </c>
      <c r="D6477" s="311" t="s">
        <v>674</v>
      </c>
      <c r="E6477" s="281">
        <f>F6477+G6477+H6477</f>
        <v>0</v>
      </c>
      <c r="F6477" s="152"/>
      <c r="G6477" s="153"/>
      <c r="H6477" s="1406"/>
      <c r="I6477" s="152"/>
      <c r="J6477" s="153"/>
      <c r="K6477" s="1406"/>
      <c r="L6477" s="281">
        <f>I6477+J6477+K6477</f>
        <v>0</v>
      </c>
      <c r="M6477" s="12" t="str">
        <f t="shared" si="1506"/>
        <v/>
      </c>
      <c r="N6477" s="13"/>
    </row>
    <row r="6478" spans="1:14" hidden="1">
      <c r="A6478" s="23">
        <v>690</v>
      </c>
      <c r="B6478" s="362"/>
      <c r="C6478" s="293">
        <v>5502</v>
      </c>
      <c r="D6478" s="294" t="s">
        <v>675</v>
      </c>
      <c r="E6478" s="295">
        <f>F6478+G6478+H6478</f>
        <v>0</v>
      </c>
      <c r="F6478" s="158"/>
      <c r="G6478" s="159"/>
      <c r="H6478" s="1408"/>
      <c r="I6478" s="158"/>
      <c r="J6478" s="159"/>
      <c r="K6478" s="1408"/>
      <c r="L6478" s="295">
        <f>I6478+J6478+K6478</f>
        <v>0</v>
      </c>
      <c r="M6478" s="12" t="str">
        <f t="shared" si="1506"/>
        <v/>
      </c>
      <c r="N6478" s="13"/>
    </row>
    <row r="6479" spans="1:14" hidden="1">
      <c r="A6479" s="23">
        <v>695</v>
      </c>
      <c r="B6479" s="362"/>
      <c r="C6479" s="293">
        <v>5503</v>
      </c>
      <c r="D6479" s="363" t="s">
        <v>676</v>
      </c>
      <c r="E6479" s="295">
        <f>F6479+G6479+H6479</f>
        <v>0</v>
      </c>
      <c r="F6479" s="158"/>
      <c r="G6479" s="159"/>
      <c r="H6479" s="1408"/>
      <c r="I6479" s="158"/>
      <c r="J6479" s="159"/>
      <c r="K6479" s="1408"/>
      <c r="L6479" s="295">
        <f>I6479+J6479+K6479</f>
        <v>0</v>
      </c>
      <c r="M6479" s="12" t="str">
        <f t="shared" si="1506"/>
        <v/>
      </c>
      <c r="N6479" s="13"/>
    </row>
    <row r="6480" spans="1:14" hidden="1">
      <c r="A6480" s="22">
        <v>700</v>
      </c>
      <c r="B6480" s="362"/>
      <c r="C6480" s="285">
        <v>5504</v>
      </c>
      <c r="D6480" s="339" t="s">
        <v>677</v>
      </c>
      <c r="E6480" s="287">
        <f>F6480+G6480+H6480</f>
        <v>0</v>
      </c>
      <c r="F6480" s="173"/>
      <c r="G6480" s="174"/>
      <c r="H6480" s="1409"/>
      <c r="I6480" s="173"/>
      <c r="J6480" s="174"/>
      <c r="K6480" s="1409"/>
      <c r="L6480" s="287">
        <f>I6480+J6480+K6480</f>
        <v>0</v>
      </c>
      <c r="M6480" s="12" t="str">
        <f t="shared" si="1506"/>
        <v/>
      </c>
      <c r="N6480" s="13"/>
    </row>
    <row r="6481" spans="1:14" hidden="1">
      <c r="A6481" s="22">
        <v>710</v>
      </c>
      <c r="B6481" s="365">
        <v>5700</v>
      </c>
      <c r="C6481" s="1919" t="s">
        <v>899</v>
      </c>
      <c r="D6481" s="1920"/>
      <c r="E6481" s="310">
        <f>SUM(E6482:E6484)</f>
        <v>0</v>
      </c>
      <c r="F6481" s="1458">
        <v>0</v>
      </c>
      <c r="G6481" s="1458">
        <v>0</v>
      </c>
      <c r="H6481" s="1458">
        <v>0</v>
      </c>
      <c r="I6481" s="1458">
        <v>0</v>
      </c>
      <c r="J6481" s="1458">
        <v>0</v>
      </c>
      <c r="K6481" s="1458">
        <v>0</v>
      </c>
      <c r="L6481" s="310">
        <f>SUM(L6482:L6484)</f>
        <v>0</v>
      </c>
      <c r="M6481" s="12" t="str">
        <f t="shared" si="1506"/>
        <v/>
      </c>
      <c r="N6481" s="13"/>
    </row>
    <row r="6482" spans="1:14" hidden="1">
      <c r="A6482" s="23">
        <v>715</v>
      </c>
      <c r="B6482" s="366"/>
      <c r="C6482" s="367">
        <v>5701</v>
      </c>
      <c r="D6482" s="368" t="s">
        <v>678</v>
      </c>
      <c r="E6482" s="281">
        <f>F6482+G6482+H6482</f>
        <v>0</v>
      </c>
      <c r="F6482" s="1459">
        <v>0</v>
      </c>
      <c r="G6482" s="1459">
        <v>0</v>
      </c>
      <c r="H6482" s="1460">
        <v>0</v>
      </c>
      <c r="I6482" s="1711">
        <v>0</v>
      </c>
      <c r="J6482" s="1459">
        <v>0</v>
      </c>
      <c r="K6482" s="1459">
        <v>0</v>
      </c>
      <c r="L6482" s="281">
        <f>I6482+J6482+K6482</f>
        <v>0</v>
      </c>
      <c r="M6482" s="12" t="str">
        <f t="shared" si="1506"/>
        <v/>
      </c>
      <c r="N6482" s="13"/>
    </row>
    <row r="6483" spans="1:14" hidden="1">
      <c r="A6483" s="23">
        <v>720</v>
      </c>
      <c r="B6483" s="366"/>
      <c r="C6483" s="373">
        <v>5702</v>
      </c>
      <c r="D6483" s="374" t="s">
        <v>679</v>
      </c>
      <c r="E6483" s="314">
        <f>F6483+G6483+H6483</f>
        <v>0</v>
      </c>
      <c r="F6483" s="1459">
        <v>0</v>
      </c>
      <c r="G6483" s="1459">
        <v>0</v>
      </c>
      <c r="H6483" s="1460">
        <v>0</v>
      </c>
      <c r="I6483" s="1711">
        <v>0</v>
      </c>
      <c r="J6483" s="1459">
        <v>0</v>
      </c>
      <c r="K6483" s="1459">
        <v>0</v>
      </c>
      <c r="L6483" s="314">
        <f>I6483+J6483+K6483</f>
        <v>0</v>
      </c>
      <c r="M6483" s="12" t="str">
        <f t="shared" si="1506"/>
        <v/>
      </c>
      <c r="N6483" s="13"/>
    </row>
    <row r="6484" spans="1:14" hidden="1">
      <c r="A6484" s="23">
        <v>725</v>
      </c>
      <c r="B6484" s="292"/>
      <c r="C6484" s="375">
        <v>4071</v>
      </c>
      <c r="D6484" s="376" t="s">
        <v>680</v>
      </c>
      <c r="E6484" s="377">
        <f>F6484+G6484+H6484</f>
        <v>0</v>
      </c>
      <c r="F6484" s="1459">
        <v>0</v>
      </c>
      <c r="G6484" s="1459">
        <v>0</v>
      </c>
      <c r="H6484" s="1460">
        <v>0</v>
      </c>
      <c r="I6484" s="1711">
        <v>0</v>
      </c>
      <c r="J6484" s="1459">
        <v>0</v>
      </c>
      <c r="K6484" s="1459">
        <v>0</v>
      </c>
      <c r="L6484" s="377">
        <f>I6484+J6484+K6484</f>
        <v>0</v>
      </c>
      <c r="M6484" s="12" t="str">
        <f t="shared" si="1506"/>
        <v/>
      </c>
      <c r="N6484" s="13"/>
    </row>
    <row r="6485" spans="1:14" hidden="1">
      <c r="A6485" s="23">
        <v>730</v>
      </c>
      <c r="B6485" s="571"/>
      <c r="C6485" s="1921" t="s">
        <v>681</v>
      </c>
      <c r="D6485" s="1922"/>
      <c r="E6485" s="1426"/>
      <c r="F6485" s="1426"/>
      <c r="G6485" s="1426"/>
      <c r="H6485" s="1426"/>
      <c r="I6485" s="1426"/>
      <c r="J6485" s="1426"/>
      <c r="K6485" s="1426"/>
      <c r="L6485" s="1427"/>
      <c r="M6485" s="12" t="str">
        <f t="shared" si="1506"/>
        <v/>
      </c>
      <c r="N6485" s="13"/>
    </row>
    <row r="6486" spans="1:14" hidden="1">
      <c r="A6486" s="23">
        <v>735</v>
      </c>
      <c r="B6486" s="381">
        <v>98</v>
      </c>
      <c r="C6486" s="1921" t="s">
        <v>681</v>
      </c>
      <c r="D6486" s="1922"/>
      <c r="E6486" s="382">
        <f>F6486+G6486+H6486</f>
        <v>0</v>
      </c>
      <c r="F6486" s="1417"/>
      <c r="G6486" s="1418"/>
      <c r="H6486" s="1419"/>
      <c r="I6486" s="1448">
        <v>0</v>
      </c>
      <c r="J6486" s="1449">
        <v>0</v>
      </c>
      <c r="K6486" s="1450">
        <v>0</v>
      </c>
      <c r="L6486" s="382">
        <f>I6486+J6486+K6486</f>
        <v>0</v>
      </c>
      <c r="M6486" s="12" t="str">
        <f t="shared" si="1506"/>
        <v/>
      </c>
      <c r="N6486" s="13"/>
    </row>
    <row r="6487" spans="1:14" hidden="1">
      <c r="A6487" s="23">
        <v>740</v>
      </c>
      <c r="B6487" s="1421"/>
      <c r="C6487" s="1422"/>
      <c r="D6487" s="1423"/>
      <c r="E6487" s="269"/>
      <c r="F6487" s="269"/>
      <c r="G6487" s="269"/>
      <c r="H6487" s="269"/>
      <c r="I6487" s="269"/>
      <c r="J6487" s="269"/>
      <c r="K6487" s="269"/>
      <c r="L6487" s="270"/>
      <c r="M6487" s="12" t="str">
        <f t="shared" si="1506"/>
        <v/>
      </c>
      <c r="N6487" s="73" t="str">
        <f>LEFT(C6369,1)</f>
        <v>6</v>
      </c>
    </row>
    <row r="6488" spans="1:14" hidden="1">
      <c r="A6488" s="23">
        <v>745</v>
      </c>
      <c r="B6488" s="1424"/>
      <c r="C6488" s="111"/>
      <c r="D6488" s="1425"/>
      <c r="E6488" s="218"/>
      <c r="F6488" s="218"/>
      <c r="G6488" s="218"/>
      <c r="H6488" s="218"/>
      <c r="I6488" s="218"/>
      <c r="J6488" s="218"/>
      <c r="K6488" s="218"/>
      <c r="L6488" s="389"/>
      <c r="M6488" s="7" t="str">
        <f t="shared" si="1506"/>
        <v/>
      </c>
    </row>
    <row r="6489" spans="1:14" hidden="1">
      <c r="A6489" s="22">
        <v>750</v>
      </c>
      <c r="B6489" s="1424"/>
      <c r="C6489" s="111"/>
      <c r="D6489" s="1425"/>
      <c r="E6489" s="218"/>
      <c r="F6489" s="218"/>
      <c r="G6489" s="218"/>
      <c r="H6489" s="218"/>
      <c r="I6489" s="218"/>
      <c r="J6489" s="218"/>
      <c r="K6489" s="218"/>
      <c r="L6489" s="389"/>
      <c r="M6489" s="7" t="str">
        <f t="shared" si="1506"/>
        <v/>
      </c>
    </row>
    <row r="6490" spans="1:14" ht="19.5" thickBot="1">
      <c r="A6490" s="23">
        <v>755</v>
      </c>
      <c r="B6490" s="1451"/>
      <c r="C6490" s="393" t="s">
        <v>727</v>
      </c>
      <c r="D6490" s="1420">
        <f>+B6490</f>
        <v>0</v>
      </c>
      <c r="E6490" s="395">
        <f t="shared" ref="E6490:L6490" si="1521">SUM(E6372,E6375,E6381,E6389,E6390,E6408,E6412,E6418,E6421,E6422,E6423,E6424,E6428,E6437,E6443,E6444,E6445,E6446,E6453,E6457,E6458,E6459,E6460,E6463,E6464,E6472,E6475,E6476,E6481)+E6486</f>
        <v>3926237</v>
      </c>
      <c r="F6490" s="396">
        <f t="shared" si="1521"/>
        <v>0</v>
      </c>
      <c r="G6490" s="397">
        <f t="shared" si="1521"/>
        <v>3926237</v>
      </c>
      <c r="H6490" s="398">
        <f t="shared" si="1521"/>
        <v>0</v>
      </c>
      <c r="I6490" s="396">
        <f t="shared" si="1521"/>
        <v>0</v>
      </c>
      <c r="J6490" s="397">
        <f t="shared" si="1521"/>
        <v>1749612</v>
      </c>
      <c r="K6490" s="398">
        <f t="shared" si="1521"/>
        <v>0</v>
      </c>
      <c r="L6490" s="395">
        <f t="shared" si="1521"/>
        <v>1749612</v>
      </c>
      <c r="M6490" s="1820">
        <f t="shared" si="1506"/>
        <v>1</v>
      </c>
      <c r="N6490" s="65"/>
    </row>
    <row r="6491" spans="1:14" ht="19.5" thickTop="1">
      <c r="A6491" s="23">
        <v>760</v>
      </c>
      <c r="B6491" s="79" t="s">
        <v>120</v>
      </c>
      <c r="C6491" s="1"/>
      <c r="L6491" s="6"/>
      <c r="M6491" s="1820">
        <f>(IF($E6490&lt;&gt;0,$M$2,IF($L6490&lt;&gt;0,$M$2,"")))</f>
        <v>1</v>
      </c>
      <c r="N6491" s="65"/>
    </row>
    <row r="6492" spans="1:14" ht="18.75">
      <c r="A6492" s="22">
        <v>765</v>
      </c>
      <c r="B6492" s="1355"/>
      <c r="C6492" s="1355"/>
      <c r="D6492" s="1356"/>
      <c r="E6492" s="1355"/>
      <c r="F6492" s="1355"/>
      <c r="G6492" s="1355"/>
      <c r="H6492" s="1355"/>
      <c r="I6492" s="1355"/>
      <c r="J6492" s="1355"/>
      <c r="K6492" s="1355"/>
      <c r="L6492" s="1357"/>
      <c r="M6492" s="1820">
        <f>(IF($E6490&lt;&gt;0,$M$2,IF($L6490&lt;&gt;0,$M$2,"")))</f>
        <v>1</v>
      </c>
      <c r="N6492" s="65"/>
    </row>
    <row r="6493" spans="1:14" ht="18.75" hidden="1">
      <c r="A6493" s="22">
        <v>775</v>
      </c>
      <c r="B6493" s="65"/>
      <c r="C6493" s="65"/>
      <c r="D6493" s="65"/>
      <c r="E6493" s="65"/>
      <c r="F6493" s="65"/>
      <c r="G6493" s="65"/>
      <c r="H6493" s="65"/>
      <c r="I6493" s="65"/>
      <c r="J6493" s="65"/>
      <c r="K6493" s="65"/>
      <c r="L6493" s="77"/>
      <c r="M6493" s="74">
        <f>(IF(E6490&lt;&gt;0,$G$2,IF(L6490&lt;&gt;0,$G$2,"")))</f>
        <v>0</v>
      </c>
      <c r="N6493" s="65"/>
    </row>
    <row r="6494" spans="1:14">
      <c r="A6494" s="23">
        <v>780</v>
      </c>
      <c r="B6494" s="6"/>
      <c r="C6494" s="6"/>
      <c r="D6494" s="517"/>
      <c r="E6494" s="38"/>
      <c r="F6494" s="38"/>
      <c r="G6494" s="38"/>
      <c r="H6494" s="38"/>
      <c r="I6494" s="38"/>
      <c r="J6494" s="38"/>
      <c r="K6494" s="38"/>
      <c r="L6494" s="38"/>
      <c r="M6494" s="7">
        <f>(IF($E6630&lt;&gt;0,$M$2,IF($L6630&lt;&gt;0,$M$2,"")))</f>
        <v>1</v>
      </c>
    </row>
    <row r="6495" spans="1:14">
      <c r="A6495" s="23">
        <v>785</v>
      </c>
      <c r="B6495" s="6"/>
      <c r="C6495" s="1353"/>
      <c r="D6495" s="1354"/>
      <c r="E6495" s="38"/>
      <c r="F6495" s="38"/>
      <c r="G6495" s="38"/>
      <c r="H6495" s="38"/>
      <c r="I6495" s="38"/>
      <c r="J6495" s="38"/>
      <c r="K6495" s="38"/>
      <c r="L6495" s="38"/>
      <c r="M6495" s="7">
        <f>(IF($E6630&lt;&gt;0,$M$2,IF($L6630&lt;&gt;0,$M$2,"")))</f>
        <v>1</v>
      </c>
    </row>
    <row r="6496" spans="1:14">
      <c r="A6496" s="23">
        <v>790</v>
      </c>
      <c r="B6496" s="1938" t="str">
        <f>$B$7</f>
        <v>ОТЧЕТНИ ДАННИ ПО ЕБК ЗА ИЗПЪЛНЕНИЕТО НА БЮДЖЕТА</v>
      </c>
      <c r="C6496" s="1939"/>
      <c r="D6496" s="1939"/>
      <c r="E6496" s="242"/>
      <c r="F6496" s="242"/>
      <c r="G6496" s="237"/>
      <c r="H6496" s="237"/>
      <c r="I6496" s="237"/>
      <c r="J6496" s="237"/>
      <c r="K6496" s="237"/>
      <c r="L6496" s="237"/>
      <c r="M6496" s="7">
        <f>(IF($E6630&lt;&gt;0,$M$2,IF($L6630&lt;&gt;0,$M$2,"")))</f>
        <v>1</v>
      </c>
    </row>
    <row r="6497" spans="1:14">
      <c r="A6497" s="23">
        <v>795</v>
      </c>
      <c r="B6497" s="228"/>
      <c r="C6497" s="391"/>
      <c r="D6497" s="400"/>
      <c r="E6497" s="406" t="s">
        <v>458</v>
      </c>
      <c r="F6497" s="406" t="s">
        <v>820</v>
      </c>
      <c r="G6497" s="237"/>
      <c r="H6497" s="1350" t="s">
        <v>1235</v>
      </c>
      <c r="I6497" s="1351"/>
      <c r="J6497" s="1352"/>
      <c r="K6497" s="237"/>
      <c r="L6497" s="237"/>
      <c r="M6497" s="7">
        <f>(IF($E6630&lt;&gt;0,$M$2,IF($L6630&lt;&gt;0,$M$2,"")))</f>
        <v>1</v>
      </c>
    </row>
    <row r="6498" spans="1:14" ht="18.75">
      <c r="A6498" s="22">
        <v>805</v>
      </c>
      <c r="B6498" s="1940" t="str">
        <f>$B$9</f>
        <v>Община Правец</v>
      </c>
      <c r="C6498" s="1941"/>
      <c r="D6498" s="1942"/>
      <c r="E6498" s="115">
        <f>$E$9</f>
        <v>45658</v>
      </c>
      <c r="F6498" s="226">
        <f>$F$9</f>
        <v>45900</v>
      </c>
      <c r="G6498" s="237"/>
      <c r="H6498" s="237"/>
      <c r="I6498" s="237"/>
      <c r="J6498" s="237"/>
      <c r="K6498" s="237"/>
      <c r="L6498" s="237"/>
      <c r="M6498" s="7">
        <f>(IF($E6630&lt;&gt;0,$M$2,IF($L6630&lt;&gt;0,$M$2,"")))</f>
        <v>1</v>
      </c>
    </row>
    <row r="6499" spans="1:14">
      <c r="A6499" s="23">
        <v>810</v>
      </c>
      <c r="B6499" s="227" t="str">
        <f>$B$10</f>
        <v>(наименование на разпоредителя с бюджет)</v>
      </c>
      <c r="C6499" s="228"/>
      <c r="D6499" s="229"/>
      <c r="E6499" s="237"/>
      <c r="F6499" s="237"/>
      <c r="G6499" s="237"/>
      <c r="H6499" s="237"/>
      <c r="I6499" s="237"/>
      <c r="J6499" s="237"/>
      <c r="K6499" s="237"/>
      <c r="L6499" s="237"/>
      <c r="M6499" s="7">
        <f>(IF($E6630&lt;&gt;0,$M$2,IF($L6630&lt;&gt;0,$M$2,"")))</f>
        <v>1</v>
      </c>
    </row>
    <row r="6500" spans="1:14">
      <c r="A6500" s="23">
        <v>815</v>
      </c>
      <c r="B6500" s="227"/>
      <c r="C6500" s="228"/>
      <c r="D6500" s="229"/>
      <c r="E6500" s="237"/>
      <c r="F6500" s="237"/>
      <c r="G6500" s="237"/>
      <c r="H6500" s="237"/>
      <c r="I6500" s="237"/>
      <c r="J6500" s="237"/>
      <c r="K6500" s="237"/>
      <c r="L6500" s="237"/>
      <c r="M6500" s="7">
        <f>(IF($E6630&lt;&gt;0,$M$2,IF($L6630&lt;&gt;0,$M$2,"")))</f>
        <v>1</v>
      </c>
    </row>
    <row r="6501" spans="1:14" ht="19.5">
      <c r="A6501" s="28">
        <v>525</v>
      </c>
      <c r="B6501" s="1943" t="str">
        <f>$B$12</f>
        <v>Правец</v>
      </c>
      <c r="C6501" s="1944"/>
      <c r="D6501" s="1945"/>
      <c r="E6501" s="410" t="s">
        <v>875</v>
      </c>
      <c r="F6501" s="1348" t="str">
        <f>$F$12</f>
        <v>7317</v>
      </c>
      <c r="G6501" s="237"/>
      <c r="H6501" s="237"/>
      <c r="I6501" s="237"/>
      <c r="J6501" s="237"/>
      <c r="K6501" s="237"/>
      <c r="L6501" s="237"/>
      <c r="M6501" s="7">
        <f>(IF($E6630&lt;&gt;0,$M$2,IF($L6630&lt;&gt;0,$M$2,"")))</f>
        <v>1</v>
      </c>
    </row>
    <row r="6502" spans="1:14">
      <c r="A6502" s="22">
        <v>820</v>
      </c>
      <c r="B6502" s="233" t="str">
        <f>$B$13</f>
        <v>(наименование на първостепенния разпоредител с бюджет)</v>
      </c>
      <c r="C6502" s="228"/>
      <c r="D6502" s="229"/>
      <c r="E6502" s="1349"/>
      <c r="F6502" s="242"/>
      <c r="G6502" s="237"/>
      <c r="H6502" s="237"/>
      <c r="I6502" s="237"/>
      <c r="J6502" s="237"/>
      <c r="K6502" s="237"/>
      <c r="L6502" s="237"/>
      <c r="M6502" s="7">
        <f>(IF($E6630&lt;&gt;0,$M$2,IF($L6630&lt;&gt;0,$M$2,"")))</f>
        <v>1</v>
      </c>
    </row>
    <row r="6503" spans="1:14" ht="19.5">
      <c r="A6503" s="23">
        <v>821</v>
      </c>
      <c r="B6503" s="236"/>
      <c r="C6503" s="237"/>
      <c r="D6503" s="124" t="s">
        <v>876</v>
      </c>
      <c r="E6503" s="238">
        <f>$E$15</f>
        <v>0</v>
      </c>
      <c r="F6503" s="414" t="str">
        <f>$F$15</f>
        <v>БЮДЖЕТ</v>
      </c>
      <c r="G6503" s="218"/>
      <c r="H6503" s="218"/>
      <c r="I6503" s="218"/>
      <c r="J6503" s="218"/>
      <c r="K6503" s="218"/>
      <c r="L6503" s="218"/>
      <c r="M6503" s="7">
        <f>(IF($E6630&lt;&gt;0,$M$2,IF($L6630&lt;&gt;0,$M$2,"")))</f>
        <v>1</v>
      </c>
    </row>
    <row r="6504" spans="1:14" ht="16.5" thickBot="1">
      <c r="A6504" s="23">
        <v>822</v>
      </c>
      <c r="B6504" s="228"/>
      <c r="C6504" s="391"/>
      <c r="D6504" s="400"/>
      <c r="E6504" s="237"/>
      <c r="F6504" s="409"/>
      <c r="G6504" s="409"/>
      <c r="H6504" s="409"/>
      <c r="I6504" s="409"/>
      <c r="J6504" s="409"/>
      <c r="K6504" s="409"/>
      <c r="L6504" s="1365" t="s">
        <v>459</v>
      </c>
      <c r="M6504" s="7">
        <f>(IF($E6630&lt;&gt;0,$M$2,IF($L6630&lt;&gt;0,$M$2,"")))</f>
        <v>1</v>
      </c>
    </row>
    <row r="6505" spans="1:14" ht="24.95" customHeight="1">
      <c r="A6505" s="23">
        <v>823</v>
      </c>
      <c r="B6505" s="247"/>
      <c r="C6505" s="248"/>
      <c r="D6505" s="249" t="s">
        <v>699</v>
      </c>
      <c r="E6505" s="1946" t="str">
        <f>CONCATENATE("Уточнен план ",$C$3)</f>
        <v>Уточнен план 2025</v>
      </c>
      <c r="F6505" s="1947"/>
      <c r="G6505" s="1947"/>
      <c r="H6505" s="1948"/>
      <c r="I6505" s="1927" t="str">
        <f>CONCATENATE("Отчет ",$C$3)</f>
        <v>Отчет 2025</v>
      </c>
      <c r="J6505" s="1928"/>
      <c r="K6505" s="1928"/>
      <c r="L6505" s="1929"/>
      <c r="M6505" s="7">
        <f>(IF($E6630&lt;&gt;0,$M$2,IF($L6630&lt;&gt;0,$M$2,"")))</f>
        <v>1</v>
      </c>
    </row>
    <row r="6506" spans="1:14" ht="54.95" customHeight="1" thickBot="1">
      <c r="A6506" s="23">
        <v>825</v>
      </c>
      <c r="B6506" s="250" t="s">
        <v>62</v>
      </c>
      <c r="C6506" s="251" t="s">
        <v>460</v>
      </c>
      <c r="D6506" s="252" t="s">
        <v>700</v>
      </c>
      <c r="E6506" s="1391" t="str">
        <f>$E$20</f>
        <v>Уточнен план                Общо</v>
      </c>
      <c r="F6506" s="1395" t="str">
        <f>$F$20</f>
        <v>държавни дейности</v>
      </c>
      <c r="G6506" s="1396" t="str">
        <f>$G$20</f>
        <v>местни дейности</v>
      </c>
      <c r="H6506" s="1397" t="str">
        <f>$H$20</f>
        <v>дофинансиране</v>
      </c>
      <c r="I6506" s="253" t="str">
        <f>$I$20</f>
        <v>държавни дейности -ОТЧЕТ</v>
      </c>
      <c r="J6506" s="254" t="str">
        <f>$J$20</f>
        <v>местни дейности - ОТЧЕТ</v>
      </c>
      <c r="K6506" s="255" t="str">
        <f>$K$20</f>
        <v>дофинансиране - ОТЧЕТ</v>
      </c>
      <c r="L6506" s="1675" t="str">
        <f>$L$20</f>
        <v>ОТЧЕТ                                    ОБЩО</v>
      </c>
      <c r="M6506" s="7">
        <f>(IF($E6630&lt;&gt;0,$M$2,IF($L6630&lt;&gt;0,$M$2,"")))</f>
        <v>1</v>
      </c>
    </row>
    <row r="6507" spans="1:14" ht="18.75">
      <c r="A6507" s="23"/>
      <c r="B6507" s="258"/>
      <c r="C6507" s="259"/>
      <c r="D6507" s="260" t="s">
        <v>729</v>
      </c>
      <c r="E6507" s="1442" t="str">
        <f>$E$21</f>
        <v>(1)</v>
      </c>
      <c r="F6507" s="143" t="str">
        <f>$F$21</f>
        <v>(2)</v>
      </c>
      <c r="G6507" s="144" t="str">
        <f>$G$21</f>
        <v>(3)</v>
      </c>
      <c r="H6507" s="145" t="str">
        <f>$H$21</f>
        <v>(4)</v>
      </c>
      <c r="I6507" s="261" t="str">
        <f>$I$21</f>
        <v>(5)</v>
      </c>
      <c r="J6507" s="262" t="str">
        <f>$J$21</f>
        <v>(6)</v>
      </c>
      <c r="K6507" s="263" t="str">
        <f>$K$21</f>
        <v>(7)</v>
      </c>
      <c r="L6507" s="264" t="str">
        <f>$L$21</f>
        <v>(8)</v>
      </c>
      <c r="M6507" s="7">
        <f>(IF($E6630&lt;&gt;0,$M$2,IF($L6630&lt;&gt;0,$M$2,"")))</f>
        <v>1</v>
      </c>
    </row>
    <row r="6508" spans="1:14">
      <c r="A6508" s="23"/>
      <c r="B6508" s="1439"/>
      <c r="C6508" s="1540" t="e">
        <f>VLOOKUP(D6508,OP_LIST2,2,FALSE)</f>
        <v>#N/A</v>
      </c>
      <c r="D6508" s="1445"/>
      <c r="E6508" s="389"/>
      <c r="F6508" s="1429"/>
      <c r="G6508" s="1430"/>
      <c r="H6508" s="1431"/>
      <c r="I6508" s="1429"/>
      <c r="J6508" s="1430"/>
      <c r="K6508" s="1431"/>
      <c r="L6508" s="1428"/>
      <c r="M6508" s="7">
        <f>(IF($E6630&lt;&gt;0,$M$2,IF($L6630&lt;&gt;0,$M$2,"")))</f>
        <v>1</v>
      </c>
    </row>
    <row r="6509" spans="1:14">
      <c r="A6509" s="23"/>
      <c r="B6509" s="1713" t="s">
        <v>2056</v>
      </c>
      <c r="C6509" s="1446">
        <f>VLOOKUP(D6510,EBK_DEIN2,2,FALSE)</f>
        <v>8865</v>
      </c>
      <c r="D6509" s="1445" t="s">
        <v>778</v>
      </c>
      <c r="E6509" s="389"/>
      <c r="F6509" s="1432"/>
      <c r="G6509" s="1433"/>
      <c r="H6509" s="1434"/>
      <c r="I6509" s="1432"/>
      <c r="J6509" s="1433"/>
      <c r="K6509" s="1434"/>
      <c r="L6509" s="1428"/>
      <c r="M6509" s="7">
        <f>(IF($E6630&lt;&gt;0,$M$2,IF($L6630&lt;&gt;0,$M$2,"")))</f>
        <v>1</v>
      </c>
    </row>
    <row r="6510" spans="1:14">
      <c r="A6510" s="23"/>
      <c r="B6510" s="1438"/>
      <c r="C6510" s="1531">
        <f>+C6509</f>
        <v>8865</v>
      </c>
      <c r="D6510" s="1440" t="s">
        <v>608</v>
      </c>
      <c r="E6510" s="389"/>
      <c r="F6510" s="1432"/>
      <c r="G6510" s="1433"/>
      <c r="H6510" s="1434"/>
      <c r="I6510" s="1432"/>
      <c r="J6510" s="1433"/>
      <c r="K6510" s="1434"/>
      <c r="L6510" s="1428"/>
      <c r="M6510" s="7">
        <f>(IF($E6630&lt;&gt;0,$M$2,IF($L6630&lt;&gt;0,$M$2,"")))</f>
        <v>1</v>
      </c>
    </row>
    <row r="6511" spans="1:14">
      <c r="A6511" s="23"/>
      <c r="B6511" s="1443"/>
      <c r="C6511" s="1441"/>
      <c r="D6511" s="1444" t="s">
        <v>701</v>
      </c>
      <c r="E6511" s="389"/>
      <c r="F6511" s="1435"/>
      <c r="G6511" s="1436"/>
      <c r="H6511" s="1437"/>
      <c r="I6511" s="1435"/>
      <c r="J6511" s="1436"/>
      <c r="K6511" s="1437"/>
      <c r="L6511" s="1428"/>
      <c r="M6511" s="7">
        <f>(IF($E6630&lt;&gt;0,$M$2,IF($L6630&lt;&gt;0,$M$2,"")))</f>
        <v>1</v>
      </c>
    </row>
    <row r="6512" spans="1:14">
      <c r="A6512" s="23"/>
      <c r="B6512" s="272">
        <v>100</v>
      </c>
      <c r="C6512" s="1930" t="s">
        <v>730</v>
      </c>
      <c r="D6512" s="1931"/>
      <c r="E6512" s="273">
        <f t="shared" ref="E6512:L6512" si="1522">SUM(E6513:E6514)</f>
        <v>41400</v>
      </c>
      <c r="F6512" s="274">
        <f t="shared" si="1522"/>
        <v>0</v>
      </c>
      <c r="G6512" s="275">
        <f t="shared" si="1522"/>
        <v>41400</v>
      </c>
      <c r="H6512" s="276">
        <f>SUM(H6513:H6514)</f>
        <v>0</v>
      </c>
      <c r="I6512" s="274">
        <f t="shared" si="1522"/>
        <v>0</v>
      </c>
      <c r="J6512" s="275">
        <f t="shared" si="1522"/>
        <v>9012</v>
      </c>
      <c r="K6512" s="276">
        <f t="shared" si="1522"/>
        <v>0</v>
      </c>
      <c r="L6512" s="273">
        <f t="shared" si="1522"/>
        <v>9012</v>
      </c>
      <c r="M6512" s="12">
        <f>(IF($E6512&lt;&gt;0,$M$2,IF($L6512&lt;&gt;0,$M$2,"")))</f>
        <v>1</v>
      </c>
      <c r="N6512" s="13"/>
    </row>
    <row r="6513" spans="1:14">
      <c r="A6513" s="23"/>
      <c r="B6513" s="278"/>
      <c r="C6513" s="279">
        <v>101</v>
      </c>
      <c r="D6513" s="280" t="s">
        <v>731</v>
      </c>
      <c r="E6513" s="281">
        <f>F6513+G6513+H6513</f>
        <v>41400</v>
      </c>
      <c r="F6513" s="152">
        <v>0</v>
      </c>
      <c r="G6513" s="153">
        <v>41400</v>
      </c>
      <c r="H6513" s="1406">
        <v>0</v>
      </c>
      <c r="I6513" s="152">
        <v>0</v>
      </c>
      <c r="J6513" s="153">
        <v>9012</v>
      </c>
      <c r="K6513" s="1406">
        <v>0</v>
      </c>
      <c r="L6513" s="281">
        <f>I6513+J6513+K6513</f>
        <v>9012</v>
      </c>
      <c r="M6513" s="12">
        <f t="shared" ref="M6513:M6576" si="1523">(IF($E6513&lt;&gt;0,$M$2,IF($L6513&lt;&gt;0,$M$2,"")))</f>
        <v>1</v>
      </c>
      <c r="N6513" s="13"/>
    </row>
    <row r="6514" spans="1:14" hidden="1">
      <c r="A6514" s="10"/>
      <c r="B6514" s="278"/>
      <c r="C6514" s="285">
        <v>102</v>
      </c>
      <c r="D6514" s="286" t="s">
        <v>732</v>
      </c>
      <c r="E6514" s="287">
        <f>F6514+G6514+H6514</f>
        <v>0</v>
      </c>
      <c r="F6514" s="173"/>
      <c r="G6514" s="174"/>
      <c r="H6514" s="1409"/>
      <c r="I6514" s="173"/>
      <c r="J6514" s="174"/>
      <c r="K6514" s="1409"/>
      <c r="L6514" s="287">
        <f>I6514+J6514+K6514</f>
        <v>0</v>
      </c>
      <c r="M6514" s="12" t="str">
        <f t="shared" si="1523"/>
        <v/>
      </c>
      <c r="N6514" s="13"/>
    </row>
    <row r="6515" spans="1:14">
      <c r="A6515" s="10"/>
      <c r="B6515" s="272">
        <v>200</v>
      </c>
      <c r="C6515" s="1932" t="s">
        <v>733</v>
      </c>
      <c r="D6515" s="1933"/>
      <c r="E6515" s="273">
        <f t="shared" ref="E6515:L6515" si="1524">SUM(E6516:E6520)</f>
        <v>2042</v>
      </c>
      <c r="F6515" s="274">
        <f t="shared" si="1524"/>
        <v>0</v>
      </c>
      <c r="G6515" s="275">
        <f t="shared" si="1524"/>
        <v>2042</v>
      </c>
      <c r="H6515" s="276">
        <f>SUM(H6516:H6520)</f>
        <v>0</v>
      </c>
      <c r="I6515" s="274">
        <f t="shared" si="1524"/>
        <v>0</v>
      </c>
      <c r="J6515" s="275">
        <f t="shared" si="1524"/>
        <v>176</v>
      </c>
      <c r="K6515" s="276">
        <f t="shared" si="1524"/>
        <v>0</v>
      </c>
      <c r="L6515" s="273">
        <f t="shared" si="1524"/>
        <v>176</v>
      </c>
      <c r="M6515" s="12">
        <f t="shared" si="1523"/>
        <v>1</v>
      </c>
      <c r="N6515" s="13"/>
    </row>
    <row r="6516" spans="1:14" hidden="1">
      <c r="A6516" s="10"/>
      <c r="B6516" s="291"/>
      <c r="C6516" s="279">
        <v>201</v>
      </c>
      <c r="D6516" s="280" t="s">
        <v>734</v>
      </c>
      <c r="E6516" s="281">
        <f>F6516+G6516+H6516</f>
        <v>0</v>
      </c>
      <c r="F6516" s="152"/>
      <c r="G6516" s="153"/>
      <c r="H6516" s="1406"/>
      <c r="I6516" s="152"/>
      <c r="J6516" s="153"/>
      <c r="K6516" s="1406"/>
      <c r="L6516" s="281">
        <f>I6516+J6516+K6516</f>
        <v>0</v>
      </c>
      <c r="M6516" s="12" t="str">
        <f t="shared" si="1523"/>
        <v/>
      </c>
      <c r="N6516" s="13"/>
    </row>
    <row r="6517" spans="1:14" hidden="1">
      <c r="A6517" s="10"/>
      <c r="B6517" s="292"/>
      <c r="C6517" s="293">
        <v>202</v>
      </c>
      <c r="D6517" s="294" t="s">
        <v>735</v>
      </c>
      <c r="E6517" s="295">
        <f>F6517+G6517+H6517</f>
        <v>0</v>
      </c>
      <c r="F6517" s="158"/>
      <c r="G6517" s="159"/>
      <c r="H6517" s="1408"/>
      <c r="I6517" s="158"/>
      <c r="J6517" s="159"/>
      <c r="K6517" s="1408"/>
      <c r="L6517" s="295">
        <f>I6517+J6517+K6517</f>
        <v>0</v>
      </c>
      <c r="M6517" s="12" t="str">
        <f t="shared" si="1523"/>
        <v/>
      </c>
      <c r="N6517" s="13"/>
    </row>
    <row r="6518" spans="1:14" ht="31.5">
      <c r="A6518" s="10"/>
      <c r="B6518" s="299"/>
      <c r="C6518" s="293">
        <v>205</v>
      </c>
      <c r="D6518" s="294" t="s">
        <v>586</v>
      </c>
      <c r="E6518" s="295">
        <f>F6518+G6518+H6518</f>
        <v>1242</v>
      </c>
      <c r="F6518" s="158">
        <v>0</v>
      </c>
      <c r="G6518" s="159">
        <v>1242</v>
      </c>
      <c r="H6518" s="1408">
        <v>0</v>
      </c>
      <c r="I6518" s="158">
        <v>0</v>
      </c>
      <c r="J6518" s="159">
        <v>176</v>
      </c>
      <c r="K6518" s="1408">
        <v>0</v>
      </c>
      <c r="L6518" s="295">
        <f>I6518+J6518+K6518</f>
        <v>176</v>
      </c>
      <c r="M6518" s="12">
        <f t="shared" si="1523"/>
        <v>1</v>
      </c>
      <c r="N6518" s="13"/>
    </row>
    <row r="6519" spans="1:14" hidden="1">
      <c r="A6519" s="10"/>
      <c r="B6519" s="299"/>
      <c r="C6519" s="293">
        <v>208</v>
      </c>
      <c r="D6519" s="300" t="s">
        <v>587</v>
      </c>
      <c r="E6519" s="295">
        <f>F6519+G6519+H6519</f>
        <v>0</v>
      </c>
      <c r="F6519" s="158"/>
      <c r="G6519" s="159"/>
      <c r="H6519" s="1408"/>
      <c r="I6519" s="158"/>
      <c r="J6519" s="159"/>
      <c r="K6519" s="1408"/>
      <c r="L6519" s="295">
        <f>I6519+J6519+K6519</f>
        <v>0</v>
      </c>
      <c r="M6519" s="12" t="str">
        <f t="shared" si="1523"/>
        <v/>
      </c>
      <c r="N6519" s="13"/>
    </row>
    <row r="6520" spans="1:14">
      <c r="A6520" s="10"/>
      <c r="B6520" s="291"/>
      <c r="C6520" s="285">
        <v>209</v>
      </c>
      <c r="D6520" s="301" t="s">
        <v>588</v>
      </c>
      <c r="E6520" s="287">
        <f>F6520+G6520+H6520</f>
        <v>800</v>
      </c>
      <c r="F6520" s="173">
        <v>0</v>
      </c>
      <c r="G6520" s="174">
        <v>800</v>
      </c>
      <c r="H6520" s="1409">
        <v>0</v>
      </c>
      <c r="I6520" s="173"/>
      <c r="J6520" s="174"/>
      <c r="K6520" s="1409"/>
      <c r="L6520" s="287">
        <f>I6520+J6520+K6520</f>
        <v>0</v>
      </c>
      <c r="M6520" s="12">
        <f t="shared" si="1523"/>
        <v>1</v>
      </c>
      <c r="N6520" s="13"/>
    </row>
    <row r="6521" spans="1:14">
      <c r="A6521" s="10"/>
      <c r="B6521" s="272">
        <v>500</v>
      </c>
      <c r="C6521" s="1934" t="s">
        <v>188</v>
      </c>
      <c r="D6521" s="1935"/>
      <c r="E6521" s="273">
        <f t="shared" ref="E6521:L6521" si="1525">SUM(E6522:E6528)</f>
        <v>8156</v>
      </c>
      <c r="F6521" s="274">
        <f t="shared" si="1525"/>
        <v>0</v>
      </c>
      <c r="G6521" s="275">
        <f t="shared" si="1525"/>
        <v>8156</v>
      </c>
      <c r="H6521" s="276">
        <f>SUM(H6522:H6528)</f>
        <v>0</v>
      </c>
      <c r="I6521" s="274">
        <f t="shared" si="1525"/>
        <v>0</v>
      </c>
      <c r="J6521" s="275">
        <f t="shared" si="1525"/>
        <v>1732</v>
      </c>
      <c r="K6521" s="276">
        <f t="shared" si="1525"/>
        <v>0</v>
      </c>
      <c r="L6521" s="273">
        <f t="shared" si="1525"/>
        <v>1732</v>
      </c>
      <c r="M6521" s="12">
        <f t="shared" si="1523"/>
        <v>1</v>
      </c>
      <c r="N6521" s="13"/>
    </row>
    <row r="6522" spans="1:14" ht="18" customHeight="1">
      <c r="A6522" s="10"/>
      <c r="B6522" s="291"/>
      <c r="C6522" s="302">
        <v>551</v>
      </c>
      <c r="D6522" s="303" t="s">
        <v>189</v>
      </c>
      <c r="E6522" s="281">
        <f t="shared" ref="E6522:E6529" si="1526">F6522+G6522+H6522</f>
        <v>5382</v>
      </c>
      <c r="F6522" s="152">
        <v>0</v>
      </c>
      <c r="G6522" s="153">
        <v>5382</v>
      </c>
      <c r="H6522" s="1406">
        <v>0</v>
      </c>
      <c r="I6522" s="152">
        <v>0</v>
      </c>
      <c r="J6522" s="153">
        <v>1047</v>
      </c>
      <c r="K6522" s="1406">
        <v>0</v>
      </c>
      <c r="L6522" s="281">
        <f t="shared" ref="L6522:L6529" si="1527">I6522+J6522+K6522</f>
        <v>1047</v>
      </c>
      <c r="M6522" s="12">
        <f t="shared" si="1523"/>
        <v>1</v>
      </c>
      <c r="N6522" s="13"/>
    </row>
    <row r="6523" spans="1:14" hidden="1">
      <c r="A6523" s="10"/>
      <c r="B6523" s="291"/>
      <c r="C6523" s="304">
        <v>552</v>
      </c>
      <c r="D6523" s="305" t="s">
        <v>894</v>
      </c>
      <c r="E6523" s="295">
        <f t="shared" si="1526"/>
        <v>0</v>
      </c>
      <c r="F6523" s="158"/>
      <c r="G6523" s="159"/>
      <c r="H6523" s="1408"/>
      <c r="I6523" s="158"/>
      <c r="J6523" s="159"/>
      <c r="K6523" s="1408"/>
      <c r="L6523" s="295">
        <f t="shared" si="1527"/>
        <v>0</v>
      </c>
      <c r="M6523" s="12" t="str">
        <f t="shared" si="1523"/>
        <v/>
      </c>
      <c r="N6523" s="13"/>
    </row>
    <row r="6524" spans="1:14" hidden="1">
      <c r="A6524" s="10"/>
      <c r="B6524" s="306"/>
      <c r="C6524" s="304">
        <v>558</v>
      </c>
      <c r="D6524" s="307" t="s">
        <v>856</v>
      </c>
      <c r="E6524" s="295">
        <f>F6524+G6524+H6524</f>
        <v>0</v>
      </c>
      <c r="F6524" s="484">
        <v>0</v>
      </c>
      <c r="G6524" s="485">
        <v>0</v>
      </c>
      <c r="H6524" s="160">
        <v>0</v>
      </c>
      <c r="I6524" s="484">
        <v>0</v>
      </c>
      <c r="J6524" s="485">
        <v>0</v>
      </c>
      <c r="K6524" s="160">
        <v>0</v>
      </c>
      <c r="L6524" s="295">
        <f>I6524+J6524+K6524</f>
        <v>0</v>
      </c>
      <c r="M6524" s="12" t="str">
        <f t="shared" si="1523"/>
        <v/>
      </c>
      <c r="N6524" s="13"/>
    </row>
    <row r="6525" spans="1:14">
      <c r="A6525" s="10"/>
      <c r="B6525" s="306"/>
      <c r="C6525" s="304">
        <v>560</v>
      </c>
      <c r="D6525" s="307" t="s">
        <v>190</v>
      </c>
      <c r="E6525" s="295">
        <f t="shared" si="1526"/>
        <v>1987</v>
      </c>
      <c r="F6525" s="158">
        <v>0</v>
      </c>
      <c r="G6525" s="159">
        <v>1987</v>
      </c>
      <c r="H6525" s="1408">
        <v>0</v>
      </c>
      <c r="I6525" s="158">
        <v>0</v>
      </c>
      <c r="J6525" s="159">
        <v>433</v>
      </c>
      <c r="K6525" s="1408">
        <v>0</v>
      </c>
      <c r="L6525" s="295">
        <f t="shared" si="1527"/>
        <v>433</v>
      </c>
      <c r="M6525" s="12">
        <f t="shared" si="1523"/>
        <v>1</v>
      </c>
      <c r="N6525" s="13"/>
    </row>
    <row r="6526" spans="1:14">
      <c r="A6526" s="10"/>
      <c r="B6526" s="306"/>
      <c r="C6526" s="304">
        <v>580</v>
      </c>
      <c r="D6526" s="305" t="s">
        <v>191</v>
      </c>
      <c r="E6526" s="295">
        <f t="shared" si="1526"/>
        <v>787</v>
      </c>
      <c r="F6526" s="158">
        <v>0</v>
      </c>
      <c r="G6526" s="159">
        <v>787</v>
      </c>
      <c r="H6526" s="1408">
        <v>0</v>
      </c>
      <c r="I6526" s="158">
        <v>0</v>
      </c>
      <c r="J6526" s="159">
        <v>252</v>
      </c>
      <c r="K6526" s="1408">
        <v>0</v>
      </c>
      <c r="L6526" s="295">
        <f t="shared" si="1527"/>
        <v>252</v>
      </c>
      <c r="M6526" s="12">
        <f t="shared" si="1523"/>
        <v>1</v>
      </c>
      <c r="N6526" s="13"/>
    </row>
    <row r="6527" spans="1:14" hidden="1">
      <c r="A6527" s="10"/>
      <c r="B6527" s="291"/>
      <c r="C6527" s="304">
        <v>588</v>
      </c>
      <c r="D6527" s="305" t="s">
        <v>858</v>
      </c>
      <c r="E6527" s="295">
        <f>F6527+G6527+H6527</f>
        <v>0</v>
      </c>
      <c r="F6527" s="484">
        <v>0</v>
      </c>
      <c r="G6527" s="485">
        <v>0</v>
      </c>
      <c r="H6527" s="160">
        <v>0</v>
      </c>
      <c r="I6527" s="484">
        <v>0</v>
      </c>
      <c r="J6527" s="485">
        <v>0</v>
      </c>
      <c r="K6527" s="160">
        <v>0</v>
      </c>
      <c r="L6527" s="295">
        <f>I6527+J6527+K6527</f>
        <v>0</v>
      </c>
      <c r="M6527" s="12" t="str">
        <f t="shared" si="1523"/>
        <v/>
      </c>
      <c r="N6527" s="13"/>
    </row>
    <row r="6528" spans="1:14" ht="31.5" hidden="1">
      <c r="A6528" s="10"/>
      <c r="B6528" s="291"/>
      <c r="C6528" s="308">
        <v>590</v>
      </c>
      <c r="D6528" s="309" t="s">
        <v>192</v>
      </c>
      <c r="E6528" s="287">
        <f t="shared" si="1526"/>
        <v>0</v>
      </c>
      <c r="F6528" s="173"/>
      <c r="G6528" s="174"/>
      <c r="H6528" s="1409"/>
      <c r="I6528" s="173"/>
      <c r="J6528" s="174"/>
      <c r="K6528" s="1409"/>
      <c r="L6528" s="287">
        <f t="shared" si="1527"/>
        <v>0</v>
      </c>
      <c r="M6528" s="12" t="str">
        <f t="shared" si="1523"/>
        <v/>
      </c>
      <c r="N6528" s="13"/>
    </row>
    <row r="6529" spans="1:14" hidden="1">
      <c r="A6529" s="22">
        <v>5</v>
      </c>
      <c r="B6529" s="272">
        <v>800</v>
      </c>
      <c r="C6529" s="1936" t="s">
        <v>193</v>
      </c>
      <c r="D6529" s="1937"/>
      <c r="E6529" s="310">
        <f t="shared" si="1526"/>
        <v>0</v>
      </c>
      <c r="F6529" s="1410"/>
      <c r="G6529" s="1411"/>
      <c r="H6529" s="1412"/>
      <c r="I6529" s="1410"/>
      <c r="J6529" s="1411"/>
      <c r="K6529" s="1412"/>
      <c r="L6529" s="310">
        <f t="shared" si="1527"/>
        <v>0</v>
      </c>
      <c r="M6529" s="12" t="str">
        <f t="shared" si="1523"/>
        <v/>
      </c>
      <c r="N6529" s="13"/>
    </row>
    <row r="6530" spans="1:14">
      <c r="A6530" s="23">
        <v>10</v>
      </c>
      <c r="B6530" s="272">
        <v>1000</v>
      </c>
      <c r="C6530" s="1932" t="s">
        <v>194</v>
      </c>
      <c r="D6530" s="1933"/>
      <c r="E6530" s="310">
        <f t="shared" ref="E6530:L6530" si="1528">SUM(E6531:E6547)</f>
        <v>17000</v>
      </c>
      <c r="F6530" s="274">
        <f t="shared" si="1528"/>
        <v>0</v>
      </c>
      <c r="G6530" s="275">
        <f t="shared" si="1528"/>
        <v>17000</v>
      </c>
      <c r="H6530" s="276">
        <f>SUM(H6531:H6547)</f>
        <v>0</v>
      </c>
      <c r="I6530" s="274">
        <f t="shared" si="1528"/>
        <v>0</v>
      </c>
      <c r="J6530" s="275">
        <f t="shared" si="1528"/>
        <v>5644</v>
      </c>
      <c r="K6530" s="276">
        <f t="shared" si="1528"/>
        <v>0</v>
      </c>
      <c r="L6530" s="310">
        <f t="shared" si="1528"/>
        <v>5644</v>
      </c>
      <c r="M6530" s="12">
        <f t="shared" si="1523"/>
        <v>1</v>
      </c>
      <c r="N6530" s="13"/>
    </row>
    <row r="6531" spans="1:14" hidden="1">
      <c r="A6531" s="23">
        <v>15</v>
      </c>
      <c r="B6531" s="292"/>
      <c r="C6531" s="279">
        <v>1011</v>
      </c>
      <c r="D6531" s="311" t="s">
        <v>195</v>
      </c>
      <c r="E6531" s="281">
        <f t="shared" ref="E6531:E6547" si="1529">F6531+G6531+H6531</f>
        <v>0</v>
      </c>
      <c r="F6531" s="152"/>
      <c r="G6531" s="153"/>
      <c r="H6531" s="1406"/>
      <c r="I6531" s="152"/>
      <c r="J6531" s="153"/>
      <c r="K6531" s="1406"/>
      <c r="L6531" s="281">
        <f t="shared" ref="L6531:L6547" si="1530">I6531+J6531+K6531</f>
        <v>0</v>
      </c>
      <c r="M6531" s="12" t="str">
        <f t="shared" si="1523"/>
        <v/>
      </c>
      <c r="N6531" s="13"/>
    </row>
    <row r="6532" spans="1:14" hidden="1">
      <c r="A6532" s="22">
        <v>35</v>
      </c>
      <c r="B6532" s="292"/>
      <c r="C6532" s="293">
        <v>1012</v>
      </c>
      <c r="D6532" s="294" t="s">
        <v>196</v>
      </c>
      <c r="E6532" s="295">
        <f t="shared" si="1529"/>
        <v>0</v>
      </c>
      <c r="F6532" s="158"/>
      <c r="G6532" s="159"/>
      <c r="H6532" s="1408"/>
      <c r="I6532" s="158"/>
      <c r="J6532" s="159"/>
      <c r="K6532" s="1408"/>
      <c r="L6532" s="295">
        <f t="shared" si="1530"/>
        <v>0</v>
      </c>
      <c r="M6532" s="12" t="str">
        <f t="shared" si="1523"/>
        <v/>
      </c>
      <c r="N6532" s="13"/>
    </row>
    <row r="6533" spans="1:14" hidden="1">
      <c r="A6533" s="23">
        <v>40</v>
      </c>
      <c r="B6533" s="292"/>
      <c r="C6533" s="293">
        <v>1013</v>
      </c>
      <c r="D6533" s="294" t="s">
        <v>197</v>
      </c>
      <c r="E6533" s="295">
        <f t="shared" si="1529"/>
        <v>0</v>
      </c>
      <c r="F6533" s="158"/>
      <c r="G6533" s="159"/>
      <c r="H6533" s="1408"/>
      <c r="I6533" s="158"/>
      <c r="J6533" s="159"/>
      <c r="K6533" s="1408"/>
      <c r="L6533" s="295">
        <f t="shared" si="1530"/>
        <v>0</v>
      </c>
      <c r="M6533" s="12" t="str">
        <f t="shared" si="1523"/>
        <v/>
      </c>
      <c r="N6533" s="13"/>
    </row>
    <row r="6534" spans="1:14" hidden="1">
      <c r="A6534" s="23">
        <v>45</v>
      </c>
      <c r="B6534" s="292"/>
      <c r="C6534" s="293">
        <v>1014</v>
      </c>
      <c r="D6534" s="294" t="s">
        <v>198</v>
      </c>
      <c r="E6534" s="295">
        <f t="shared" si="1529"/>
        <v>0</v>
      </c>
      <c r="F6534" s="158"/>
      <c r="G6534" s="159"/>
      <c r="H6534" s="1408"/>
      <c r="I6534" s="158"/>
      <c r="J6534" s="159"/>
      <c r="K6534" s="1408"/>
      <c r="L6534" s="295">
        <f t="shared" si="1530"/>
        <v>0</v>
      </c>
      <c r="M6534" s="12" t="str">
        <f t="shared" si="1523"/>
        <v/>
      </c>
      <c r="N6534" s="13"/>
    </row>
    <row r="6535" spans="1:14">
      <c r="A6535" s="23">
        <v>50</v>
      </c>
      <c r="B6535" s="292"/>
      <c r="C6535" s="293">
        <v>1015</v>
      </c>
      <c r="D6535" s="294" t="s">
        <v>199</v>
      </c>
      <c r="E6535" s="295">
        <f t="shared" si="1529"/>
        <v>3000</v>
      </c>
      <c r="F6535" s="158">
        <v>0</v>
      </c>
      <c r="G6535" s="159">
        <v>3000</v>
      </c>
      <c r="H6535" s="1408">
        <v>0</v>
      </c>
      <c r="I6535" s="158">
        <v>0</v>
      </c>
      <c r="J6535" s="159">
        <v>4306</v>
      </c>
      <c r="K6535" s="1408">
        <v>0</v>
      </c>
      <c r="L6535" s="295">
        <f t="shared" si="1530"/>
        <v>4306</v>
      </c>
      <c r="M6535" s="12">
        <f t="shared" si="1523"/>
        <v>1</v>
      </c>
      <c r="N6535" s="13"/>
    </row>
    <row r="6536" spans="1:14">
      <c r="A6536" s="23">
        <v>55</v>
      </c>
      <c r="B6536" s="292"/>
      <c r="C6536" s="312">
        <v>1016</v>
      </c>
      <c r="D6536" s="313" t="s">
        <v>200</v>
      </c>
      <c r="E6536" s="314">
        <f t="shared" si="1529"/>
        <v>8000</v>
      </c>
      <c r="F6536" s="164">
        <v>0</v>
      </c>
      <c r="G6536" s="165">
        <v>8000</v>
      </c>
      <c r="H6536" s="1407">
        <v>0</v>
      </c>
      <c r="I6536" s="164">
        <v>0</v>
      </c>
      <c r="J6536" s="165">
        <v>538</v>
      </c>
      <c r="K6536" s="1407">
        <v>0</v>
      </c>
      <c r="L6536" s="314">
        <f t="shared" si="1530"/>
        <v>538</v>
      </c>
      <c r="M6536" s="12">
        <f t="shared" si="1523"/>
        <v>1</v>
      </c>
      <c r="N6536" s="13"/>
    </row>
    <row r="6537" spans="1:14">
      <c r="A6537" s="23">
        <v>60</v>
      </c>
      <c r="B6537" s="278"/>
      <c r="C6537" s="318">
        <v>1020</v>
      </c>
      <c r="D6537" s="319" t="s">
        <v>201</v>
      </c>
      <c r="E6537" s="320">
        <f t="shared" si="1529"/>
        <v>6000</v>
      </c>
      <c r="F6537" s="450">
        <v>0</v>
      </c>
      <c r="G6537" s="451">
        <v>6000</v>
      </c>
      <c r="H6537" s="1416">
        <v>0</v>
      </c>
      <c r="I6537" s="450">
        <v>0</v>
      </c>
      <c r="J6537" s="451">
        <v>800</v>
      </c>
      <c r="K6537" s="1416">
        <v>0</v>
      </c>
      <c r="L6537" s="320">
        <f t="shared" si="1530"/>
        <v>800</v>
      </c>
      <c r="M6537" s="12">
        <f t="shared" si="1523"/>
        <v>1</v>
      </c>
      <c r="N6537" s="13"/>
    </row>
    <row r="6538" spans="1:14" hidden="1">
      <c r="A6538" s="22">
        <v>65</v>
      </c>
      <c r="B6538" s="292"/>
      <c r="C6538" s="324">
        <v>1030</v>
      </c>
      <c r="D6538" s="325" t="s">
        <v>202</v>
      </c>
      <c r="E6538" s="326">
        <f t="shared" si="1529"/>
        <v>0</v>
      </c>
      <c r="F6538" s="445"/>
      <c r="G6538" s="446"/>
      <c r="H6538" s="1413"/>
      <c r="I6538" s="445"/>
      <c r="J6538" s="446"/>
      <c r="K6538" s="1413"/>
      <c r="L6538" s="326">
        <f t="shared" si="1530"/>
        <v>0</v>
      </c>
      <c r="M6538" s="12" t="str">
        <f t="shared" si="1523"/>
        <v/>
      </c>
      <c r="N6538" s="13"/>
    </row>
    <row r="6539" spans="1:14" hidden="1">
      <c r="A6539" s="23">
        <v>70</v>
      </c>
      <c r="B6539" s="292"/>
      <c r="C6539" s="318">
        <v>1051</v>
      </c>
      <c r="D6539" s="331" t="s">
        <v>203</v>
      </c>
      <c r="E6539" s="320">
        <f t="shared" si="1529"/>
        <v>0</v>
      </c>
      <c r="F6539" s="450"/>
      <c r="G6539" s="451"/>
      <c r="H6539" s="1416"/>
      <c r="I6539" s="450"/>
      <c r="J6539" s="451"/>
      <c r="K6539" s="1416"/>
      <c r="L6539" s="320">
        <f t="shared" si="1530"/>
        <v>0</v>
      </c>
      <c r="M6539" s="12" t="str">
        <f t="shared" si="1523"/>
        <v/>
      </c>
      <c r="N6539" s="13"/>
    </row>
    <row r="6540" spans="1:14" hidden="1">
      <c r="A6540" s="23">
        <v>75</v>
      </c>
      <c r="B6540" s="292"/>
      <c r="C6540" s="293">
        <v>1052</v>
      </c>
      <c r="D6540" s="294" t="s">
        <v>204</v>
      </c>
      <c r="E6540" s="295">
        <f t="shared" si="1529"/>
        <v>0</v>
      </c>
      <c r="F6540" s="158"/>
      <c r="G6540" s="159"/>
      <c r="H6540" s="1408"/>
      <c r="I6540" s="158"/>
      <c r="J6540" s="159"/>
      <c r="K6540" s="1408"/>
      <c r="L6540" s="295">
        <f t="shared" si="1530"/>
        <v>0</v>
      </c>
      <c r="M6540" s="12" t="str">
        <f t="shared" si="1523"/>
        <v/>
      </c>
      <c r="N6540" s="13"/>
    </row>
    <row r="6541" spans="1:14" hidden="1">
      <c r="A6541" s="23">
        <v>80</v>
      </c>
      <c r="B6541" s="292"/>
      <c r="C6541" s="324">
        <v>1053</v>
      </c>
      <c r="D6541" s="325" t="s">
        <v>859</v>
      </c>
      <c r="E6541" s="326">
        <f t="shared" si="1529"/>
        <v>0</v>
      </c>
      <c r="F6541" s="445"/>
      <c r="G6541" s="446"/>
      <c r="H6541" s="1413"/>
      <c r="I6541" s="445"/>
      <c r="J6541" s="446"/>
      <c r="K6541" s="1413"/>
      <c r="L6541" s="326">
        <f t="shared" si="1530"/>
        <v>0</v>
      </c>
      <c r="M6541" s="12" t="str">
        <f t="shared" si="1523"/>
        <v/>
      </c>
      <c r="N6541" s="13"/>
    </row>
    <row r="6542" spans="1:14" hidden="1">
      <c r="A6542" s="23">
        <v>80</v>
      </c>
      <c r="B6542" s="292"/>
      <c r="C6542" s="318">
        <v>1062</v>
      </c>
      <c r="D6542" s="319" t="s">
        <v>205</v>
      </c>
      <c r="E6542" s="320">
        <f t="shared" si="1529"/>
        <v>0</v>
      </c>
      <c r="F6542" s="450"/>
      <c r="G6542" s="451"/>
      <c r="H6542" s="1416"/>
      <c r="I6542" s="450"/>
      <c r="J6542" s="451"/>
      <c r="K6542" s="1416"/>
      <c r="L6542" s="320">
        <f t="shared" si="1530"/>
        <v>0</v>
      </c>
      <c r="M6542" s="12" t="str">
        <f t="shared" si="1523"/>
        <v/>
      </c>
      <c r="N6542" s="13"/>
    </row>
    <row r="6543" spans="1:14" hidden="1">
      <c r="A6543" s="23">
        <v>85</v>
      </c>
      <c r="B6543" s="292"/>
      <c r="C6543" s="324">
        <v>1063</v>
      </c>
      <c r="D6543" s="332" t="s">
        <v>787</v>
      </c>
      <c r="E6543" s="326">
        <f t="shared" si="1529"/>
        <v>0</v>
      </c>
      <c r="F6543" s="445"/>
      <c r="G6543" s="446"/>
      <c r="H6543" s="1413"/>
      <c r="I6543" s="445"/>
      <c r="J6543" s="446"/>
      <c r="K6543" s="1413"/>
      <c r="L6543" s="326">
        <f t="shared" si="1530"/>
        <v>0</v>
      </c>
      <c r="M6543" s="12" t="str">
        <f t="shared" si="1523"/>
        <v/>
      </c>
      <c r="N6543" s="13"/>
    </row>
    <row r="6544" spans="1:14" hidden="1">
      <c r="A6544" s="23">
        <v>90</v>
      </c>
      <c r="B6544" s="292"/>
      <c r="C6544" s="333">
        <v>1069</v>
      </c>
      <c r="D6544" s="334" t="s">
        <v>206</v>
      </c>
      <c r="E6544" s="335">
        <f t="shared" si="1529"/>
        <v>0</v>
      </c>
      <c r="F6544" s="589"/>
      <c r="G6544" s="590"/>
      <c r="H6544" s="1415"/>
      <c r="I6544" s="589"/>
      <c r="J6544" s="590"/>
      <c r="K6544" s="1415"/>
      <c r="L6544" s="335">
        <f t="shared" si="1530"/>
        <v>0</v>
      </c>
      <c r="M6544" s="12" t="str">
        <f t="shared" si="1523"/>
        <v/>
      </c>
      <c r="N6544" s="13"/>
    </row>
    <row r="6545" spans="1:14" hidden="1">
      <c r="A6545" s="23">
        <v>90</v>
      </c>
      <c r="B6545" s="278"/>
      <c r="C6545" s="318">
        <v>1091</v>
      </c>
      <c r="D6545" s="331" t="s">
        <v>895</v>
      </c>
      <c r="E6545" s="320">
        <f t="shared" si="1529"/>
        <v>0</v>
      </c>
      <c r="F6545" s="450"/>
      <c r="G6545" s="451"/>
      <c r="H6545" s="1416"/>
      <c r="I6545" s="450"/>
      <c r="J6545" s="451"/>
      <c r="K6545" s="1416"/>
      <c r="L6545" s="320">
        <f t="shared" si="1530"/>
        <v>0</v>
      </c>
      <c r="M6545" s="12" t="str">
        <f t="shared" si="1523"/>
        <v/>
      </c>
      <c r="N6545" s="13"/>
    </row>
    <row r="6546" spans="1:14" hidden="1">
      <c r="A6546" s="22">
        <v>115</v>
      </c>
      <c r="B6546" s="292"/>
      <c r="C6546" s="293">
        <v>1092</v>
      </c>
      <c r="D6546" s="294" t="s">
        <v>299</v>
      </c>
      <c r="E6546" s="295">
        <f t="shared" si="1529"/>
        <v>0</v>
      </c>
      <c r="F6546" s="158"/>
      <c r="G6546" s="159"/>
      <c r="H6546" s="1408"/>
      <c r="I6546" s="158"/>
      <c r="J6546" s="159"/>
      <c r="K6546" s="1408"/>
      <c r="L6546" s="295">
        <f t="shared" si="1530"/>
        <v>0</v>
      </c>
      <c r="M6546" s="12" t="str">
        <f t="shared" si="1523"/>
        <v/>
      </c>
      <c r="N6546" s="13"/>
    </row>
    <row r="6547" spans="1:14" hidden="1">
      <c r="A6547" s="22">
        <v>125</v>
      </c>
      <c r="B6547" s="292"/>
      <c r="C6547" s="285">
        <v>1098</v>
      </c>
      <c r="D6547" s="339" t="s">
        <v>207</v>
      </c>
      <c r="E6547" s="287">
        <f t="shared" si="1529"/>
        <v>0</v>
      </c>
      <c r="F6547" s="173"/>
      <c r="G6547" s="174"/>
      <c r="H6547" s="1409"/>
      <c r="I6547" s="173"/>
      <c r="J6547" s="174"/>
      <c r="K6547" s="1409"/>
      <c r="L6547" s="287">
        <f t="shared" si="1530"/>
        <v>0</v>
      </c>
      <c r="M6547" s="12" t="str">
        <f t="shared" si="1523"/>
        <v/>
      </c>
      <c r="N6547" s="13"/>
    </row>
    <row r="6548" spans="1:14" hidden="1">
      <c r="A6548" s="23">
        <v>130</v>
      </c>
      <c r="B6548" s="272">
        <v>1900</v>
      </c>
      <c r="C6548" s="1917" t="s">
        <v>266</v>
      </c>
      <c r="D6548" s="1918"/>
      <c r="E6548" s="310">
        <f t="shared" ref="E6548:L6548" si="1531">SUM(E6549:E6551)</f>
        <v>0</v>
      </c>
      <c r="F6548" s="274">
        <f t="shared" si="1531"/>
        <v>0</v>
      </c>
      <c r="G6548" s="275">
        <f t="shared" si="1531"/>
        <v>0</v>
      </c>
      <c r="H6548" s="276">
        <f>SUM(H6549:H6551)</f>
        <v>0</v>
      </c>
      <c r="I6548" s="274">
        <f t="shared" si="1531"/>
        <v>0</v>
      </c>
      <c r="J6548" s="275">
        <f t="shared" si="1531"/>
        <v>0</v>
      </c>
      <c r="K6548" s="276">
        <f t="shared" si="1531"/>
        <v>0</v>
      </c>
      <c r="L6548" s="310">
        <f t="shared" si="1531"/>
        <v>0</v>
      </c>
      <c r="M6548" s="12" t="str">
        <f t="shared" si="1523"/>
        <v/>
      </c>
      <c r="N6548" s="13"/>
    </row>
    <row r="6549" spans="1:14" hidden="1">
      <c r="A6549" s="23">
        <v>135</v>
      </c>
      <c r="B6549" s="292"/>
      <c r="C6549" s="279">
        <v>1901</v>
      </c>
      <c r="D6549" s="340" t="s">
        <v>896</v>
      </c>
      <c r="E6549" s="281">
        <f>F6549+G6549+H6549</f>
        <v>0</v>
      </c>
      <c r="F6549" s="152"/>
      <c r="G6549" s="153"/>
      <c r="H6549" s="1406"/>
      <c r="I6549" s="152"/>
      <c r="J6549" s="153"/>
      <c r="K6549" s="1406"/>
      <c r="L6549" s="281">
        <f>I6549+J6549+K6549</f>
        <v>0</v>
      </c>
      <c r="M6549" s="12" t="str">
        <f t="shared" si="1523"/>
        <v/>
      </c>
      <c r="N6549" s="13"/>
    </row>
    <row r="6550" spans="1:14" hidden="1">
      <c r="A6550" s="23">
        <v>140</v>
      </c>
      <c r="B6550" s="341"/>
      <c r="C6550" s="293">
        <v>1981</v>
      </c>
      <c r="D6550" s="342" t="s">
        <v>897</v>
      </c>
      <c r="E6550" s="295">
        <f>F6550+G6550+H6550</f>
        <v>0</v>
      </c>
      <c r="F6550" s="158"/>
      <c r="G6550" s="159"/>
      <c r="H6550" s="1408"/>
      <c r="I6550" s="158"/>
      <c r="J6550" s="159"/>
      <c r="K6550" s="1408"/>
      <c r="L6550" s="295">
        <f>I6550+J6550+K6550</f>
        <v>0</v>
      </c>
      <c r="M6550" s="12" t="str">
        <f t="shared" si="1523"/>
        <v/>
      </c>
      <c r="N6550" s="13"/>
    </row>
    <row r="6551" spans="1:14" hidden="1">
      <c r="A6551" s="23">
        <v>145</v>
      </c>
      <c r="B6551" s="292"/>
      <c r="C6551" s="285">
        <v>1991</v>
      </c>
      <c r="D6551" s="343" t="s">
        <v>898</v>
      </c>
      <c r="E6551" s="287">
        <f>F6551+G6551+H6551</f>
        <v>0</v>
      </c>
      <c r="F6551" s="173"/>
      <c r="G6551" s="174"/>
      <c r="H6551" s="1409"/>
      <c r="I6551" s="173"/>
      <c r="J6551" s="174"/>
      <c r="K6551" s="1409"/>
      <c r="L6551" s="287">
        <f>I6551+J6551+K6551</f>
        <v>0</v>
      </c>
      <c r="M6551" s="12" t="str">
        <f t="shared" si="1523"/>
        <v/>
      </c>
      <c r="N6551" s="13"/>
    </row>
    <row r="6552" spans="1:14" hidden="1">
      <c r="A6552" s="23">
        <v>150</v>
      </c>
      <c r="B6552" s="272">
        <v>2100</v>
      </c>
      <c r="C6552" s="1917" t="s">
        <v>708</v>
      </c>
      <c r="D6552" s="1918"/>
      <c r="E6552" s="310">
        <f t="shared" ref="E6552:L6552" si="1532">SUM(E6553:E6557)</f>
        <v>0</v>
      </c>
      <c r="F6552" s="274">
        <f t="shared" si="1532"/>
        <v>0</v>
      </c>
      <c r="G6552" s="275">
        <f t="shared" si="1532"/>
        <v>0</v>
      </c>
      <c r="H6552" s="276">
        <f>SUM(H6553:H6557)</f>
        <v>0</v>
      </c>
      <c r="I6552" s="274">
        <f t="shared" si="1532"/>
        <v>0</v>
      </c>
      <c r="J6552" s="275">
        <f t="shared" si="1532"/>
        <v>0</v>
      </c>
      <c r="K6552" s="276">
        <f t="shared" si="1532"/>
        <v>0</v>
      </c>
      <c r="L6552" s="310">
        <f t="shared" si="1532"/>
        <v>0</v>
      </c>
      <c r="M6552" s="12" t="str">
        <f t="shared" si="1523"/>
        <v/>
      </c>
      <c r="N6552" s="13"/>
    </row>
    <row r="6553" spans="1:14" hidden="1">
      <c r="A6553" s="23">
        <v>155</v>
      </c>
      <c r="B6553" s="292"/>
      <c r="C6553" s="279">
        <v>2110</v>
      </c>
      <c r="D6553" s="344" t="s">
        <v>208</v>
      </c>
      <c r="E6553" s="281">
        <f>F6553+G6553+H6553</f>
        <v>0</v>
      </c>
      <c r="F6553" s="152"/>
      <c r="G6553" s="153"/>
      <c r="H6553" s="1406"/>
      <c r="I6553" s="152"/>
      <c r="J6553" s="153"/>
      <c r="K6553" s="1406"/>
      <c r="L6553" s="281">
        <f>I6553+J6553+K6553</f>
        <v>0</v>
      </c>
      <c r="M6553" s="12" t="str">
        <f t="shared" si="1523"/>
        <v/>
      </c>
      <c r="N6553" s="13"/>
    </row>
    <row r="6554" spans="1:14" hidden="1">
      <c r="A6554" s="23">
        <v>160</v>
      </c>
      <c r="B6554" s="341"/>
      <c r="C6554" s="293">
        <v>2120</v>
      </c>
      <c r="D6554" s="300" t="s">
        <v>209</v>
      </c>
      <c r="E6554" s="295">
        <f>F6554+G6554+H6554</f>
        <v>0</v>
      </c>
      <c r="F6554" s="158"/>
      <c r="G6554" s="159"/>
      <c r="H6554" s="1408"/>
      <c r="I6554" s="158"/>
      <c r="J6554" s="159"/>
      <c r="K6554" s="1408"/>
      <c r="L6554" s="295">
        <f>I6554+J6554+K6554</f>
        <v>0</v>
      </c>
      <c r="M6554" s="12" t="str">
        <f t="shared" si="1523"/>
        <v/>
      </c>
      <c r="N6554" s="13"/>
    </row>
    <row r="6555" spans="1:14" hidden="1">
      <c r="A6555" s="23">
        <v>165</v>
      </c>
      <c r="B6555" s="341"/>
      <c r="C6555" s="293">
        <v>2125</v>
      </c>
      <c r="D6555" s="300" t="s">
        <v>210</v>
      </c>
      <c r="E6555" s="295">
        <f>F6555+G6555+H6555</f>
        <v>0</v>
      </c>
      <c r="F6555" s="484">
        <v>0</v>
      </c>
      <c r="G6555" s="485">
        <v>0</v>
      </c>
      <c r="H6555" s="160">
        <v>0</v>
      </c>
      <c r="I6555" s="484">
        <v>0</v>
      </c>
      <c r="J6555" s="485">
        <v>0</v>
      </c>
      <c r="K6555" s="160">
        <v>0</v>
      </c>
      <c r="L6555" s="295">
        <f>I6555+J6555+K6555</f>
        <v>0</v>
      </c>
      <c r="M6555" s="12" t="str">
        <f t="shared" si="1523"/>
        <v/>
      </c>
      <c r="N6555" s="13"/>
    </row>
    <row r="6556" spans="1:14" hidden="1">
      <c r="A6556" s="23">
        <v>175</v>
      </c>
      <c r="B6556" s="291"/>
      <c r="C6556" s="293">
        <v>2140</v>
      </c>
      <c r="D6556" s="300" t="s">
        <v>211</v>
      </c>
      <c r="E6556" s="295">
        <f>F6556+G6556+H6556</f>
        <v>0</v>
      </c>
      <c r="F6556" s="484">
        <v>0</v>
      </c>
      <c r="G6556" s="485">
        <v>0</v>
      </c>
      <c r="H6556" s="160">
        <v>0</v>
      </c>
      <c r="I6556" s="484">
        <v>0</v>
      </c>
      <c r="J6556" s="485">
        <v>0</v>
      </c>
      <c r="K6556" s="160">
        <v>0</v>
      </c>
      <c r="L6556" s="295">
        <f>I6556+J6556+K6556</f>
        <v>0</v>
      </c>
      <c r="M6556" s="12" t="str">
        <f t="shared" si="1523"/>
        <v/>
      </c>
      <c r="N6556" s="13"/>
    </row>
    <row r="6557" spans="1:14" hidden="1">
      <c r="A6557" s="23">
        <v>180</v>
      </c>
      <c r="B6557" s="292"/>
      <c r="C6557" s="285">
        <v>2190</v>
      </c>
      <c r="D6557" s="345" t="s">
        <v>212</v>
      </c>
      <c r="E6557" s="287">
        <f>F6557+G6557+H6557</f>
        <v>0</v>
      </c>
      <c r="F6557" s="173"/>
      <c r="G6557" s="174"/>
      <c r="H6557" s="1409"/>
      <c r="I6557" s="173"/>
      <c r="J6557" s="174"/>
      <c r="K6557" s="1409"/>
      <c r="L6557" s="287">
        <f>I6557+J6557+K6557</f>
        <v>0</v>
      </c>
      <c r="M6557" s="12" t="str">
        <f t="shared" si="1523"/>
        <v/>
      </c>
      <c r="N6557" s="13"/>
    </row>
    <row r="6558" spans="1:14" hidden="1">
      <c r="A6558" s="23">
        <v>185</v>
      </c>
      <c r="B6558" s="272">
        <v>2200</v>
      </c>
      <c r="C6558" s="1917" t="s">
        <v>213</v>
      </c>
      <c r="D6558" s="1918"/>
      <c r="E6558" s="310">
        <f t="shared" ref="E6558:L6558" si="1533">SUM(E6559:E6560)</f>
        <v>0</v>
      </c>
      <c r="F6558" s="274">
        <f t="shared" si="1533"/>
        <v>0</v>
      </c>
      <c r="G6558" s="275">
        <f t="shared" si="1533"/>
        <v>0</v>
      </c>
      <c r="H6558" s="276">
        <f>SUM(H6559:H6560)</f>
        <v>0</v>
      </c>
      <c r="I6558" s="274">
        <f t="shared" si="1533"/>
        <v>0</v>
      </c>
      <c r="J6558" s="275">
        <f t="shared" si="1533"/>
        <v>0</v>
      </c>
      <c r="K6558" s="276">
        <f t="shared" si="1533"/>
        <v>0</v>
      </c>
      <c r="L6558" s="310">
        <f t="shared" si="1533"/>
        <v>0</v>
      </c>
      <c r="M6558" s="12" t="str">
        <f t="shared" si="1523"/>
        <v/>
      </c>
      <c r="N6558" s="13"/>
    </row>
    <row r="6559" spans="1:14" hidden="1">
      <c r="A6559" s="23">
        <v>190</v>
      </c>
      <c r="B6559" s="292"/>
      <c r="C6559" s="279">
        <v>2221</v>
      </c>
      <c r="D6559" s="280" t="s">
        <v>300</v>
      </c>
      <c r="E6559" s="281">
        <f>F6559+G6559+H6559</f>
        <v>0</v>
      </c>
      <c r="F6559" s="152"/>
      <c r="G6559" s="153"/>
      <c r="H6559" s="1406"/>
      <c r="I6559" s="152"/>
      <c r="J6559" s="153"/>
      <c r="K6559" s="1406"/>
      <c r="L6559" s="281">
        <f>I6559+J6559+K6559</f>
        <v>0</v>
      </c>
      <c r="M6559" s="12" t="str">
        <f t="shared" si="1523"/>
        <v/>
      </c>
      <c r="N6559" s="13"/>
    </row>
    <row r="6560" spans="1:14" hidden="1">
      <c r="A6560" s="23">
        <v>200</v>
      </c>
      <c r="B6560" s="292"/>
      <c r="C6560" s="285">
        <v>2224</v>
      </c>
      <c r="D6560" s="286" t="s">
        <v>214</v>
      </c>
      <c r="E6560" s="287">
        <f>F6560+G6560+H6560</f>
        <v>0</v>
      </c>
      <c r="F6560" s="173"/>
      <c r="G6560" s="174"/>
      <c r="H6560" s="1409"/>
      <c r="I6560" s="173"/>
      <c r="J6560" s="174"/>
      <c r="K6560" s="1409"/>
      <c r="L6560" s="287">
        <f>I6560+J6560+K6560</f>
        <v>0</v>
      </c>
      <c r="M6560" s="12" t="str">
        <f t="shared" si="1523"/>
        <v/>
      </c>
      <c r="N6560" s="13"/>
    </row>
    <row r="6561" spans="1:14" hidden="1">
      <c r="A6561" s="23">
        <v>200</v>
      </c>
      <c r="B6561" s="272">
        <v>2500</v>
      </c>
      <c r="C6561" s="1917" t="s">
        <v>215</v>
      </c>
      <c r="D6561" s="1918"/>
      <c r="E6561" s="310">
        <f>F6561+G6561+H6561</f>
        <v>0</v>
      </c>
      <c r="F6561" s="1410"/>
      <c r="G6561" s="1411"/>
      <c r="H6561" s="1412"/>
      <c r="I6561" s="1410"/>
      <c r="J6561" s="1411"/>
      <c r="K6561" s="1412"/>
      <c r="L6561" s="310">
        <f>I6561+J6561+K6561</f>
        <v>0</v>
      </c>
      <c r="M6561" s="12" t="str">
        <f t="shared" si="1523"/>
        <v/>
      </c>
      <c r="N6561" s="13"/>
    </row>
    <row r="6562" spans="1:14" hidden="1">
      <c r="A6562" s="23">
        <v>205</v>
      </c>
      <c r="B6562" s="272">
        <v>2600</v>
      </c>
      <c r="C6562" s="1923" t="s">
        <v>216</v>
      </c>
      <c r="D6562" s="1924"/>
      <c r="E6562" s="310">
        <f>F6562+G6562+H6562</f>
        <v>0</v>
      </c>
      <c r="F6562" s="1410"/>
      <c r="G6562" s="1411"/>
      <c r="H6562" s="1412"/>
      <c r="I6562" s="1410"/>
      <c r="J6562" s="1411"/>
      <c r="K6562" s="1412"/>
      <c r="L6562" s="310">
        <f>I6562+J6562+K6562</f>
        <v>0</v>
      </c>
      <c r="M6562" s="12" t="str">
        <f t="shared" si="1523"/>
        <v/>
      </c>
      <c r="N6562" s="13"/>
    </row>
    <row r="6563" spans="1:14" hidden="1">
      <c r="A6563" s="23">
        <v>210</v>
      </c>
      <c r="B6563" s="272">
        <v>2700</v>
      </c>
      <c r="C6563" s="1923" t="s">
        <v>217</v>
      </c>
      <c r="D6563" s="1924"/>
      <c r="E6563" s="310">
        <f>F6563+G6563+H6563</f>
        <v>0</v>
      </c>
      <c r="F6563" s="1410"/>
      <c r="G6563" s="1411"/>
      <c r="H6563" s="1412"/>
      <c r="I6563" s="1410"/>
      <c r="J6563" s="1411"/>
      <c r="K6563" s="1412"/>
      <c r="L6563" s="310">
        <f>I6563+J6563+K6563</f>
        <v>0</v>
      </c>
      <c r="M6563" s="12" t="str">
        <f t="shared" si="1523"/>
        <v/>
      </c>
      <c r="N6563" s="13"/>
    </row>
    <row r="6564" spans="1:14" ht="36" hidden="1" customHeight="1">
      <c r="A6564" s="23">
        <v>215</v>
      </c>
      <c r="B6564" s="272">
        <v>2800</v>
      </c>
      <c r="C6564" s="1923" t="s">
        <v>1644</v>
      </c>
      <c r="D6564" s="1924"/>
      <c r="E6564" s="310">
        <f t="shared" ref="E6564:L6564" si="1534">SUM(E6565:E6567)</f>
        <v>0</v>
      </c>
      <c r="F6564" s="274">
        <f t="shared" si="1534"/>
        <v>0</v>
      </c>
      <c r="G6564" s="275">
        <f t="shared" si="1534"/>
        <v>0</v>
      </c>
      <c r="H6564" s="276">
        <f>SUM(H6565:H6567)</f>
        <v>0</v>
      </c>
      <c r="I6564" s="274">
        <f t="shared" si="1534"/>
        <v>0</v>
      </c>
      <c r="J6564" s="275">
        <f t="shared" si="1534"/>
        <v>0</v>
      </c>
      <c r="K6564" s="276">
        <f t="shared" si="1534"/>
        <v>0</v>
      </c>
      <c r="L6564" s="310">
        <f t="shared" si="1534"/>
        <v>0</v>
      </c>
      <c r="M6564" s="12" t="str">
        <f t="shared" si="1523"/>
        <v/>
      </c>
      <c r="N6564" s="13"/>
    </row>
    <row r="6565" spans="1:14" hidden="1">
      <c r="A6565" s="22">
        <v>220</v>
      </c>
      <c r="B6565" s="292"/>
      <c r="C6565" s="279">
        <v>2810</v>
      </c>
      <c r="D6565" s="340" t="s">
        <v>2169</v>
      </c>
      <c r="E6565" s="281">
        <f>F6565+G6565+H6565</f>
        <v>0</v>
      </c>
      <c r="F6565" s="152"/>
      <c r="G6565" s="153"/>
      <c r="H6565" s="1406"/>
      <c r="I6565" s="152"/>
      <c r="J6565" s="153"/>
      <c r="K6565" s="1406"/>
      <c r="L6565" s="281">
        <f>I6565+J6565+K6565</f>
        <v>0</v>
      </c>
      <c r="M6565" s="12" t="str">
        <f t="shared" si="1523"/>
        <v/>
      </c>
      <c r="N6565" s="13"/>
    </row>
    <row r="6566" spans="1:14" hidden="1">
      <c r="A6566" s="23">
        <v>225</v>
      </c>
      <c r="B6566" s="341"/>
      <c r="C6566" s="293">
        <v>2820</v>
      </c>
      <c r="D6566" s="342" t="s">
        <v>2170</v>
      </c>
      <c r="E6566" s="295">
        <f>F6566+G6566+H6566</f>
        <v>0</v>
      </c>
      <c r="F6566" s="158"/>
      <c r="G6566" s="159"/>
      <c r="H6566" s="1408"/>
      <c r="I6566" s="158"/>
      <c r="J6566" s="159"/>
      <c r="K6566" s="1408"/>
      <c r="L6566" s="295">
        <f>I6566+J6566+K6566</f>
        <v>0</v>
      </c>
      <c r="M6566" s="12" t="str">
        <f t="shared" si="1523"/>
        <v/>
      </c>
      <c r="N6566" s="13"/>
    </row>
    <row r="6567" spans="1:14" ht="31.5" hidden="1">
      <c r="A6567" s="23">
        <v>230</v>
      </c>
      <c r="B6567" s="292"/>
      <c r="C6567" s="285">
        <v>2890</v>
      </c>
      <c r="D6567" s="343" t="s">
        <v>2171</v>
      </c>
      <c r="E6567" s="287">
        <f>F6567+G6567+H6567</f>
        <v>0</v>
      </c>
      <c r="F6567" s="173"/>
      <c r="G6567" s="174"/>
      <c r="H6567" s="1409"/>
      <c r="I6567" s="173"/>
      <c r="J6567" s="174"/>
      <c r="K6567" s="1409"/>
      <c r="L6567" s="287">
        <f>I6567+J6567+K6567</f>
        <v>0</v>
      </c>
      <c r="M6567" s="12" t="str">
        <f t="shared" si="1523"/>
        <v/>
      </c>
      <c r="N6567" s="13"/>
    </row>
    <row r="6568" spans="1:14" hidden="1">
      <c r="A6568" s="23">
        <v>245</v>
      </c>
      <c r="B6568" s="272">
        <v>2900</v>
      </c>
      <c r="C6568" s="1917" t="s">
        <v>218</v>
      </c>
      <c r="D6568" s="1918"/>
      <c r="E6568" s="310">
        <f>SUM(E6569:E6576)</f>
        <v>0</v>
      </c>
      <c r="F6568" s="274">
        <f>SUM(F6569:F6576)</f>
        <v>0</v>
      </c>
      <c r="G6568" s="274">
        <f t="shared" ref="G6568:L6568" si="1535">SUM(G6569:G6576)</f>
        <v>0</v>
      </c>
      <c r="H6568" s="274">
        <f t="shared" si="1535"/>
        <v>0</v>
      </c>
      <c r="I6568" s="274">
        <f t="shared" si="1535"/>
        <v>0</v>
      </c>
      <c r="J6568" s="274">
        <f t="shared" si="1535"/>
        <v>0</v>
      </c>
      <c r="K6568" s="274">
        <f t="shared" si="1535"/>
        <v>0</v>
      </c>
      <c r="L6568" s="274">
        <f t="shared" si="1535"/>
        <v>0</v>
      </c>
      <c r="M6568" s="12" t="str">
        <f t="shared" si="1523"/>
        <v/>
      </c>
      <c r="N6568" s="13"/>
    </row>
    <row r="6569" spans="1:14" hidden="1">
      <c r="A6569" s="22">
        <v>220</v>
      </c>
      <c r="B6569" s="346"/>
      <c r="C6569" s="279">
        <v>2910</v>
      </c>
      <c r="D6569" s="347" t="s">
        <v>1988</v>
      </c>
      <c r="E6569" s="281">
        <f>F6569+G6569+H6569</f>
        <v>0</v>
      </c>
      <c r="F6569" s="152"/>
      <c r="G6569" s="153"/>
      <c r="H6569" s="1406"/>
      <c r="I6569" s="152"/>
      <c r="J6569" s="153"/>
      <c r="K6569" s="1406"/>
      <c r="L6569" s="281">
        <f>I6569+J6569+K6569</f>
        <v>0</v>
      </c>
      <c r="M6569" s="12" t="str">
        <f t="shared" si="1523"/>
        <v/>
      </c>
      <c r="N6569" s="13"/>
    </row>
    <row r="6570" spans="1:14" hidden="1">
      <c r="A6570" s="23">
        <v>225</v>
      </c>
      <c r="B6570" s="346"/>
      <c r="C6570" s="279">
        <v>2920</v>
      </c>
      <c r="D6570" s="347" t="s">
        <v>219</v>
      </c>
      <c r="E6570" s="281">
        <f t="shared" ref="E6570:E6576" si="1536">F6570+G6570+H6570</f>
        <v>0</v>
      </c>
      <c r="F6570" s="152"/>
      <c r="G6570" s="153"/>
      <c r="H6570" s="1406"/>
      <c r="I6570" s="152"/>
      <c r="J6570" s="153"/>
      <c r="K6570" s="1406"/>
      <c r="L6570" s="281">
        <f t="shared" ref="L6570:L6576" si="1537">I6570+J6570+K6570</f>
        <v>0</v>
      </c>
      <c r="M6570" s="12" t="str">
        <f t="shared" si="1523"/>
        <v/>
      </c>
      <c r="N6570" s="13"/>
    </row>
    <row r="6571" spans="1:14" ht="31.5" hidden="1">
      <c r="A6571" s="23">
        <v>230</v>
      </c>
      <c r="B6571" s="346"/>
      <c r="C6571" s="324">
        <v>2969</v>
      </c>
      <c r="D6571" s="348" t="s">
        <v>220</v>
      </c>
      <c r="E6571" s="326">
        <f t="shared" si="1536"/>
        <v>0</v>
      </c>
      <c r="F6571" s="445"/>
      <c r="G6571" s="446"/>
      <c r="H6571" s="1413"/>
      <c r="I6571" s="445"/>
      <c r="J6571" s="446"/>
      <c r="K6571" s="1413"/>
      <c r="L6571" s="326">
        <f t="shared" si="1537"/>
        <v>0</v>
      </c>
      <c r="M6571" s="12" t="str">
        <f t="shared" si="1523"/>
        <v/>
      </c>
      <c r="N6571" s="13"/>
    </row>
    <row r="6572" spans="1:14" ht="31.5" hidden="1">
      <c r="A6572" s="23">
        <v>235</v>
      </c>
      <c r="B6572" s="346"/>
      <c r="C6572" s="349">
        <v>2970</v>
      </c>
      <c r="D6572" s="350" t="s">
        <v>221</v>
      </c>
      <c r="E6572" s="351">
        <f t="shared" si="1536"/>
        <v>0</v>
      </c>
      <c r="F6572" s="624"/>
      <c r="G6572" s="625"/>
      <c r="H6572" s="1414"/>
      <c r="I6572" s="624"/>
      <c r="J6572" s="625"/>
      <c r="K6572" s="1414"/>
      <c r="L6572" s="351">
        <f t="shared" si="1537"/>
        <v>0</v>
      </c>
      <c r="M6572" s="12" t="str">
        <f t="shared" si="1523"/>
        <v/>
      </c>
      <c r="N6572" s="13"/>
    </row>
    <row r="6573" spans="1:14" hidden="1">
      <c r="A6573" s="23">
        <v>240</v>
      </c>
      <c r="B6573" s="346"/>
      <c r="C6573" s="333">
        <v>2989</v>
      </c>
      <c r="D6573" s="355" t="s">
        <v>222</v>
      </c>
      <c r="E6573" s="335">
        <f t="shared" si="1536"/>
        <v>0</v>
      </c>
      <c r="F6573" s="589"/>
      <c r="G6573" s="590"/>
      <c r="H6573" s="1415"/>
      <c r="I6573" s="589"/>
      <c r="J6573" s="590"/>
      <c r="K6573" s="1415"/>
      <c r="L6573" s="335">
        <f t="shared" si="1537"/>
        <v>0</v>
      </c>
      <c r="M6573" s="12" t="str">
        <f t="shared" si="1523"/>
        <v/>
      </c>
      <c r="N6573" s="13"/>
    </row>
    <row r="6574" spans="1:14" hidden="1">
      <c r="A6574" s="23">
        <v>245</v>
      </c>
      <c r="B6574" s="292"/>
      <c r="C6574" s="318">
        <v>2990</v>
      </c>
      <c r="D6574" s="356" t="s">
        <v>2007</v>
      </c>
      <c r="E6574" s="320">
        <f>F6574+G6574+H6574</f>
        <v>0</v>
      </c>
      <c r="F6574" s="450"/>
      <c r="G6574" s="451"/>
      <c r="H6574" s="1416"/>
      <c r="I6574" s="450"/>
      <c r="J6574" s="451"/>
      <c r="K6574" s="1416"/>
      <c r="L6574" s="320">
        <f>I6574+J6574+K6574</f>
        <v>0</v>
      </c>
      <c r="M6574" s="12" t="str">
        <f t="shared" si="1523"/>
        <v/>
      </c>
      <c r="N6574" s="13"/>
    </row>
    <row r="6575" spans="1:14" hidden="1">
      <c r="A6575" s="22">
        <v>250</v>
      </c>
      <c r="B6575" s="292"/>
      <c r="C6575" s="318">
        <v>2991</v>
      </c>
      <c r="D6575" s="356" t="s">
        <v>223</v>
      </c>
      <c r="E6575" s="320">
        <f t="shared" si="1536"/>
        <v>0</v>
      </c>
      <c r="F6575" s="450"/>
      <c r="G6575" s="451"/>
      <c r="H6575" s="1416"/>
      <c r="I6575" s="450"/>
      <c r="J6575" s="451"/>
      <c r="K6575" s="1416"/>
      <c r="L6575" s="320">
        <f t="shared" si="1537"/>
        <v>0</v>
      </c>
      <c r="M6575" s="12" t="str">
        <f t="shared" si="1523"/>
        <v/>
      </c>
      <c r="N6575" s="13"/>
    </row>
    <row r="6576" spans="1:14" hidden="1">
      <c r="A6576" s="23">
        <v>255</v>
      </c>
      <c r="B6576" s="292"/>
      <c r="C6576" s="285">
        <v>2992</v>
      </c>
      <c r="D6576" s="357" t="s">
        <v>224</v>
      </c>
      <c r="E6576" s="287">
        <f t="shared" si="1536"/>
        <v>0</v>
      </c>
      <c r="F6576" s="173"/>
      <c r="G6576" s="174"/>
      <c r="H6576" s="1409"/>
      <c r="I6576" s="173"/>
      <c r="J6576" s="174"/>
      <c r="K6576" s="1409"/>
      <c r="L6576" s="287">
        <f t="shared" si="1537"/>
        <v>0</v>
      </c>
      <c r="M6576" s="12" t="str">
        <f t="shared" si="1523"/>
        <v/>
      </c>
      <c r="N6576" s="13"/>
    </row>
    <row r="6577" spans="1:14" hidden="1">
      <c r="A6577" s="23">
        <v>265</v>
      </c>
      <c r="B6577" s="272">
        <v>3300</v>
      </c>
      <c r="C6577" s="358" t="s">
        <v>2038</v>
      </c>
      <c r="D6577" s="1836"/>
      <c r="E6577" s="310">
        <f t="shared" ref="E6577:L6577" si="1538">SUM(E6578:E6582)</f>
        <v>0</v>
      </c>
      <c r="F6577" s="274">
        <f t="shared" si="1538"/>
        <v>0</v>
      </c>
      <c r="G6577" s="275">
        <f t="shared" si="1538"/>
        <v>0</v>
      </c>
      <c r="H6577" s="276">
        <f t="shared" si="1538"/>
        <v>0</v>
      </c>
      <c r="I6577" s="274">
        <f t="shared" si="1538"/>
        <v>0</v>
      </c>
      <c r="J6577" s="275">
        <f t="shared" si="1538"/>
        <v>0</v>
      </c>
      <c r="K6577" s="276">
        <f t="shared" si="1538"/>
        <v>0</v>
      </c>
      <c r="L6577" s="310">
        <f t="shared" si="1538"/>
        <v>0</v>
      </c>
      <c r="M6577" s="12" t="str">
        <f t="shared" ref="M6577:M6630" si="1539">(IF($E6577&lt;&gt;0,$M$2,IF($L6577&lt;&gt;0,$M$2,"")))</f>
        <v/>
      </c>
      <c r="N6577" s="13"/>
    </row>
    <row r="6578" spans="1:14" hidden="1">
      <c r="A6578" s="22">
        <v>270</v>
      </c>
      <c r="B6578" s="291"/>
      <c r="C6578" s="279">
        <v>3301</v>
      </c>
      <c r="D6578" s="359" t="s">
        <v>225</v>
      </c>
      <c r="E6578" s="281">
        <f t="shared" ref="E6578:E6585" si="1540">F6578+G6578+H6578</f>
        <v>0</v>
      </c>
      <c r="F6578" s="482">
        <v>0</v>
      </c>
      <c r="G6578" s="483">
        <v>0</v>
      </c>
      <c r="H6578" s="154">
        <v>0</v>
      </c>
      <c r="I6578" s="482">
        <v>0</v>
      </c>
      <c r="J6578" s="483">
        <v>0</v>
      </c>
      <c r="K6578" s="154">
        <v>0</v>
      </c>
      <c r="L6578" s="281">
        <f t="shared" ref="L6578:L6585" si="1541">I6578+J6578+K6578</f>
        <v>0</v>
      </c>
      <c r="M6578" s="12" t="str">
        <f t="shared" si="1539"/>
        <v/>
      </c>
      <c r="N6578" s="13"/>
    </row>
    <row r="6579" spans="1:14" hidden="1">
      <c r="A6579" s="22">
        <v>290</v>
      </c>
      <c r="B6579" s="291"/>
      <c r="C6579" s="293">
        <v>3302</v>
      </c>
      <c r="D6579" s="360" t="s">
        <v>702</v>
      </c>
      <c r="E6579" s="295">
        <f t="shared" si="1540"/>
        <v>0</v>
      </c>
      <c r="F6579" s="484">
        <v>0</v>
      </c>
      <c r="G6579" s="485">
        <v>0</v>
      </c>
      <c r="H6579" s="160">
        <v>0</v>
      </c>
      <c r="I6579" s="484">
        <v>0</v>
      </c>
      <c r="J6579" s="485">
        <v>0</v>
      </c>
      <c r="K6579" s="160">
        <v>0</v>
      </c>
      <c r="L6579" s="295">
        <f t="shared" si="1541"/>
        <v>0</v>
      </c>
      <c r="M6579" s="12" t="str">
        <f t="shared" si="1539"/>
        <v/>
      </c>
      <c r="N6579" s="13"/>
    </row>
    <row r="6580" spans="1:14" hidden="1">
      <c r="A6580" s="39">
        <v>320</v>
      </c>
      <c r="B6580" s="291"/>
      <c r="C6580" s="293">
        <v>3304</v>
      </c>
      <c r="D6580" s="360" t="s">
        <v>226</v>
      </c>
      <c r="E6580" s="295">
        <f t="shared" si="1540"/>
        <v>0</v>
      </c>
      <c r="F6580" s="484">
        <v>0</v>
      </c>
      <c r="G6580" s="485">
        <v>0</v>
      </c>
      <c r="H6580" s="160">
        <v>0</v>
      </c>
      <c r="I6580" s="484">
        <v>0</v>
      </c>
      <c r="J6580" s="485">
        <v>0</v>
      </c>
      <c r="K6580" s="160">
        <v>0</v>
      </c>
      <c r="L6580" s="295">
        <f t="shared" si="1541"/>
        <v>0</v>
      </c>
      <c r="M6580" s="12" t="str">
        <f t="shared" si="1539"/>
        <v/>
      </c>
      <c r="N6580" s="13"/>
    </row>
    <row r="6581" spans="1:14" ht="47.25" hidden="1">
      <c r="A6581" s="22">
        <v>330</v>
      </c>
      <c r="B6581" s="291"/>
      <c r="C6581" s="285">
        <v>3306</v>
      </c>
      <c r="D6581" s="361" t="s">
        <v>2172</v>
      </c>
      <c r="E6581" s="295">
        <f t="shared" si="1540"/>
        <v>0</v>
      </c>
      <c r="F6581" s="484">
        <v>0</v>
      </c>
      <c r="G6581" s="485">
        <v>0</v>
      </c>
      <c r="H6581" s="160">
        <v>0</v>
      </c>
      <c r="I6581" s="484">
        <v>0</v>
      </c>
      <c r="J6581" s="485">
        <v>0</v>
      </c>
      <c r="K6581" s="160">
        <v>0</v>
      </c>
      <c r="L6581" s="295">
        <f t="shared" si="1541"/>
        <v>0</v>
      </c>
      <c r="M6581" s="12" t="str">
        <f t="shared" si="1539"/>
        <v/>
      </c>
      <c r="N6581" s="13"/>
    </row>
    <row r="6582" spans="1:14" hidden="1">
      <c r="A6582" s="23">
        <v>225</v>
      </c>
      <c r="B6582" s="291"/>
      <c r="C6582" s="285">
        <v>3307</v>
      </c>
      <c r="D6582" s="361" t="s">
        <v>2049</v>
      </c>
      <c r="E6582" s="287">
        <f t="shared" si="1540"/>
        <v>0</v>
      </c>
      <c r="F6582" s="486">
        <v>0</v>
      </c>
      <c r="G6582" s="487">
        <v>0</v>
      </c>
      <c r="H6582" s="175">
        <v>0</v>
      </c>
      <c r="I6582" s="486">
        <v>0</v>
      </c>
      <c r="J6582" s="487">
        <v>0</v>
      </c>
      <c r="K6582" s="175">
        <v>0</v>
      </c>
      <c r="L6582" s="287">
        <f t="shared" si="1541"/>
        <v>0</v>
      </c>
      <c r="M6582" s="12" t="str">
        <f t="shared" si="1539"/>
        <v/>
      </c>
      <c r="N6582" s="13"/>
    </row>
    <row r="6583" spans="1:14" hidden="1">
      <c r="A6583" s="23">
        <v>230</v>
      </c>
      <c r="B6583" s="272">
        <v>3900</v>
      </c>
      <c r="C6583" s="1917" t="s">
        <v>227</v>
      </c>
      <c r="D6583" s="1918"/>
      <c r="E6583" s="310">
        <f t="shared" si="1540"/>
        <v>0</v>
      </c>
      <c r="F6583" s="1458">
        <v>0</v>
      </c>
      <c r="G6583" s="1459">
        <v>0</v>
      </c>
      <c r="H6583" s="1460">
        <v>0</v>
      </c>
      <c r="I6583" s="1458">
        <v>0</v>
      </c>
      <c r="J6583" s="1459">
        <v>0</v>
      </c>
      <c r="K6583" s="1460">
        <v>0</v>
      </c>
      <c r="L6583" s="310">
        <f t="shared" si="1541"/>
        <v>0</v>
      </c>
      <c r="M6583" s="12" t="str">
        <f t="shared" si="1539"/>
        <v/>
      </c>
      <c r="N6583" s="13"/>
    </row>
    <row r="6584" spans="1:14" hidden="1">
      <c r="A6584" s="23">
        <v>245</v>
      </c>
      <c r="B6584" s="272">
        <v>4000</v>
      </c>
      <c r="C6584" s="1917" t="s">
        <v>228</v>
      </c>
      <c r="D6584" s="1918"/>
      <c r="E6584" s="310">
        <f t="shared" si="1540"/>
        <v>0</v>
      </c>
      <c r="F6584" s="1410"/>
      <c r="G6584" s="1411"/>
      <c r="H6584" s="1412"/>
      <c r="I6584" s="1410"/>
      <c r="J6584" s="1411"/>
      <c r="K6584" s="1412"/>
      <c r="L6584" s="310">
        <f t="shared" si="1541"/>
        <v>0</v>
      </c>
      <c r="M6584" s="12" t="str">
        <f t="shared" si="1539"/>
        <v/>
      </c>
      <c r="N6584" s="13"/>
    </row>
    <row r="6585" spans="1:14" hidden="1">
      <c r="A6585" s="22">
        <v>350</v>
      </c>
      <c r="B6585" s="272">
        <v>4100</v>
      </c>
      <c r="C6585" s="1917" t="s">
        <v>229</v>
      </c>
      <c r="D6585" s="1918"/>
      <c r="E6585" s="310">
        <f t="shared" si="1540"/>
        <v>0</v>
      </c>
      <c r="F6585" s="1459">
        <v>0</v>
      </c>
      <c r="G6585" s="1459">
        <v>0</v>
      </c>
      <c r="H6585" s="1460">
        <v>0</v>
      </c>
      <c r="I6585" s="1711">
        <v>0</v>
      </c>
      <c r="J6585" s="1459">
        <v>0</v>
      </c>
      <c r="K6585" s="1459">
        <v>0</v>
      </c>
      <c r="L6585" s="310">
        <f t="shared" si="1541"/>
        <v>0</v>
      </c>
      <c r="M6585" s="12" t="str">
        <f t="shared" si="1539"/>
        <v/>
      </c>
      <c r="N6585" s="13"/>
    </row>
    <row r="6586" spans="1:14" hidden="1">
      <c r="A6586" s="23">
        <v>355</v>
      </c>
      <c r="B6586" s="272">
        <v>4200</v>
      </c>
      <c r="C6586" s="1917" t="s">
        <v>230</v>
      </c>
      <c r="D6586" s="1918"/>
      <c r="E6586" s="310">
        <f t="shared" ref="E6586:L6586" si="1542">SUM(E6587:E6592)</f>
        <v>0</v>
      </c>
      <c r="F6586" s="274">
        <f t="shared" si="1542"/>
        <v>0</v>
      </c>
      <c r="G6586" s="275">
        <f t="shared" si="1542"/>
        <v>0</v>
      </c>
      <c r="H6586" s="276">
        <f>SUM(H6587:H6592)</f>
        <v>0</v>
      </c>
      <c r="I6586" s="274">
        <f t="shared" si="1542"/>
        <v>0</v>
      </c>
      <c r="J6586" s="275">
        <f t="shared" si="1542"/>
        <v>0</v>
      </c>
      <c r="K6586" s="276">
        <f t="shared" si="1542"/>
        <v>0</v>
      </c>
      <c r="L6586" s="310">
        <f t="shared" si="1542"/>
        <v>0</v>
      </c>
      <c r="M6586" s="12" t="str">
        <f t="shared" si="1539"/>
        <v/>
      </c>
      <c r="N6586" s="13"/>
    </row>
    <row r="6587" spans="1:14" hidden="1">
      <c r="A6587" s="23">
        <v>355</v>
      </c>
      <c r="B6587" s="362"/>
      <c r="C6587" s="279">
        <v>4201</v>
      </c>
      <c r="D6587" s="280" t="s">
        <v>231</v>
      </c>
      <c r="E6587" s="281">
        <f t="shared" ref="E6587:E6592" si="1543">F6587+G6587+H6587</f>
        <v>0</v>
      </c>
      <c r="F6587" s="152"/>
      <c r="G6587" s="153"/>
      <c r="H6587" s="1406"/>
      <c r="I6587" s="152"/>
      <c r="J6587" s="153"/>
      <c r="K6587" s="1406"/>
      <c r="L6587" s="281">
        <f t="shared" ref="L6587:L6592" si="1544">I6587+J6587+K6587</f>
        <v>0</v>
      </c>
      <c r="M6587" s="12" t="str">
        <f t="shared" si="1539"/>
        <v/>
      </c>
      <c r="N6587" s="13"/>
    </row>
    <row r="6588" spans="1:14" hidden="1">
      <c r="A6588" s="23">
        <v>375</v>
      </c>
      <c r="B6588" s="362"/>
      <c r="C6588" s="293">
        <v>4202</v>
      </c>
      <c r="D6588" s="363" t="s">
        <v>232</v>
      </c>
      <c r="E6588" s="295">
        <f t="shared" si="1543"/>
        <v>0</v>
      </c>
      <c r="F6588" s="158"/>
      <c r="G6588" s="159"/>
      <c r="H6588" s="1408"/>
      <c r="I6588" s="158"/>
      <c r="J6588" s="159"/>
      <c r="K6588" s="1408"/>
      <c r="L6588" s="295">
        <f t="shared" si="1544"/>
        <v>0</v>
      </c>
      <c r="M6588" s="12" t="str">
        <f t="shared" si="1539"/>
        <v/>
      </c>
      <c r="N6588" s="13"/>
    </row>
    <row r="6589" spans="1:14" hidden="1">
      <c r="A6589" s="23">
        <v>380</v>
      </c>
      <c r="B6589" s="362"/>
      <c r="C6589" s="293">
        <v>4214</v>
      </c>
      <c r="D6589" s="363" t="s">
        <v>233</v>
      </c>
      <c r="E6589" s="295">
        <f t="shared" si="1543"/>
        <v>0</v>
      </c>
      <c r="F6589" s="158"/>
      <c r="G6589" s="159"/>
      <c r="H6589" s="1408"/>
      <c r="I6589" s="158"/>
      <c r="J6589" s="159"/>
      <c r="K6589" s="1408"/>
      <c r="L6589" s="295">
        <f t="shared" si="1544"/>
        <v>0</v>
      </c>
      <c r="M6589" s="12" t="str">
        <f t="shared" si="1539"/>
        <v/>
      </c>
      <c r="N6589" s="13"/>
    </row>
    <row r="6590" spans="1:14" hidden="1">
      <c r="A6590" s="23">
        <v>385</v>
      </c>
      <c r="B6590" s="362"/>
      <c r="C6590" s="293">
        <v>4217</v>
      </c>
      <c r="D6590" s="363" t="s">
        <v>234</v>
      </c>
      <c r="E6590" s="295">
        <f t="shared" si="1543"/>
        <v>0</v>
      </c>
      <c r="F6590" s="158"/>
      <c r="G6590" s="159"/>
      <c r="H6590" s="1408"/>
      <c r="I6590" s="158"/>
      <c r="J6590" s="159"/>
      <c r="K6590" s="1408"/>
      <c r="L6590" s="295">
        <f t="shared" si="1544"/>
        <v>0</v>
      </c>
      <c r="M6590" s="12" t="str">
        <f t="shared" si="1539"/>
        <v/>
      </c>
      <c r="N6590" s="13"/>
    </row>
    <row r="6591" spans="1:14" hidden="1">
      <c r="A6591" s="23">
        <v>390</v>
      </c>
      <c r="B6591" s="362"/>
      <c r="C6591" s="293">
        <v>4218</v>
      </c>
      <c r="D6591" s="294" t="s">
        <v>235</v>
      </c>
      <c r="E6591" s="295">
        <f t="shared" si="1543"/>
        <v>0</v>
      </c>
      <c r="F6591" s="158"/>
      <c r="G6591" s="159"/>
      <c r="H6591" s="1408"/>
      <c r="I6591" s="158"/>
      <c r="J6591" s="159"/>
      <c r="K6591" s="1408"/>
      <c r="L6591" s="295">
        <f t="shared" si="1544"/>
        <v>0</v>
      </c>
      <c r="M6591" s="12" t="str">
        <f t="shared" si="1539"/>
        <v/>
      </c>
      <c r="N6591" s="13"/>
    </row>
    <row r="6592" spans="1:14" hidden="1">
      <c r="A6592" s="23">
        <v>390</v>
      </c>
      <c r="B6592" s="362"/>
      <c r="C6592" s="285">
        <v>4219</v>
      </c>
      <c r="D6592" s="343" t="s">
        <v>236</v>
      </c>
      <c r="E6592" s="287">
        <f t="shared" si="1543"/>
        <v>0</v>
      </c>
      <c r="F6592" s="173"/>
      <c r="G6592" s="174"/>
      <c r="H6592" s="1409"/>
      <c r="I6592" s="173"/>
      <c r="J6592" s="174"/>
      <c r="K6592" s="1409"/>
      <c r="L6592" s="287">
        <f t="shared" si="1544"/>
        <v>0</v>
      </c>
      <c r="M6592" s="12" t="str">
        <f t="shared" si="1539"/>
        <v/>
      </c>
      <c r="N6592" s="13"/>
    </row>
    <row r="6593" spans="1:14" hidden="1">
      <c r="A6593" s="23">
        <v>395</v>
      </c>
      <c r="B6593" s="272">
        <v>4300</v>
      </c>
      <c r="C6593" s="1917" t="s">
        <v>1645</v>
      </c>
      <c r="D6593" s="1918"/>
      <c r="E6593" s="310">
        <f t="shared" ref="E6593:L6593" si="1545">SUM(E6594:E6596)</f>
        <v>0</v>
      </c>
      <c r="F6593" s="274">
        <f t="shared" si="1545"/>
        <v>0</v>
      </c>
      <c r="G6593" s="275">
        <f t="shared" si="1545"/>
        <v>0</v>
      </c>
      <c r="H6593" s="276">
        <f>SUM(H6594:H6596)</f>
        <v>0</v>
      </c>
      <c r="I6593" s="274">
        <f t="shared" si="1545"/>
        <v>0</v>
      </c>
      <c r="J6593" s="275">
        <f t="shared" si="1545"/>
        <v>0</v>
      </c>
      <c r="K6593" s="276">
        <f t="shared" si="1545"/>
        <v>0</v>
      </c>
      <c r="L6593" s="310">
        <f t="shared" si="1545"/>
        <v>0</v>
      </c>
      <c r="M6593" s="12" t="str">
        <f t="shared" si="1539"/>
        <v/>
      </c>
      <c r="N6593" s="13"/>
    </row>
    <row r="6594" spans="1:14" hidden="1">
      <c r="A6594" s="18">
        <v>397</v>
      </c>
      <c r="B6594" s="362"/>
      <c r="C6594" s="279">
        <v>4301</v>
      </c>
      <c r="D6594" s="311" t="s">
        <v>237</v>
      </c>
      <c r="E6594" s="281">
        <f t="shared" ref="E6594:E6599" si="1546">F6594+G6594+H6594</f>
        <v>0</v>
      </c>
      <c r="F6594" s="152"/>
      <c r="G6594" s="153"/>
      <c r="H6594" s="1406"/>
      <c r="I6594" s="152"/>
      <c r="J6594" s="153"/>
      <c r="K6594" s="1406"/>
      <c r="L6594" s="281">
        <f t="shared" ref="L6594:L6599" si="1547">I6594+J6594+K6594</f>
        <v>0</v>
      </c>
      <c r="M6594" s="12" t="str">
        <f t="shared" si="1539"/>
        <v/>
      </c>
      <c r="N6594" s="13"/>
    </row>
    <row r="6595" spans="1:14" hidden="1">
      <c r="A6595" s="14">
        <v>398</v>
      </c>
      <c r="B6595" s="362"/>
      <c r="C6595" s="293">
        <v>4302</v>
      </c>
      <c r="D6595" s="363" t="s">
        <v>238</v>
      </c>
      <c r="E6595" s="295">
        <f t="shared" si="1546"/>
        <v>0</v>
      </c>
      <c r="F6595" s="158"/>
      <c r="G6595" s="159"/>
      <c r="H6595" s="1408"/>
      <c r="I6595" s="158"/>
      <c r="J6595" s="159"/>
      <c r="K6595" s="1408"/>
      <c r="L6595" s="295">
        <f t="shared" si="1547"/>
        <v>0</v>
      </c>
      <c r="M6595" s="12" t="str">
        <f t="shared" si="1539"/>
        <v/>
      </c>
      <c r="N6595" s="13"/>
    </row>
    <row r="6596" spans="1:14" hidden="1">
      <c r="A6596" s="14">
        <v>399</v>
      </c>
      <c r="B6596" s="362"/>
      <c r="C6596" s="285">
        <v>4309</v>
      </c>
      <c r="D6596" s="301" t="s">
        <v>239</v>
      </c>
      <c r="E6596" s="287">
        <f t="shared" si="1546"/>
        <v>0</v>
      </c>
      <c r="F6596" s="173"/>
      <c r="G6596" s="174"/>
      <c r="H6596" s="1409"/>
      <c r="I6596" s="173"/>
      <c r="J6596" s="174"/>
      <c r="K6596" s="1409"/>
      <c r="L6596" s="287">
        <f t="shared" si="1547"/>
        <v>0</v>
      </c>
      <c r="M6596" s="12" t="str">
        <f t="shared" si="1539"/>
        <v/>
      </c>
      <c r="N6596" s="13"/>
    </row>
    <row r="6597" spans="1:14" hidden="1">
      <c r="A6597" s="14">
        <v>400</v>
      </c>
      <c r="B6597" s="272">
        <v>4400</v>
      </c>
      <c r="C6597" s="1917" t="s">
        <v>1642</v>
      </c>
      <c r="D6597" s="1918"/>
      <c r="E6597" s="310">
        <f t="shared" si="1546"/>
        <v>0</v>
      </c>
      <c r="F6597" s="1410"/>
      <c r="G6597" s="1411"/>
      <c r="H6597" s="1412"/>
      <c r="I6597" s="1410"/>
      <c r="J6597" s="1411"/>
      <c r="K6597" s="1412"/>
      <c r="L6597" s="310">
        <f t="shared" si="1547"/>
        <v>0</v>
      </c>
      <c r="M6597" s="12" t="str">
        <f t="shared" si="1539"/>
        <v/>
      </c>
      <c r="N6597" s="13"/>
    </row>
    <row r="6598" spans="1:14" hidden="1">
      <c r="A6598" s="14">
        <v>401</v>
      </c>
      <c r="B6598" s="272">
        <v>4500</v>
      </c>
      <c r="C6598" s="1917" t="s">
        <v>1643</v>
      </c>
      <c r="D6598" s="1918"/>
      <c r="E6598" s="310">
        <f t="shared" si="1546"/>
        <v>0</v>
      </c>
      <c r="F6598" s="1410"/>
      <c r="G6598" s="1411"/>
      <c r="H6598" s="1412"/>
      <c r="I6598" s="1410"/>
      <c r="J6598" s="1411"/>
      <c r="K6598" s="1412"/>
      <c r="L6598" s="310">
        <f t="shared" si="1547"/>
        <v>0</v>
      </c>
      <c r="M6598" s="12" t="str">
        <f t="shared" si="1539"/>
        <v/>
      </c>
      <c r="N6598" s="13"/>
    </row>
    <row r="6599" spans="1:14" hidden="1">
      <c r="A6599" s="40">
        <v>404</v>
      </c>
      <c r="B6599" s="272">
        <v>4600</v>
      </c>
      <c r="C6599" s="1923" t="s">
        <v>240</v>
      </c>
      <c r="D6599" s="1924"/>
      <c r="E6599" s="310">
        <f t="shared" si="1546"/>
        <v>0</v>
      </c>
      <c r="F6599" s="1410"/>
      <c r="G6599" s="1411"/>
      <c r="H6599" s="1412"/>
      <c r="I6599" s="1410"/>
      <c r="J6599" s="1411"/>
      <c r="K6599" s="1412"/>
      <c r="L6599" s="310">
        <f t="shared" si="1547"/>
        <v>0</v>
      </c>
      <c r="M6599" s="12" t="str">
        <f t="shared" si="1539"/>
        <v/>
      </c>
      <c r="N6599" s="13"/>
    </row>
    <row r="6600" spans="1:14" hidden="1">
      <c r="A6600" s="40">
        <v>404</v>
      </c>
      <c r="B6600" s="272">
        <v>4900</v>
      </c>
      <c r="C6600" s="1917" t="s">
        <v>267</v>
      </c>
      <c r="D6600" s="1918"/>
      <c r="E6600" s="310">
        <f t="shared" ref="E6600:L6600" si="1548">+E6601+E6602</f>
        <v>0</v>
      </c>
      <c r="F6600" s="274">
        <f t="shared" si="1548"/>
        <v>0</v>
      </c>
      <c r="G6600" s="275">
        <f t="shared" si="1548"/>
        <v>0</v>
      </c>
      <c r="H6600" s="276">
        <f>+H6601+H6602</f>
        <v>0</v>
      </c>
      <c r="I6600" s="274">
        <f t="shared" si="1548"/>
        <v>0</v>
      </c>
      <c r="J6600" s="275">
        <f t="shared" si="1548"/>
        <v>0</v>
      </c>
      <c r="K6600" s="276">
        <f t="shared" si="1548"/>
        <v>0</v>
      </c>
      <c r="L6600" s="310">
        <f t="shared" si="1548"/>
        <v>0</v>
      </c>
      <c r="M6600" s="12" t="str">
        <f t="shared" si="1539"/>
        <v/>
      </c>
      <c r="N6600" s="13"/>
    </row>
    <row r="6601" spans="1:14" hidden="1">
      <c r="A6601" s="22">
        <v>440</v>
      </c>
      <c r="B6601" s="362"/>
      <c r="C6601" s="279">
        <v>4901</v>
      </c>
      <c r="D6601" s="364" t="s">
        <v>268</v>
      </c>
      <c r="E6601" s="281">
        <f>F6601+G6601+H6601</f>
        <v>0</v>
      </c>
      <c r="F6601" s="152"/>
      <c r="G6601" s="153"/>
      <c r="H6601" s="1406"/>
      <c r="I6601" s="152"/>
      <c r="J6601" s="153"/>
      <c r="K6601" s="1406"/>
      <c r="L6601" s="281">
        <f>I6601+J6601+K6601</f>
        <v>0</v>
      </c>
      <c r="M6601" s="12" t="str">
        <f t="shared" si="1539"/>
        <v/>
      </c>
      <c r="N6601" s="13"/>
    </row>
    <row r="6602" spans="1:14" hidden="1">
      <c r="A6602" s="22">
        <v>450</v>
      </c>
      <c r="B6602" s="362"/>
      <c r="C6602" s="285">
        <v>4902</v>
      </c>
      <c r="D6602" s="301" t="s">
        <v>269</v>
      </c>
      <c r="E6602" s="287">
        <f>F6602+G6602+H6602</f>
        <v>0</v>
      </c>
      <c r="F6602" s="173"/>
      <c r="G6602" s="174"/>
      <c r="H6602" s="1409"/>
      <c r="I6602" s="173"/>
      <c r="J6602" s="174"/>
      <c r="K6602" s="1409"/>
      <c r="L6602" s="287">
        <f>I6602+J6602+K6602</f>
        <v>0</v>
      </c>
      <c r="M6602" s="12" t="str">
        <f t="shared" si="1539"/>
        <v/>
      </c>
      <c r="N6602" s="13"/>
    </row>
    <row r="6603" spans="1:14" hidden="1">
      <c r="A6603" s="22">
        <v>495</v>
      </c>
      <c r="B6603" s="365">
        <v>5100</v>
      </c>
      <c r="C6603" s="1925" t="s">
        <v>241</v>
      </c>
      <c r="D6603" s="1926"/>
      <c r="E6603" s="310">
        <f>F6603+G6603+H6603</f>
        <v>0</v>
      </c>
      <c r="F6603" s="1410"/>
      <c r="G6603" s="1411"/>
      <c r="H6603" s="1412"/>
      <c r="I6603" s="1410"/>
      <c r="J6603" s="1411"/>
      <c r="K6603" s="1412"/>
      <c r="L6603" s="310">
        <f>I6603+J6603+K6603</f>
        <v>0</v>
      </c>
      <c r="M6603" s="12" t="str">
        <f t="shared" si="1539"/>
        <v/>
      </c>
      <c r="N6603" s="13"/>
    </row>
    <row r="6604" spans="1:14">
      <c r="A6604" s="23">
        <v>500</v>
      </c>
      <c r="B6604" s="365">
        <v>5200</v>
      </c>
      <c r="C6604" s="1925" t="s">
        <v>242</v>
      </c>
      <c r="D6604" s="1926"/>
      <c r="E6604" s="310">
        <f t="shared" ref="E6604:L6604" si="1549">SUM(E6605:E6611)</f>
        <v>0</v>
      </c>
      <c r="F6604" s="274">
        <f t="shared" si="1549"/>
        <v>0</v>
      </c>
      <c r="G6604" s="275">
        <f t="shared" si="1549"/>
        <v>0</v>
      </c>
      <c r="H6604" s="276">
        <f>SUM(H6605:H6611)</f>
        <v>0</v>
      </c>
      <c r="I6604" s="274">
        <f t="shared" si="1549"/>
        <v>0</v>
      </c>
      <c r="J6604" s="275">
        <f t="shared" si="1549"/>
        <v>614</v>
      </c>
      <c r="K6604" s="276">
        <f t="shared" si="1549"/>
        <v>0</v>
      </c>
      <c r="L6604" s="310">
        <f t="shared" si="1549"/>
        <v>614</v>
      </c>
      <c r="M6604" s="12">
        <f t="shared" si="1539"/>
        <v>1</v>
      </c>
      <c r="N6604" s="13"/>
    </row>
    <row r="6605" spans="1:14">
      <c r="A6605" s="23">
        <v>505</v>
      </c>
      <c r="B6605" s="366"/>
      <c r="C6605" s="367">
        <v>5201</v>
      </c>
      <c r="D6605" s="368" t="s">
        <v>243</v>
      </c>
      <c r="E6605" s="281">
        <f t="shared" ref="E6605:E6611" si="1550">F6605+G6605+H6605</f>
        <v>0</v>
      </c>
      <c r="F6605" s="152"/>
      <c r="G6605" s="153"/>
      <c r="H6605" s="1406"/>
      <c r="I6605" s="152">
        <v>0</v>
      </c>
      <c r="J6605" s="153">
        <v>614</v>
      </c>
      <c r="K6605" s="1406">
        <v>0</v>
      </c>
      <c r="L6605" s="281">
        <f t="shared" ref="L6605:L6611" si="1551">I6605+J6605+K6605</f>
        <v>614</v>
      </c>
      <c r="M6605" s="12">
        <f t="shared" si="1539"/>
        <v>1</v>
      </c>
      <c r="N6605" s="13"/>
    </row>
    <row r="6606" spans="1:14" hidden="1">
      <c r="A6606" s="23">
        <v>510</v>
      </c>
      <c r="B6606" s="366"/>
      <c r="C6606" s="369">
        <v>5202</v>
      </c>
      <c r="D6606" s="370" t="s">
        <v>244</v>
      </c>
      <c r="E6606" s="295">
        <f t="shared" si="1550"/>
        <v>0</v>
      </c>
      <c r="F6606" s="158"/>
      <c r="G6606" s="159"/>
      <c r="H6606" s="1408"/>
      <c r="I6606" s="158"/>
      <c r="J6606" s="159"/>
      <c r="K6606" s="1408"/>
      <c r="L6606" s="295">
        <f t="shared" si="1551"/>
        <v>0</v>
      </c>
      <c r="M6606" s="12" t="str">
        <f t="shared" si="1539"/>
        <v/>
      </c>
      <c r="N6606" s="13"/>
    </row>
    <row r="6607" spans="1:14" hidden="1">
      <c r="A6607" s="23">
        <v>515</v>
      </c>
      <c r="B6607" s="366"/>
      <c r="C6607" s="369">
        <v>5203</v>
      </c>
      <c r="D6607" s="370" t="s">
        <v>609</v>
      </c>
      <c r="E6607" s="295">
        <f t="shared" si="1550"/>
        <v>0</v>
      </c>
      <c r="F6607" s="158"/>
      <c r="G6607" s="159"/>
      <c r="H6607" s="1408"/>
      <c r="I6607" s="158"/>
      <c r="J6607" s="159"/>
      <c r="K6607" s="1408"/>
      <c r="L6607" s="295">
        <f t="shared" si="1551"/>
        <v>0</v>
      </c>
      <c r="M6607" s="12" t="str">
        <f t="shared" si="1539"/>
        <v/>
      </c>
      <c r="N6607" s="13"/>
    </row>
    <row r="6608" spans="1:14" hidden="1">
      <c r="A6608" s="23">
        <v>520</v>
      </c>
      <c r="B6608" s="366"/>
      <c r="C6608" s="369">
        <v>5204</v>
      </c>
      <c r="D6608" s="370" t="s">
        <v>610</v>
      </c>
      <c r="E6608" s="295">
        <f t="shared" si="1550"/>
        <v>0</v>
      </c>
      <c r="F6608" s="158"/>
      <c r="G6608" s="159"/>
      <c r="H6608" s="1408"/>
      <c r="I6608" s="158"/>
      <c r="J6608" s="159"/>
      <c r="K6608" s="1408"/>
      <c r="L6608" s="295">
        <f t="shared" si="1551"/>
        <v>0</v>
      </c>
      <c r="M6608" s="12" t="str">
        <f t="shared" si="1539"/>
        <v/>
      </c>
      <c r="N6608" s="13"/>
    </row>
    <row r="6609" spans="1:14" hidden="1">
      <c r="A6609" s="23">
        <v>525</v>
      </c>
      <c r="B6609" s="366"/>
      <c r="C6609" s="369">
        <v>5205</v>
      </c>
      <c r="D6609" s="370" t="s">
        <v>611</v>
      </c>
      <c r="E6609" s="295">
        <f t="shared" si="1550"/>
        <v>0</v>
      </c>
      <c r="F6609" s="158"/>
      <c r="G6609" s="159"/>
      <c r="H6609" s="1408"/>
      <c r="I6609" s="158"/>
      <c r="J6609" s="159"/>
      <c r="K6609" s="1408"/>
      <c r="L6609" s="295">
        <f t="shared" si="1551"/>
        <v>0</v>
      </c>
      <c r="M6609" s="12" t="str">
        <f t="shared" si="1539"/>
        <v/>
      </c>
      <c r="N6609" s="13"/>
    </row>
    <row r="6610" spans="1:14" hidden="1">
      <c r="A6610" s="22">
        <v>635</v>
      </c>
      <c r="B6610" s="366"/>
      <c r="C6610" s="369">
        <v>5206</v>
      </c>
      <c r="D6610" s="370" t="s">
        <v>612</v>
      </c>
      <c r="E6610" s="295">
        <f t="shared" si="1550"/>
        <v>0</v>
      </c>
      <c r="F6610" s="158"/>
      <c r="G6610" s="159"/>
      <c r="H6610" s="1408"/>
      <c r="I6610" s="158"/>
      <c r="J6610" s="159"/>
      <c r="K6610" s="1408"/>
      <c r="L6610" s="295">
        <f t="shared" si="1551"/>
        <v>0</v>
      </c>
      <c r="M6610" s="12" t="str">
        <f t="shared" si="1539"/>
        <v/>
      </c>
      <c r="N6610" s="13"/>
    </row>
    <row r="6611" spans="1:14" hidden="1">
      <c r="A6611" s="23">
        <v>640</v>
      </c>
      <c r="B6611" s="366"/>
      <c r="C6611" s="371">
        <v>5219</v>
      </c>
      <c r="D6611" s="372" t="s">
        <v>613</v>
      </c>
      <c r="E6611" s="287">
        <f t="shared" si="1550"/>
        <v>0</v>
      </c>
      <c r="F6611" s="173"/>
      <c r="G6611" s="174"/>
      <c r="H6611" s="1409"/>
      <c r="I6611" s="173"/>
      <c r="J6611" s="174"/>
      <c r="K6611" s="1409"/>
      <c r="L6611" s="287">
        <f t="shared" si="1551"/>
        <v>0</v>
      </c>
      <c r="M6611" s="12" t="str">
        <f t="shared" si="1539"/>
        <v/>
      </c>
      <c r="N6611" s="13"/>
    </row>
    <row r="6612" spans="1:14" hidden="1">
      <c r="A6612" s="23">
        <v>645</v>
      </c>
      <c r="B6612" s="365">
        <v>5300</v>
      </c>
      <c r="C6612" s="1925" t="s">
        <v>614</v>
      </c>
      <c r="D6612" s="1926"/>
      <c r="E6612" s="310">
        <f t="shared" ref="E6612:L6612" si="1552">SUM(E6613:E6614)</f>
        <v>0</v>
      </c>
      <c r="F6612" s="274">
        <f t="shared" si="1552"/>
        <v>0</v>
      </c>
      <c r="G6612" s="275">
        <f t="shared" si="1552"/>
        <v>0</v>
      </c>
      <c r="H6612" s="276">
        <f>SUM(H6613:H6614)</f>
        <v>0</v>
      </c>
      <c r="I6612" s="274">
        <f t="shared" si="1552"/>
        <v>0</v>
      </c>
      <c r="J6612" s="275">
        <f t="shared" si="1552"/>
        <v>0</v>
      </c>
      <c r="K6612" s="276">
        <f t="shared" si="1552"/>
        <v>0</v>
      </c>
      <c r="L6612" s="310">
        <f t="shared" si="1552"/>
        <v>0</v>
      </c>
      <c r="M6612" s="12" t="str">
        <f t="shared" si="1539"/>
        <v/>
      </c>
      <c r="N6612" s="13"/>
    </row>
    <row r="6613" spans="1:14" hidden="1">
      <c r="A6613" s="23">
        <v>650</v>
      </c>
      <c r="B6613" s="366"/>
      <c r="C6613" s="367">
        <v>5301</v>
      </c>
      <c r="D6613" s="368" t="s">
        <v>301</v>
      </c>
      <c r="E6613" s="281">
        <f>F6613+G6613+H6613</f>
        <v>0</v>
      </c>
      <c r="F6613" s="152"/>
      <c r="G6613" s="153"/>
      <c r="H6613" s="1406"/>
      <c r="I6613" s="152"/>
      <c r="J6613" s="153"/>
      <c r="K6613" s="1406"/>
      <c r="L6613" s="281">
        <f>I6613+J6613+K6613</f>
        <v>0</v>
      </c>
      <c r="M6613" s="12" t="str">
        <f t="shared" si="1539"/>
        <v/>
      </c>
      <c r="N6613" s="13"/>
    </row>
    <row r="6614" spans="1:14" hidden="1">
      <c r="A6614" s="22">
        <v>655</v>
      </c>
      <c r="B6614" s="366"/>
      <c r="C6614" s="371">
        <v>5309</v>
      </c>
      <c r="D6614" s="372" t="s">
        <v>615</v>
      </c>
      <c r="E6614" s="287">
        <f>F6614+G6614+H6614</f>
        <v>0</v>
      </c>
      <c r="F6614" s="173"/>
      <c r="G6614" s="174"/>
      <c r="H6614" s="1409"/>
      <c r="I6614" s="173"/>
      <c r="J6614" s="174"/>
      <c r="K6614" s="1409"/>
      <c r="L6614" s="287">
        <f>I6614+J6614+K6614</f>
        <v>0</v>
      </c>
      <c r="M6614" s="12" t="str">
        <f t="shared" si="1539"/>
        <v/>
      </c>
      <c r="N6614" s="13"/>
    </row>
    <row r="6615" spans="1:14" hidden="1">
      <c r="A6615" s="22">
        <v>665</v>
      </c>
      <c r="B6615" s="365">
        <v>5400</v>
      </c>
      <c r="C6615" s="1925" t="s">
        <v>672</v>
      </c>
      <c r="D6615" s="1926"/>
      <c r="E6615" s="310">
        <f>F6615+G6615+H6615</f>
        <v>0</v>
      </c>
      <c r="F6615" s="1410"/>
      <c r="G6615" s="1411"/>
      <c r="H6615" s="1412"/>
      <c r="I6615" s="1410"/>
      <c r="J6615" s="1411"/>
      <c r="K6615" s="1412"/>
      <c r="L6615" s="310">
        <f>I6615+J6615+K6615</f>
        <v>0</v>
      </c>
      <c r="M6615" s="12" t="str">
        <f t="shared" si="1539"/>
        <v/>
      </c>
      <c r="N6615" s="13"/>
    </row>
    <row r="6616" spans="1:14" hidden="1">
      <c r="A6616" s="22">
        <v>675</v>
      </c>
      <c r="B6616" s="272">
        <v>5500</v>
      </c>
      <c r="C6616" s="1917" t="s">
        <v>673</v>
      </c>
      <c r="D6616" s="1918"/>
      <c r="E6616" s="310">
        <f t="shared" ref="E6616:L6616" si="1553">SUM(E6617:E6620)</f>
        <v>0</v>
      </c>
      <c r="F6616" s="274">
        <f t="shared" si="1553"/>
        <v>0</v>
      </c>
      <c r="G6616" s="275">
        <f t="shared" si="1553"/>
        <v>0</v>
      </c>
      <c r="H6616" s="276">
        <f>SUM(H6617:H6620)</f>
        <v>0</v>
      </c>
      <c r="I6616" s="274">
        <f t="shared" si="1553"/>
        <v>0</v>
      </c>
      <c r="J6616" s="275">
        <f t="shared" si="1553"/>
        <v>0</v>
      </c>
      <c r="K6616" s="276">
        <f t="shared" si="1553"/>
        <v>0</v>
      </c>
      <c r="L6616" s="310">
        <f t="shared" si="1553"/>
        <v>0</v>
      </c>
      <c r="M6616" s="12" t="str">
        <f t="shared" si="1539"/>
        <v/>
      </c>
      <c r="N6616" s="13"/>
    </row>
    <row r="6617" spans="1:14" hidden="1">
      <c r="A6617" s="22">
        <v>685</v>
      </c>
      <c r="B6617" s="362"/>
      <c r="C6617" s="279">
        <v>5501</v>
      </c>
      <c r="D6617" s="311" t="s">
        <v>674</v>
      </c>
      <c r="E6617" s="281">
        <f>F6617+G6617+H6617</f>
        <v>0</v>
      </c>
      <c r="F6617" s="152"/>
      <c r="G6617" s="153"/>
      <c r="H6617" s="1406"/>
      <c r="I6617" s="152"/>
      <c r="J6617" s="153"/>
      <c r="K6617" s="1406"/>
      <c r="L6617" s="281">
        <f>I6617+J6617+K6617</f>
        <v>0</v>
      </c>
      <c r="M6617" s="12" t="str">
        <f t="shared" si="1539"/>
        <v/>
      </c>
      <c r="N6617" s="13"/>
    </row>
    <row r="6618" spans="1:14" hidden="1">
      <c r="A6618" s="23">
        <v>690</v>
      </c>
      <c r="B6618" s="362"/>
      <c r="C6618" s="293">
        <v>5502</v>
      </c>
      <c r="D6618" s="294" t="s">
        <v>675</v>
      </c>
      <c r="E6618" s="295">
        <f>F6618+G6618+H6618</f>
        <v>0</v>
      </c>
      <c r="F6618" s="158"/>
      <c r="G6618" s="159"/>
      <c r="H6618" s="1408"/>
      <c r="I6618" s="158"/>
      <c r="J6618" s="159"/>
      <c r="K6618" s="1408"/>
      <c r="L6618" s="295">
        <f>I6618+J6618+K6618</f>
        <v>0</v>
      </c>
      <c r="M6618" s="12" t="str">
        <f t="shared" si="1539"/>
        <v/>
      </c>
      <c r="N6618" s="13"/>
    </row>
    <row r="6619" spans="1:14" hidden="1">
      <c r="A6619" s="23">
        <v>695</v>
      </c>
      <c r="B6619" s="362"/>
      <c r="C6619" s="293">
        <v>5503</v>
      </c>
      <c r="D6619" s="363" t="s">
        <v>676</v>
      </c>
      <c r="E6619" s="295">
        <f>F6619+G6619+H6619</f>
        <v>0</v>
      </c>
      <c r="F6619" s="158"/>
      <c r="G6619" s="159"/>
      <c r="H6619" s="1408"/>
      <c r="I6619" s="158"/>
      <c r="J6619" s="159"/>
      <c r="K6619" s="1408"/>
      <c r="L6619" s="295">
        <f>I6619+J6619+K6619</f>
        <v>0</v>
      </c>
      <c r="M6619" s="12" t="str">
        <f t="shared" si="1539"/>
        <v/>
      </c>
      <c r="N6619" s="13"/>
    </row>
    <row r="6620" spans="1:14" hidden="1">
      <c r="A6620" s="22">
        <v>700</v>
      </c>
      <c r="B6620" s="362"/>
      <c r="C6620" s="285">
        <v>5504</v>
      </c>
      <c r="D6620" s="339" t="s">
        <v>677</v>
      </c>
      <c r="E6620" s="287">
        <f>F6620+G6620+H6620</f>
        <v>0</v>
      </c>
      <c r="F6620" s="173"/>
      <c r="G6620" s="174"/>
      <c r="H6620" s="1409"/>
      <c r="I6620" s="173"/>
      <c r="J6620" s="174"/>
      <c r="K6620" s="1409"/>
      <c r="L6620" s="287">
        <f>I6620+J6620+K6620</f>
        <v>0</v>
      </c>
      <c r="M6620" s="12" t="str">
        <f t="shared" si="1539"/>
        <v/>
      </c>
      <c r="N6620" s="13"/>
    </row>
    <row r="6621" spans="1:14" hidden="1">
      <c r="A6621" s="22">
        <v>710</v>
      </c>
      <c r="B6621" s="365">
        <v>5700</v>
      </c>
      <c r="C6621" s="1919" t="s">
        <v>899</v>
      </c>
      <c r="D6621" s="1920"/>
      <c r="E6621" s="310">
        <f>SUM(E6622:E6624)</f>
        <v>0</v>
      </c>
      <c r="F6621" s="1458">
        <v>0</v>
      </c>
      <c r="G6621" s="1458">
        <v>0</v>
      </c>
      <c r="H6621" s="1458">
        <v>0</v>
      </c>
      <c r="I6621" s="1458">
        <v>0</v>
      </c>
      <c r="J6621" s="1458">
        <v>0</v>
      </c>
      <c r="K6621" s="1458">
        <v>0</v>
      </c>
      <c r="L6621" s="310">
        <f>SUM(L6622:L6624)</f>
        <v>0</v>
      </c>
      <c r="M6621" s="12" t="str">
        <f t="shared" si="1539"/>
        <v/>
      </c>
      <c r="N6621" s="13"/>
    </row>
    <row r="6622" spans="1:14" hidden="1">
      <c r="A6622" s="23">
        <v>715</v>
      </c>
      <c r="B6622" s="366"/>
      <c r="C6622" s="367">
        <v>5701</v>
      </c>
      <c r="D6622" s="368" t="s">
        <v>678</v>
      </c>
      <c r="E6622" s="281">
        <f>F6622+G6622+H6622</f>
        <v>0</v>
      </c>
      <c r="F6622" s="1459">
        <v>0</v>
      </c>
      <c r="G6622" s="1459">
        <v>0</v>
      </c>
      <c r="H6622" s="1460">
        <v>0</v>
      </c>
      <c r="I6622" s="1711">
        <v>0</v>
      </c>
      <c r="J6622" s="1459">
        <v>0</v>
      </c>
      <c r="K6622" s="1459">
        <v>0</v>
      </c>
      <c r="L6622" s="281">
        <f>I6622+J6622+K6622</f>
        <v>0</v>
      </c>
      <c r="M6622" s="12" t="str">
        <f t="shared" si="1539"/>
        <v/>
      </c>
      <c r="N6622" s="13"/>
    </row>
    <row r="6623" spans="1:14" hidden="1">
      <c r="A6623" s="23">
        <v>720</v>
      </c>
      <c r="B6623" s="366"/>
      <c r="C6623" s="373">
        <v>5702</v>
      </c>
      <c r="D6623" s="374" t="s">
        <v>679</v>
      </c>
      <c r="E6623" s="314">
        <f>F6623+G6623+H6623</f>
        <v>0</v>
      </c>
      <c r="F6623" s="1459">
        <v>0</v>
      </c>
      <c r="G6623" s="1459">
        <v>0</v>
      </c>
      <c r="H6623" s="1460">
        <v>0</v>
      </c>
      <c r="I6623" s="1711">
        <v>0</v>
      </c>
      <c r="J6623" s="1459">
        <v>0</v>
      </c>
      <c r="K6623" s="1459">
        <v>0</v>
      </c>
      <c r="L6623" s="314">
        <f>I6623+J6623+K6623</f>
        <v>0</v>
      </c>
      <c r="M6623" s="12" t="str">
        <f t="shared" si="1539"/>
        <v/>
      </c>
      <c r="N6623" s="13"/>
    </row>
    <row r="6624" spans="1:14" hidden="1">
      <c r="A6624" s="23">
        <v>725</v>
      </c>
      <c r="B6624" s="292"/>
      <c r="C6624" s="375">
        <v>4071</v>
      </c>
      <c r="D6624" s="376" t="s">
        <v>680</v>
      </c>
      <c r="E6624" s="377">
        <f>F6624+G6624+H6624</f>
        <v>0</v>
      </c>
      <c r="F6624" s="1459">
        <v>0</v>
      </c>
      <c r="G6624" s="1459">
        <v>0</v>
      </c>
      <c r="H6624" s="1460">
        <v>0</v>
      </c>
      <c r="I6624" s="1711">
        <v>0</v>
      </c>
      <c r="J6624" s="1459">
        <v>0</v>
      </c>
      <c r="K6624" s="1459">
        <v>0</v>
      </c>
      <c r="L6624" s="377">
        <f>I6624+J6624+K6624</f>
        <v>0</v>
      </c>
      <c r="M6624" s="12" t="str">
        <f t="shared" si="1539"/>
        <v/>
      </c>
      <c r="N6624" s="13"/>
    </row>
    <row r="6625" spans="1:14" hidden="1">
      <c r="A6625" s="23">
        <v>730</v>
      </c>
      <c r="B6625" s="571"/>
      <c r="C6625" s="1921" t="s">
        <v>681</v>
      </c>
      <c r="D6625" s="1922"/>
      <c r="E6625" s="1426"/>
      <c r="F6625" s="1426"/>
      <c r="G6625" s="1426"/>
      <c r="H6625" s="1426"/>
      <c r="I6625" s="1426"/>
      <c r="J6625" s="1426"/>
      <c r="K6625" s="1426"/>
      <c r="L6625" s="1427"/>
      <c r="M6625" s="12" t="str">
        <f t="shared" si="1539"/>
        <v/>
      </c>
      <c r="N6625" s="13"/>
    </row>
    <row r="6626" spans="1:14" hidden="1">
      <c r="A6626" s="23">
        <v>735</v>
      </c>
      <c r="B6626" s="381">
        <v>98</v>
      </c>
      <c r="C6626" s="1921" t="s">
        <v>681</v>
      </c>
      <c r="D6626" s="1922"/>
      <c r="E6626" s="382">
        <f>F6626+G6626+H6626</f>
        <v>0</v>
      </c>
      <c r="F6626" s="1417"/>
      <c r="G6626" s="1418"/>
      <c r="H6626" s="1419"/>
      <c r="I6626" s="1448">
        <v>0</v>
      </c>
      <c r="J6626" s="1449">
        <v>0</v>
      </c>
      <c r="K6626" s="1450">
        <v>0</v>
      </c>
      <c r="L6626" s="382">
        <f>I6626+J6626+K6626</f>
        <v>0</v>
      </c>
      <c r="M6626" s="12" t="str">
        <f t="shared" si="1539"/>
        <v/>
      </c>
      <c r="N6626" s="13"/>
    </row>
    <row r="6627" spans="1:14" hidden="1">
      <c r="A6627" s="23">
        <v>740</v>
      </c>
      <c r="B6627" s="1421"/>
      <c r="C6627" s="1422"/>
      <c r="D6627" s="1423"/>
      <c r="E6627" s="269"/>
      <c r="F6627" s="269"/>
      <c r="G6627" s="269"/>
      <c r="H6627" s="269"/>
      <c r="I6627" s="269"/>
      <c r="J6627" s="269"/>
      <c r="K6627" s="269"/>
      <c r="L6627" s="270"/>
      <c r="M6627" s="12" t="str">
        <f t="shared" si="1539"/>
        <v/>
      </c>
      <c r="N6627" s="73" t="str">
        <f>LEFT(C6509,1)</f>
        <v>8</v>
      </c>
    </row>
    <row r="6628" spans="1:14" hidden="1">
      <c r="A6628" s="23">
        <v>745</v>
      </c>
      <c r="B6628" s="1424"/>
      <c r="C6628" s="111"/>
      <c r="D6628" s="1425"/>
      <c r="E6628" s="218"/>
      <c r="F6628" s="218"/>
      <c r="G6628" s="218"/>
      <c r="H6628" s="218"/>
      <c r="I6628" s="218"/>
      <c r="J6628" s="218"/>
      <c r="K6628" s="218"/>
      <c r="L6628" s="389"/>
      <c r="M6628" s="7" t="str">
        <f t="shared" si="1539"/>
        <v/>
      </c>
    </row>
    <row r="6629" spans="1:14" hidden="1">
      <c r="A6629" s="22">
        <v>750</v>
      </c>
      <c r="B6629" s="1424"/>
      <c r="C6629" s="111"/>
      <c r="D6629" s="1425"/>
      <c r="E6629" s="218"/>
      <c r="F6629" s="218"/>
      <c r="G6629" s="218"/>
      <c r="H6629" s="218"/>
      <c r="I6629" s="218"/>
      <c r="J6629" s="218"/>
      <c r="K6629" s="218"/>
      <c r="L6629" s="389"/>
      <c r="M6629" s="7" t="str">
        <f t="shared" si="1539"/>
        <v/>
      </c>
    </row>
    <row r="6630" spans="1:14" ht="19.5" thickBot="1">
      <c r="A6630" s="23">
        <v>755</v>
      </c>
      <c r="B6630" s="1451"/>
      <c r="C6630" s="393" t="s">
        <v>727</v>
      </c>
      <c r="D6630" s="1420">
        <f>+B6630</f>
        <v>0</v>
      </c>
      <c r="E6630" s="395">
        <f t="shared" ref="E6630:L6630" si="1554">SUM(E6512,E6515,E6521,E6529,E6530,E6548,E6552,E6558,E6561,E6562,E6563,E6564,E6568,E6577,E6583,E6584,E6585,E6586,E6593,E6597,E6598,E6599,E6600,E6603,E6604,E6612,E6615,E6616,E6621)+E6626</f>
        <v>68598</v>
      </c>
      <c r="F6630" s="396">
        <f t="shared" si="1554"/>
        <v>0</v>
      </c>
      <c r="G6630" s="397">
        <f t="shared" si="1554"/>
        <v>68598</v>
      </c>
      <c r="H6630" s="398">
        <f t="shared" si="1554"/>
        <v>0</v>
      </c>
      <c r="I6630" s="396">
        <f t="shared" si="1554"/>
        <v>0</v>
      </c>
      <c r="J6630" s="397">
        <f t="shared" si="1554"/>
        <v>17178</v>
      </c>
      <c r="K6630" s="398">
        <f t="shared" si="1554"/>
        <v>0</v>
      </c>
      <c r="L6630" s="395">
        <f t="shared" si="1554"/>
        <v>17178</v>
      </c>
      <c r="M6630" s="1820">
        <f t="shared" si="1539"/>
        <v>1</v>
      </c>
      <c r="N6630" s="65"/>
    </row>
    <row r="6631" spans="1:14" ht="19.5" thickTop="1">
      <c r="A6631" s="23">
        <v>760</v>
      </c>
      <c r="B6631" s="79" t="s">
        <v>120</v>
      </c>
      <c r="C6631" s="1"/>
      <c r="L6631" s="6"/>
      <c r="M6631" s="1820">
        <f>(IF($E6630&lt;&gt;0,$M$2,IF($L6630&lt;&gt;0,$M$2,"")))</f>
        <v>1</v>
      </c>
      <c r="N6631" s="65"/>
    </row>
    <row r="6632" spans="1:14" ht="18.75">
      <c r="A6632" s="22">
        <v>765</v>
      </c>
      <c r="B6632" s="1355"/>
      <c r="C6632" s="1355"/>
      <c r="D6632" s="1356"/>
      <c r="E6632" s="1355"/>
      <c r="F6632" s="1355"/>
      <c r="G6632" s="1355"/>
      <c r="H6632" s="1355"/>
      <c r="I6632" s="1355"/>
      <c r="J6632" s="1355"/>
      <c r="K6632" s="1355"/>
      <c r="L6632" s="1357"/>
      <c r="M6632" s="1820">
        <f>(IF($E6630&lt;&gt;0,$M$2,IF($L6630&lt;&gt;0,$M$2,"")))</f>
        <v>1</v>
      </c>
      <c r="N6632" s="65"/>
    </row>
    <row r="6633" spans="1:14" ht="18.75" hidden="1">
      <c r="A6633" s="22">
        <v>775</v>
      </c>
      <c r="B6633" s="65"/>
      <c r="C6633" s="65"/>
      <c r="D6633" s="65"/>
      <c r="E6633" s="65"/>
      <c r="F6633" s="65"/>
      <c r="G6633" s="65"/>
      <c r="H6633" s="65"/>
      <c r="I6633" s="65"/>
      <c r="J6633" s="65"/>
      <c r="K6633" s="65"/>
      <c r="L6633" s="77"/>
      <c r="M6633" s="74">
        <f>(IF(E6630&lt;&gt;0,$G$2,IF(L6630&lt;&gt;0,$G$2,"")))</f>
        <v>0</v>
      </c>
      <c r="N6633" s="65"/>
    </row>
    <row r="6634" spans="1:14">
      <c r="A6634" s="23">
        <v>780</v>
      </c>
      <c r="B6634" s="6"/>
      <c r="C6634" s="6"/>
      <c r="D6634" s="517"/>
      <c r="E6634" s="38"/>
      <c r="F6634" s="38"/>
      <c r="G6634" s="38"/>
      <c r="H6634" s="38"/>
      <c r="I6634" s="38"/>
      <c r="J6634" s="38"/>
      <c r="K6634" s="38"/>
      <c r="L6634" s="38"/>
      <c r="M6634" s="7">
        <f>(IF($E6770&lt;&gt;0,$M$2,IF($L6770&lt;&gt;0,$M$2,"")))</f>
        <v>1</v>
      </c>
    </row>
    <row r="6635" spans="1:14">
      <c r="A6635" s="23">
        <v>785</v>
      </c>
      <c r="B6635" s="6"/>
      <c r="C6635" s="1353"/>
      <c r="D6635" s="1354"/>
      <c r="E6635" s="38"/>
      <c r="F6635" s="38"/>
      <c r="G6635" s="38"/>
      <c r="H6635" s="38"/>
      <c r="I6635" s="38"/>
      <c r="J6635" s="38"/>
      <c r="K6635" s="38"/>
      <c r="L6635" s="38"/>
      <c r="M6635" s="7">
        <f>(IF($E6770&lt;&gt;0,$M$2,IF($L6770&lt;&gt;0,$M$2,"")))</f>
        <v>1</v>
      </c>
    </row>
    <row r="6636" spans="1:14">
      <c r="A6636" s="23">
        <v>790</v>
      </c>
      <c r="B6636" s="1938" t="str">
        <f>$B$7</f>
        <v>ОТЧЕТНИ ДАННИ ПО ЕБК ЗА ИЗПЪЛНЕНИЕТО НА БЮДЖЕТА</v>
      </c>
      <c r="C6636" s="1939"/>
      <c r="D6636" s="1939"/>
      <c r="E6636" s="242"/>
      <c r="F6636" s="242"/>
      <c r="G6636" s="237"/>
      <c r="H6636" s="237"/>
      <c r="I6636" s="237"/>
      <c r="J6636" s="237"/>
      <c r="K6636" s="237"/>
      <c r="L6636" s="237"/>
      <c r="M6636" s="7">
        <f>(IF($E6770&lt;&gt;0,$M$2,IF($L6770&lt;&gt;0,$M$2,"")))</f>
        <v>1</v>
      </c>
    </row>
    <row r="6637" spans="1:14">
      <c r="A6637" s="23">
        <v>795</v>
      </c>
      <c r="B6637" s="228"/>
      <c r="C6637" s="391"/>
      <c r="D6637" s="400"/>
      <c r="E6637" s="406" t="s">
        <v>458</v>
      </c>
      <c r="F6637" s="406" t="s">
        <v>820</v>
      </c>
      <c r="G6637" s="237"/>
      <c r="H6637" s="1350" t="s">
        <v>1235</v>
      </c>
      <c r="I6637" s="1351"/>
      <c r="J6637" s="1352"/>
      <c r="K6637" s="237"/>
      <c r="L6637" s="237"/>
      <c r="M6637" s="7">
        <f>(IF($E6770&lt;&gt;0,$M$2,IF($L6770&lt;&gt;0,$M$2,"")))</f>
        <v>1</v>
      </c>
    </row>
    <row r="6638" spans="1:14" ht="18.75">
      <c r="A6638" s="22">
        <v>805</v>
      </c>
      <c r="B6638" s="1940" t="str">
        <f>$B$9</f>
        <v>Община Правец</v>
      </c>
      <c r="C6638" s="1941"/>
      <c r="D6638" s="1942"/>
      <c r="E6638" s="115">
        <f>$E$9</f>
        <v>45658</v>
      </c>
      <c r="F6638" s="226">
        <f>$F$9</f>
        <v>45900</v>
      </c>
      <c r="G6638" s="237"/>
      <c r="H6638" s="237"/>
      <c r="I6638" s="237"/>
      <c r="J6638" s="237"/>
      <c r="K6638" s="237"/>
      <c r="L6638" s="237"/>
      <c r="M6638" s="7">
        <f>(IF($E6770&lt;&gt;0,$M$2,IF($L6770&lt;&gt;0,$M$2,"")))</f>
        <v>1</v>
      </c>
    </row>
    <row r="6639" spans="1:14">
      <c r="A6639" s="23">
        <v>810</v>
      </c>
      <c r="B6639" s="227" t="str">
        <f>$B$10</f>
        <v>(наименование на разпоредителя с бюджет)</v>
      </c>
      <c r="C6639" s="228"/>
      <c r="D6639" s="229"/>
      <c r="E6639" s="237"/>
      <c r="F6639" s="237"/>
      <c r="G6639" s="237"/>
      <c r="H6639" s="237"/>
      <c r="I6639" s="237"/>
      <c r="J6639" s="237"/>
      <c r="K6639" s="237"/>
      <c r="L6639" s="237"/>
      <c r="M6639" s="7">
        <f>(IF($E6770&lt;&gt;0,$M$2,IF($L6770&lt;&gt;0,$M$2,"")))</f>
        <v>1</v>
      </c>
    </row>
    <row r="6640" spans="1:14">
      <c r="A6640" s="23">
        <v>815</v>
      </c>
      <c r="B6640" s="227"/>
      <c r="C6640" s="228"/>
      <c r="D6640" s="229"/>
      <c r="E6640" s="237"/>
      <c r="F6640" s="237"/>
      <c r="G6640" s="237"/>
      <c r="H6640" s="237"/>
      <c r="I6640" s="237"/>
      <c r="J6640" s="237"/>
      <c r="K6640" s="237"/>
      <c r="L6640" s="237"/>
      <c r="M6640" s="7">
        <f>(IF($E6770&lt;&gt;0,$M$2,IF($L6770&lt;&gt;0,$M$2,"")))</f>
        <v>1</v>
      </c>
    </row>
    <row r="6641" spans="1:14" ht="19.5">
      <c r="A6641" s="28">
        <v>525</v>
      </c>
      <c r="B6641" s="1943" t="str">
        <f>$B$12</f>
        <v>Правец</v>
      </c>
      <c r="C6641" s="1944"/>
      <c r="D6641" s="1945"/>
      <c r="E6641" s="410" t="s">
        <v>875</v>
      </c>
      <c r="F6641" s="1348" t="str">
        <f>$F$12</f>
        <v>7317</v>
      </c>
      <c r="G6641" s="237"/>
      <c r="H6641" s="237"/>
      <c r="I6641" s="237"/>
      <c r="J6641" s="237"/>
      <c r="K6641" s="237"/>
      <c r="L6641" s="237"/>
      <c r="M6641" s="7">
        <f>(IF($E6770&lt;&gt;0,$M$2,IF($L6770&lt;&gt;0,$M$2,"")))</f>
        <v>1</v>
      </c>
    </row>
    <row r="6642" spans="1:14">
      <c r="A6642" s="22">
        <v>820</v>
      </c>
      <c r="B6642" s="233" t="str">
        <f>$B$13</f>
        <v>(наименование на първостепенния разпоредител с бюджет)</v>
      </c>
      <c r="C6642" s="228"/>
      <c r="D6642" s="229"/>
      <c r="E6642" s="1349"/>
      <c r="F6642" s="242"/>
      <c r="G6642" s="237"/>
      <c r="H6642" s="237"/>
      <c r="I6642" s="237"/>
      <c r="J6642" s="237"/>
      <c r="K6642" s="237"/>
      <c r="L6642" s="237"/>
      <c r="M6642" s="7">
        <f>(IF($E6770&lt;&gt;0,$M$2,IF($L6770&lt;&gt;0,$M$2,"")))</f>
        <v>1</v>
      </c>
    </row>
    <row r="6643" spans="1:14" ht="19.5">
      <c r="A6643" s="23">
        <v>821</v>
      </c>
      <c r="B6643" s="236"/>
      <c r="C6643" s="237"/>
      <c r="D6643" s="124" t="s">
        <v>876</v>
      </c>
      <c r="E6643" s="238">
        <f>$E$15</f>
        <v>0</v>
      </c>
      <c r="F6643" s="414" t="str">
        <f>$F$15</f>
        <v>БЮДЖЕТ</v>
      </c>
      <c r="G6643" s="218"/>
      <c r="H6643" s="218"/>
      <c r="I6643" s="218"/>
      <c r="J6643" s="218"/>
      <c r="K6643" s="218"/>
      <c r="L6643" s="218"/>
      <c r="M6643" s="7">
        <f>(IF($E6770&lt;&gt;0,$M$2,IF($L6770&lt;&gt;0,$M$2,"")))</f>
        <v>1</v>
      </c>
    </row>
    <row r="6644" spans="1:14" ht="16.5" thickBot="1">
      <c r="A6644" s="23">
        <v>822</v>
      </c>
      <c r="B6644" s="228"/>
      <c r="C6644" s="391"/>
      <c r="D6644" s="400"/>
      <c r="E6644" s="237"/>
      <c r="F6644" s="409"/>
      <c r="G6644" s="409"/>
      <c r="H6644" s="409"/>
      <c r="I6644" s="409"/>
      <c r="J6644" s="409"/>
      <c r="K6644" s="409"/>
      <c r="L6644" s="1365" t="s">
        <v>459</v>
      </c>
      <c r="M6644" s="7">
        <f>(IF($E6770&lt;&gt;0,$M$2,IF($L6770&lt;&gt;0,$M$2,"")))</f>
        <v>1</v>
      </c>
    </row>
    <row r="6645" spans="1:14" ht="24.95" customHeight="1">
      <c r="A6645" s="23">
        <v>823</v>
      </c>
      <c r="B6645" s="247"/>
      <c r="C6645" s="248"/>
      <c r="D6645" s="249" t="s">
        <v>699</v>
      </c>
      <c r="E6645" s="1946" t="str">
        <f>CONCATENATE("Уточнен план ",$C$3)</f>
        <v>Уточнен план 2025</v>
      </c>
      <c r="F6645" s="1947"/>
      <c r="G6645" s="1947"/>
      <c r="H6645" s="1948"/>
      <c r="I6645" s="1927" t="str">
        <f>CONCATENATE("Отчет ",$C$3)</f>
        <v>Отчет 2025</v>
      </c>
      <c r="J6645" s="1928"/>
      <c r="K6645" s="1928"/>
      <c r="L6645" s="1929"/>
      <c r="M6645" s="7">
        <f>(IF($E6770&lt;&gt;0,$M$2,IF($L6770&lt;&gt;0,$M$2,"")))</f>
        <v>1</v>
      </c>
    </row>
    <row r="6646" spans="1:14" ht="54.95" customHeight="1" thickBot="1">
      <c r="A6646" s="23">
        <v>825</v>
      </c>
      <c r="B6646" s="250" t="s">
        <v>62</v>
      </c>
      <c r="C6646" s="251" t="s">
        <v>460</v>
      </c>
      <c r="D6646" s="252" t="s">
        <v>700</v>
      </c>
      <c r="E6646" s="1391" t="str">
        <f>$E$20</f>
        <v>Уточнен план                Общо</v>
      </c>
      <c r="F6646" s="1395" t="str">
        <f>$F$20</f>
        <v>държавни дейности</v>
      </c>
      <c r="G6646" s="1396" t="str">
        <f>$G$20</f>
        <v>местни дейности</v>
      </c>
      <c r="H6646" s="1397" t="str">
        <f>$H$20</f>
        <v>дофинансиране</v>
      </c>
      <c r="I6646" s="253" t="str">
        <f>$I$20</f>
        <v>държавни дейности -ОТЧЕТ</v>
      </c>
      <c r="J6646" s="254" t="str">
        <f>$J$20</f>
        <v>местни дейности - ОТЧЕТ</v>
      </c>
      <c r="K6646" s="255" t="str">
        <f>$K$20</f>
        <v>дофинансиране - ОТЧЕТ</v>
      </c>
      <c r="L6646" s="1675" t="str">
        <f>$L$20</f>
        <v>ОТЧЕТ                                    ОБЩО</v>
      </c>
      <c r="M6646" s="7">
        <f>(IF($E6770&lt;&gt;0,$M$2,IF($L6770&lt;&gt;0,$M$2,"")))</f>
        <v>1</v>
      </c>
    </row>
    <row r="6647" spans="1:14" ht="18.75">
      <c r="A6647" s="23"/>
      <c r="B6647" s="258"/>
      <c r="C6647" s="259"/>
      <c r="D6647" s="260" t="s">
        <v>729</v>
      </c>
      <c r="E6647" s="1442" t="str">
        <f>$E$21</f>
        <v>(1)</v>
      </c>
      <c r="F6647" s="143" t="str">
        <f>$F$21</f>
        <v>(2)</v>
      </c>
      <c r="G6647" s="144" t="str">
        <f>$G$21</f>
        <v>(3)</v>
      </c>
      <c r="H6647" s="145" t="str">
        <f>$H$21</f>
        <v>(4)</v>
      </c>
      <c r="I6647" s="261" t="str">
        <f>$I$21</f>
        <v>(5)</v>
      </c>
      <c r="J6647" s="262" t="str">
        <f>$J$21</f>
        <v>(6)</v>
      </c>
      <c r="K6647" s="263" t="str">
        <f>$K$21</f>
        <v>(7)</v>
      </c>
      <c r="L6647" s="264" t="str">
        <f>$L$21</f>
        <v>(8)</v>
      </c>
      <c r="M6647" s="7">
        <f>(IF($E6770&lt;&gt;0,$M$2,IF($L6770&lt;&gt;0,$M$2,"")))</f>
        <v>1</v>
      </c>
    </row>
    <row r="6648" spans="1:14">
      <c r="A6648" s="23"/>
      <c r="B6648" s="1439"/>
      <c r="C6648" s="1540" t="e">
        <f>VLOOKUP(D6648,OP_LIST2,2,FALSE)</f>
        <v>#N/A</v>
      </c>
      <c r="D6648" s="1445"/>
      <c r="E6648" s="389"/>
      <c r="F6648" s="1429"/>
      <c r="G6648" s="1430"/>
      <c r="H6648" s="1431"/>
      <c r="I6648" s="1429"/>
      <c r="J6648" s="1430"/>
      <c r="K6648" s="1431"/>
      <c r="L6648" s="1428"/>
      <c r="M6648" s="7">
        <f>(IF($E6770&lt;&gt;0,$M$2,IF($L6770&lt;&gt;0,$M$2,"")))</f>
        <v>1</v>
      </c>
    </row>
    <row r="6649" spans="1:14">
      <c r="A6649" s="23"/>
      <c r="B6649" s="1713" t="s">
        <v>2056</v>
      </c>
      <c r="C6649" s="1446">
        <f>VLOOKUP(D6650,EBK_DEIN2,2,FALSE)</f>
        <v>9998</v>
      </c>
      <c r="D6649" s="1445" t="s">
        <v>778</v>
      </c>
      <c r="E6649" s="389"/>
      <c r="F6649" s="1432"/>
      <c r="G6649" s="1433"/>
      <c r="H6649" s="1434"/>
      <c r="I6649" s="1432"/>
      <c r="J6649" s="1433"/>
      <c r="K6649" s="1434"/>
      <c r="L6649" s="1428"/>
      <c r="M6649" s="7">
        <f>(IF($E6770&lt;&gt;0,$M$2,IF($L6770&lt;&gt;0,$M$2,"")))</f>
        <v>1</v>
      </c>
    </row>
    <row r="6650" spans="1:14">
      <c r="A6650" s="23"/>
      <c r="B6650" s="1438"/>
      <c r="C6650" s="1531">
        <f>+C6649</f>
        <v>9998</v>
      </c>
      <c r="D6650" s="1440" t="s">
        <v>628</v>
      </c>
      <c r="E6650" s="389"/>
      <c r="F6650" s="1432"/>
      <c r="G6650" s="1433"/>
      <c r="H6650" s="1434"/>
      <c r="I6650" s="1432"/>
      <c r="J6650" s="1433"/>
      <c r="K6650" s="1434"/>
      <c r="L6650" s="1428"/>
      <c r="M6650" s="7">
        <f>(IF($E6770&lt;&gt;0,$M$2,IF($L6770&lt;&gt;0,$M$2,"")))</f>
        <v>1</v>
      </c>
    </row>
    <row r="6651" spans="1:14">
      <c r="A6651" s="23"/>
      <c r="B6651" s="1443"/>
      <c r="C6651" s="1441"/>
      <c r="D6651" s="1444" t="s">
        <v>701</v>
      </c>
      <c r="E6651" s="389"/>
      <c r="F6651" s="1435"/>
      <c r="G6651" s="1436"/>
      <c r="H6651" s="1437"/>
      <c r="I6651" s="1435"/>
      <c r="J6651" s="1436"/>
      <c r="K6651" s="1437"/>
      <c r="L6651" s="1428"/>
      <c r="M6651" s="7">
        <f>(IF($E6770&lt;&gt;0,$M$2,IF($L6770&lt;&gt;0,$M$2,"")))</f>
        <v>1</v>
      </c>
    </row>
    <row r="6652" spans="1:14" hidden="1">
      <c r="A6652" s="23"/>
      <c r="B6652" s="272">
        <v>100</v>
      </c>
      <c r="C6652" s="1930" t="s">
        <v>730</v>
      </c>
      <c r="D6652" s="1931"/>
      <c r="E6652" s="273">
        <f t="shared" ref="E6652:L6652" si="1555">SUM(E6653:E6654)</f>
        <v>0</v>
      </c>
      <c r="F6652" s="274">
        <f t="shared" si="1555"/>
        <v>0</v>
      </c>
      <c r="G6652" s="275">
        <f t="shared" si="1555"/>
        <v>0</v>
      </c>
      <c r="H6652" s="276">
        <f>SUM(H6653:H6654)</f>
        <v>0</v>
      </c>
      <c r="I6652" s="274">
        <f t="shared" si="1555"/>
        <v>0</v>
      </c>
      <c r="J6652" s="275">
        <f t="shared" si="1555"/>
        <v>0</v>
      </c>
      <c r="K6652" s="276">
        <f t="shared" si="1555"/>
        <v>0</v>
      </c>
      <c r="L6652" s="273">
        <f t="shared" si="1555"/>
        <v>0</v>
      </c>
      <c r="M6652" s="12" t="str">
        <f>(IF($E6652&lt;&gt;0,$M$2,IF($L6652&lt;&gt;0,$M$2,"")))</f>
        <v/>
      </c>
      <c r="N6652" s="13"/>
    </row>
    <row r="6653" spans="1:14" hidden="1">
      <c r="A6653" s="23"/>
      <c r="B6653" s="278"/>
      <c r="C6653" s="279">
        <v>101</v>
      </c>
      <c r="D6653" s="280" t="s">
        <v>731</v>
      </c>
      <c r="E6653" s="281">
        <f>F6653+G6653+H6653</f>
        <v>0</v>
      </c>
      <c r="F6653" s="152"/>
      <c r="G6653" s="153"/>
      <c r="H6653" s="1406"/>
      <c r="I6653" s="152"/>
      <c r="J6653" s="153"/>
      <c r="K6653" s="1406"/>
      <c r="L6653" s="281">
        <f>I6653+J6653+K6653</f>
        <v>0</v>
      </c>
      <c r="M6653" s="12" t="str">
        <f t="shared" ref="M6653:M6716" si="1556">(IF($E6653&lt;&gt;0,$M$2,IF($L6653&lt;&gt;0,$M$2,"")))</f>
        <v/>
      </c>
      <c r="N6653" s="13"/>
    </row>
    <row r="6654" spans="1:14" hidden="1">
      <c r="A6654" s="10"/>
      <c r="B6654" s="278"/>
      <c r="C6654" s="285">
        <v>102</v>
      </c>
      <c r="D6654" s="286" t="s">
        <v>732</v>
      </c>
      <c r="E6654" s="287">
        <f>F6654+G6654+H6654</f>
        <v>0</v>
      </c>
      <c r="F6654" s="173"/>
      <c r="G6654" s="174"/>
      <c r="H6654" s="1409"/>
      <c r="I6654" s="173"/>
      <c r="J6654" s="174"/>
      <c r="K6654" s="1409"/>
      <c r="L6654" s="287">
        <f>I6654+J6654+K6654</f>
        <v>0</v>
      </c>
      <c r="M6654" s="12" t="str">
        <f t="shared" si="1556"/>
        <v/>
      </c>
      <c r="N6654" s="13"/>
    </row>
    <row r="6655" spans="1:14" hidden="1">
      <c r="A6655" s="10"/>
      <c r="B6655" s="272">
        <v>200</v>
      </c>
      <c r="C6655" s="1932" t="s">
        <v>733</v>
      </c>
      <c r="D6655" s="1933"/>
      <c r="E6655" s="273">
        <f t="shared" ref="E6655:L6655" si="1557">SUM(E6656:E6660)</f>
        <v>0</v>
      </c>
      <c r="F6655" s="274">
        <f t="shared" si="1557"/>
        <v>0</v>
      </c>
      <c r="G6655" s="275">
        <f t="shared" si="1557"/>
        <v>0</v>
      </c>
      <c r="H6655" s="276">
        <f>SUM(H6656:H6660)</f>
        <v>0</v>
      </c>
      <c r="I6655" s="274">
        <f t="shared" si="1557"/>
        <v>0</v>
      </c>
      <c r="J6655" s="275">
        <f t="shared" si="1557"/>
        <v>0</v>
      </c>
      <c r="K6655" s="276">
        <f t="shared" si="1557"/>
        <v>0</v>
      </c>
      <c r="L6655" s="273">
        <f t="shared" si="1557"/>
        <v>0</v>
      </c>
      <c r="M6655" s="12" t="str">
        <f t="shared" si="1556"/>
        <v/>
      </c>
      <c r="N6655" s="13"/>
    </row>
    <row r="6656" spans="1:14" hidden="1">
      <c r="A6656" s="10"/>
      <c r="B6656" s="291"/>
      <c r="C6656" s="279">
        <v>201</v>
      </c>
      <c r="D6656" s="280" t="s">
        <v>734</v>
      </c>
      <c r="E6656" s="281">
        <f>F6656+G6656+H6656</f>
        <v>0</v>
      </c>
      <c r="F6656" s="152"/>
      <c r="G6656" s="153"/>
      <c r="H6656" s="1406"/>
      <c r="I6656" s="152"/>
      <c r="J6656" s="153"/>
      <c r="K6656" s="1406"/>
      <c r="L6656" s="281">
        <f>I6656+J6656+K6656</f>
        <v>0</v>
      </c>
      <c r="M6656" s="12" t="str">
        <f t="shared" si="1556"/>
        <v/>
      </c>
      <c r="N6656" s="13"/>
    </row>
    <row r="6657" spans="1:14" hidden="1">
      <c r="A6657" s="10"/>
      <c r="B6657" s="292"/>
      <c r="C6657" s="293">
        <v>202</v>
      </c>
      <c r="D6657" s="294" t="s">
        <v>735</v>
      </c>
      <c r="E6657" s="295">
        <f>F6657+G6657+H6657</f>
        <v>0</v>
      </c>
      <c r="F6657" s="158"/>
      <c r="G6657" s="159"/>
      <c r="H6657" s="1408"/>
      <c r="I6657" s="158"/>
      <c r="J6657" s="159"/>
      <c r="K6657" s="1408"/>
      <c r="L6657" s="295">
        <f>I6657+J6657+K6657</f>
        <v>0</v>
      </c>
      <c r="M6657" s="12" t="str">
        <f t="shared" si="1556"/>
        <v/>
      </c>
      <c r="N6657" s="13"/>
    </row>
    <row r="6658" spans="1:14" ht="31.5" hidden="1">
      <c r="A6658" s="10"/>
      <c r="B6658" s="299"/>
      <c r="C6658" s="293">
        <v>205</v>
      </c>
      <c r="D6658" s="294" t="s">
        <v>586</v>
      </c>
      <c r="E6658" s="295">
        <f>F6658+G6658+H6658</f>
        <v>0</v>
      </c>
      <c r="F6658" s="158"/>
      <c r="G6658" s="159"/>
      <c r="H6658" s="1408"/>
      <c r="I6658" s="158"/>
      <c r="J6658" s="159"/>
      <c r="K6658" s="1408"/>
      <c r="L6658" s="295">
        <f>I6658+J6658+K6658</f>
        <v>0</v>
      </c>
      <c r="M6658" s="12" t="str">
        <f t="shared" si="1556"/>
        <v/>
      </c>
      <c r="N6658" s="13"/>
    </row>
    <row r="6659" spans="1:14" hidden="1">
      <c r="A6659" s="10"/>
      <c r="B6659" s="299"/>
      <c r="C6659" s="293">
        <v>208</v>
      </c>
      <c r="D6659" s="300" t="s">
        <v>587</v>
      </c>
      <c r="E6659" s="295">
        <f>F6659+G6659+H6659</f>
        <v>0</v>
      </c>
      <c r="F6659" s="158"/>
      <c r="G6659" s="159"/>
      <c r="H6659" s="1408"/>
      <c r="I6659" s="158"/>
      <c r="J6659" s="159"/>
      <c r="K6659" s="1408"/>
      <c r="L6659" s="295">
        <f>I6659+J6659+K6659</f>
        <v>0</v>
      </c>
      <c r="M6659" s="12" t="str">
        <f t="shared" si="1556"/>
        <v/>
      </c>
      <c r="N6659" s="13"/>
    </row>
    <row r="6660" spans="1:14" hidden="1">
      <c r="A6660" s="10"/>
      <c r="B6660" s="291"/>
      <c r="C6660" s="285">
        <v>209</v>
      </c>
      <c r="D6660" s="301" t="s">
        <v>588</v>
      </c>
      <c r="E6660" s="287">
        <f>F6660+G6660+H6660</f>
        <v>0</v>
      </c>
      <c r="F6660" s="173"/>
      <c r="G6660" s="174"/>
      <c r="H6660" s="1409"/>
      <c r="I6660" s="173"/>
      <c r="J6660" s="174"/>
      <c r="K6660" s="1409"/>
      <c r="L6660" s="287">
        <f>I6660+J6660+K6660</f>
        <v>0</v>
      </c>
      <c r="M6660" s="12" t="str">
        <f t="shared" si="1556"/>
        <v/>
      </c>
      <c r="N6660" s="13"/>
    </row>
    <row r="6661" spans="1:14" hidden="1">
      <c r="A6661" s="10"/>
      <c r="B6661" s="272">
        <v>500</v>
      </c>
      <c r="C6661" s="1934" t="s">
        <v>188</v>
      </c>
      <c r="D6661" s="1935"/>
      <c r="E6661" s="273">
        <f t="shared" ref="E6661:L6661" si="1558">SUM(E6662:E6668)</f>
        <v>0</v>
      </c>
      <c r="F6661" s="274">
        <f t="shared" si="1558"/>
        <v>0</v>
      </c>
      <c r="G6661" s="275">
        <f t="shared" si="1558"/>
        <v>0</v>
      </c>
      <c r="H6661" s="276">
        <f>SUM(H6662:H6668)</f>
        <v>0</v>
      </c>
      <c r="I6661" s="274">
        <f t="shared" si="1558"/>
        <v>0</v>
      </c>
      <c r="J6661" s="275">
        <f t="shared" si="1558"/>
        <v>0</v>
      </c>
      <c r="K6661" s="276">
        <f t="shared" si="1558"/>
        <v>0</v>
      </c>
      <c r="L6661" s="273">
        <f t="shared" si="1558"/>
        <v>0</v>
      </c>
      <c r="M6661" s="12" t="str">
        <f t="shared" si="1556"/>
        <v/>
      </c>
      <c r="N6661" s="13"/>
    </row>
    <row r="6662" spans="1:14" ht="18" hidden="1" customHeight="1">
      <c r="A6662" s="10"/>
      <c r="B6662" s="291"/>
      <c r="C6662" s="302">
        <v>551</v>
      </c>
      <c r="D6662" s="303" t="s">
        <v>189</v>
      </c>
      <c r="E6662" s="281">
        <f t="shared" ref="E6662:E6669" si="1559">F6662+G6662+H6662</f>
        <v>0</v>
      </c>
      <c r="F6662" s="152"/>
      <c r="G6662" s="153"/>
      <c r="H6662" s="1406"/>
      <c r="I6662" s="152"/>
      <c r="J6662" s="153"/>
      <c r="K6662" s="1406"/>
      <c r="L6662" s="281">
        <f t="shared" ref="L6662:L6669" si="1560">I6662+J6662+K6662</f>
        <v>0</v>
      </c>
      <c r="M6662" s="12" t="str">
        <f t="shared" si="1556"/>
        <v/>
      </c>
      <c r="N6662" s="13"/>
    </row>
    <row r="6663" spans="1:14" hidden="1">
      <c r="A6663" s="10"/>
      <c r="B6663" s="291"/>
      <c r="C6663" s="304">
        <v>552</v>
      </c>
      <c r="D6663" s="305" t="s">
        <v>894</v>
      </c>
      <c r="E6663" s="295">
        <f t="shared" si="1559"/>
        <v>0</v>
      </c>
      <c r="F6663" s="158"/>
      <c r="G6663" s="159"/>
      <c r="H6663" s="1408"/>
      <c r="I6663" s="158"/>
      <c r="J6663" s="159"/>
      <c r="K6663" s="1408"/>
      <c r="L6663" s="295">
        <f t="shared" si="1560"/>
        <v>0</v>
      </c>
      <c r="M6663" s="12" t="str">
        <f t="shared" si="1556"/>
        <v/>
      </c>
      <c r="N6663" s="13"/>
    </row>
    <row r="6664" spans="1:14" hidden="1">
      <c r="A6664" s="10"/>
      <c r="B6664" s="306"/>
      <c r="C6664" s="304">
        <v>558</v>
      </c>
      <c r="D6664" s="307" t="s">
        <v>856</v>
      </c>
      <c r="E6664" s="295">
        <f>F6664+G6664+H6664</f>
        <v>0</v>
      </c>
      <c r="F6664" s="484">
        <v>0</v>
      </c>
      <c r="G6664" s="485">
        <v>0</v>
      </c>
      <c r="H6664" s="160">
        <v>0</v>
      </c>
      <c r="I6664" s="484">
        <v>0</v>
      </c>
      <c r="J6664" s="485">
        <v>0</v>
      </c>
      <c r="K6664" s="160">
        <v>0</v>
      </c>
      <c r="L6664" s="295">
        <f>I6664+J6664+K6664</f>
        <v>0</v>
      </c>
      <c r="M6664" s="12" t="str">
        <f t="shared" si="1556"/>
        <v/>
      </c>
      <c r="N6664" s="13"/>
    </row>
    <row r="6665" spans="1:14" hidden="1">
      <c r="A6665" s="10"/>
      <c r="B6665" s="306"/>
      <c r="C6665" s="304">
        <v>560</v>
      </c>
      <c r="D6665" s="307" t="s">
        <v>190</v>
      </c>
      <c r="E6665" s="295">
        <f t="shared" si="1559"/>
        <v>0</v>
      </c>
      <c r="F6665" s="158"/>
      <c r="G6665" s="159"/>
      <c r="H6665" s="1408"/>
      <c r="I6665" s="158"/>
      <c r="J6665" s="159"/>
      <c r="K6665" s="1408"/>
      <c r="L6665" s="295">
        <f t="shared" si="1560"/>
        <v>0</v>
      </c>
      <c r="M6665" s="12" t="str">
        <f t="shared" si="1556"/>
        <v/>
      </c>
      <c r="N6665" s="13"/>
    </row>
    <row r="6666" spans="1:14" hidden="1">
      <c r="A6666" s="10"/>
      <c r="B6666" s="306"/>
      <c r="C6666" s="304">
        <v>580</v>
      </c>
      <c r="D6666" s="305" t="s">
        <v>191</v>
      </c>
      <c r="E6666" s="295">
        <f t="shared" si="1559"/>
        <v>0</v>
      </c>
      <c r="F6666" s="158"/>
      <c r="G6666" s="159"/>
      <c r="H6666" s="1408"/>
      <c r="I6666" s="158"/>
      <c r="J6666" s="159"/>
      <c r="K6666" s="1408"/>
      <c r="L6666" s="295">
        <f t="shared" si="1560"/>
        <v>0</v>
      </c>
      <c r="M6666" s="12" t="str">
        <f t="shared" si="1556"/>
        <v/>
      </c>
      <c r="N6666" s="13"/>
    </row>
    <row r="6667" spans="1:14" hidden="1">
      <c r="A6667" s="10"/>
      <c r="B6667" s="291"/>
      <c r="C6667" s="304">
        <v>588</v>
      </c>
      <c r="D6667" s="305" t="s">
        <v>858</v>
      </c>
      <c r="E6667" s="295">
        <f>F6667+G6667+H6667</f>
        <v>0</v>
      </c>
      <c r="F6667" s="484">
        <v>0</v>
      </c>
      <c r="G6667" s="485">
        <v>0</v>
      </c>
      <c r="H6667" s="160">
        <v>0</v>
      </c>
      <c r="I6667" s="484">
        <v>0</v>
      </c>
      <c r="J6667" s="485">
        <v>0</v>
      </c>
      <c r="K6667" s="160">
        <v>0</v>
      </c>
      <c r="L6667" s="295">
        <f>I6667+J6667+K6667</f>
        <v>0</v>
      </c>
      <c r="M6667" s="12" t="str">
        <f t="shared" si="1556"/>
        <v/>
      </c>
      <c r="N6667" s="13"/>
    </row>
    <row r="6668" spans="1:14" ht="31.5" hidden="1">
      <c r="A6668" s="10"/>
      <c r="B6668" s="291"/>
      <c r="C6668" s="308">
        <v>590</v>
      </c>
      <c r="D6668" s="309" t="s">
        <v>192</v>
      </c>
      <c r="E6668" s="287">
        <f t="shared" si="1559"/>
        <v>0</v>
      </c>
      <c r="F6668" s="173"/>
      <c r="G6668" s="174"/>
      <c r="H6668" s="1409"/>
      <c r="I6668" s="173"/>
      <c r="J6668" s="174"/>
      <c r="K6668" s="1409"/>
      <c r="L6668" s="287">
        <f t="shared" si="1560"/>
        <v>0</v>
      </c>
      <c r="M6668" s="12" t="str">
        <f t="shared" si="1556"/>
        <v/>
      </c>
      <c r="N6668" s="13"/>
    </row>
    <row r="6669" spans="1:14" hidden="1">
      <c r="A6669" s="22">
        <v>5</v>
      </c>
      <c r="B6669" s="272">
        <v>800</v>
      </c>
      <c r="C6669" s="1936" t="s">
        <v>193</v>
      </c>
      <c r="D6669" s="1937"/>
      <c r="E6669" s="310">
        <f t="shared" si="1559"/>
        <v>0</v>
      </c>
      <c r="F6669" s="1410"/>
      <c r="G6669" s="1411"/>
      <c r="H6669" s="1412"/>
      <c r="I6669" s="1410"/>
      <c r="J6669" s="1411"/>
      <c r="K6669" s="1412"/>
      <c r="L6669" s="310">
        <f t="shared" si="1560"/>
        <v>0</v>
      </c>
      <c r="M6669" s="12" t="str">
        <f t="shared" si="1556"/>
        <v/>
      </c>
      <c r="N6669" s="13"/>
    </row>
    <row r="6670" spans="1:14" hidden="1">
      <c r="A6670" s="23">
        <v>10</v>
      </c>
      <c r="B6670" s="272">
        <v>1000</v>
      </c>
      <c r="C6670" s="1932" t="s">
        <v>194</v>
      </c>
      <c r="D6670" s="1933"/>
      <c r="E6670" s="310">
        <f t="shared" ref="E6670:L6670" si="1561">SUM(E6671:E6687)</f>
        <v>0</v>
      </c>
      <c r="F6670" s="274">
        <f t="shared" si="1561"/>
        <v>0</v>
      </c>
      <c r="G6670" s="275">
        <f t="shared" si="1561"/>
        <v>0</v>
      </c>
      <c r="H6670" s="276">
        <f>SUM(H6671:H6687)</f>
        <v>0</v>
      </c>
      <c r="I6670" s="274">
        <f t="shared" si="1561"/>
        <v>0</v>
      </c>
      <c r="J6670" s="275">
        <f t="shared" si="1561"/>
        <v>0</v>
      </c>
      <c r="K6670" s="276">
        <f t="shared" si="1561"/>
        <v>0</v>
      </c>
      <c r="L6670" s="310">
        <f t="shared" si="1561"/>
        <v>0</v>
      </c>
      <c r="M6670" s="12" t="str">
        <f t="shared" si="1556"/>
        <v/>
      </c>
      <c r="N6670" s="13"/>
    </row>
    <row r="6671" spans="1:14" hidden="1">
      <c r="A6671" s="23">
        <v>15</v>
      </c>
      <c r="B6671" s="292"/>
      <c r="C6671" s="279">
        <v>1011</v>
      </c>
      <c r="D6671" s="311" t="s">
        <v>195</v>
      </c>
      <c r="E6671" s="281">
        <f t="shared" ref="E6671:E6687" si="1562">F6671+G6671+H6671</f>
        <v>0</v>
      </c>
      <c r="F6671" s="152"/>
      <c r="G6671" s="153"/>
      <c r="H6671" s="1406"/>
      <c r="I6671" s="152"/>
      <c r="J6671" s="153"/>
      <c r="K6671" s="1406"/>
      <c r="L6671" s="281">
        <f t="shared" ref="L6671:L6687" si="1563">I6671+J6671+K6671</f>
        <v>0</v>
      </c>
      <c r="M6671" s="12" t="str">
        <f t="shared" si="1556"/>
        <v/>
      </c>
      <c r="N6671" s="13"/>
    </row>
    <row r="6672" spans="1:14" hidden="1">
      <c r="A6672" s="22">
        <v>35</v>
      </c>
      <c r="B6672" s="292"/>
      <c r="C6672" s="293">
        <v>1012</v>
      </c>
      <c r="D6672" s="294" t="s">
        <v>196</v>
      </c>
      <c r="E6672" s="295">
        <f t="shared" si="1562"/>
        <v>0</v>
      </c>
      <c r="F6672" s="158"/>
      <c r="G6672" s="159"/>
      <c r="H6672" s="1408"/>
      <c r="I6672" s="158"/>
      <c r="J6672" s="159"/>
      <c r="K6672" s="1408"/>
      <c r="L6672" s="295">
        <f t="shared" si="1563"/>
        <v>0</v>
      </c>
      <c r="M6672" s="12" t="str">
        <f t="shared" si="1556"/>
        <v/>
      </c>
      <c r="N6672" s="13"/>
    </row>
    <row r="6673" spans="1:14" hidden="1">
      <c r="A6673" s="23">
        <v>40</v>
      </c>
      <c r="B6673" s="292"/>
      <c r="C6673" s="293">
        <v>1013</v>
      </c>
      <c r="D6673" s="294" t="s">
        <v>197</v>
      </c>
      <c r="E6673" s="295">
        <f t="shared" si="1562"/>
        <v>0</v>
      </c>
      <c r="F6673" s="158"/>
      <c r="G6673" s="159"/>
      <c r="H6673" s="1408"/>
      <c r="I6673" s="158"/>
      <c r="J6673" s="159"/>
      <c r="K6673" s="1408"/>
      <c r="L6673" s="295">
        <f t="shared" si="1563"/>
        <v>0</v>
      </c>
      <c r="M6673" s="12" t="str">
        <f t="shared" si="1556"/>
        <v/>
      </c>
      <c r="N6673" s="13"/>
    </row>
    <row r="6674" spans="1:14" hidden="1">
      <c r="A6674" s="23">
        <v>45</v>
      </c>
      <c r="B6674" s="292"/>
      <c r="C6674" s="293">
        <v>1014</v>
      </c>
      <c r="D6674" s="294" t="s">
        <v>198</v>
      </c>
      <c r="E6674" s="295">
        <f t="shared" si="1562"/>
        <v>0</v>
      </c>
      <c r="F6674" s="158"/>
      <c r="G6674" s="159"/>
      <c r="H6674" s="1408"/>
      <c r="I6674" s="158"/>
      <c r="J6674" s="159"/>
      <c r="K6674" s="1408"/>
      <c r="L6674" s="295">
        <f t="shared" si="1563"/>
        <v>0</v>
      </c>
      <c r="M6674" s="12" t="str">
        <f t="shared" si="1556"/>
        <v/>
      </c>
      <c r="N6674" s="13"/>
    </row>
    <row r="6675" spans="1:14" hidden="1">
      <c r="A6675" s="23">
        <v>50</v>
      </c>
      <c r="B6675" s="292"/>
      <c r="C6675" s="293">
        <v>1015</v>
      </c>
      <c r="D6675" s="294" t="s">
        <v>199</v>
      </c>
      <c r="E6675" s="295">
        <f t="shared" si="1562"/>
        <v>0</v>
      </c>
      <c r="F6675" s="158"/>
      <c r="G6675" s="159"/>
      <c r="H6675" s="1408"/>
      <c r="I6675" s="158"/>
      <c r="J6675" s="159"/>
      <c r="K6675" s="1408"/>
      <c r="L6675" s="295">
        <f t="shared" si="1563"/>
        <v>0</v>
      </c>
      <c r="M6675" s="12" t="str">
        <f t="shared" si="1556"/>
        <v/>
      </c>
      <c r="N6675" s="13"/>
    </row>
    <row r="6676" spans="1:14" hidden="1">
      <c r="A6676" s="23">
        <v>55</v>
      </c>
      <c r="B6676" s="292"/>
      <c r="C6676" s="312">
        <v>1016</v>
      </c>
      <c r="D6676" s="313" t="s">
        <v>200</v>
      </c>
      <c r="E6676" s="314">
        <f t="shared" si="1562"/>
        <v>0</v>
      </c>
      <c r="F6676" s="164"/>
      <c r="G6676" s="165"/>
      <c r="H6676" s="1407"/>
      <c r="I6676" s="164"/>
      <c r="J6676" s="165"/>
      <c r="K6676" s="1407"/>
      <c r="L6676" s="314">
        <f t="shared" si="1563"/>
        <v>0</v>
      </c>
      <c r="M6676" s="12" t="str">
        <f t="shared" si="1556"/>
        <v/>
      </c>
      <c r="N6676" s="13"/>
    </row>
    <row r="6677" spans="1:14" hidden="1">
      <c r="A6677" s="23">
        <v>60</v>
      </c>
      <c r="B6677" s="278"/>
      <c r="C6677" s="318">
        <v>1020</v>
      </c>
      <c r="D6677" s="319" t="s">
        <v>201</v>
      </c>
      <c r="E6677" s="320">
        <f t="shared" si="1562"/>
        <v>0</v>
      </c>
      <c r="F6677" s="450"/>
      <c r="G6677" s="451"/>
      <c r="H6677" s="1416"/>
      <c r="I6677" s="450"/>
      <c r="J6677" s="451"/>
      <c r="K6677" s="1416"/>
      <c r="L6677" s="320">
        <f t="shared" si="1563"/>
        <v>0</v>
      </c>
      <c r="M6677" s="12" t="str">
        <f t="shared" si="1556"/>
        <v/>
      </c>
      <c r="N6677" s="13"/>
    </row>
    <row r="6678" spans="1:14" hidden="1">
      <c r="A6678" s="22">
        <v>65</v>
      </c>
      <c r="B6678" s="292"/>
      <c r="C6678" s="324">
        <v>1030</v>
      </c>
      <c r="D6678" s="325" t="s">
        <v>202</v>
      </c>
      <c r="E6678" s="326">
        <f t="shared" si="1562"/>
        <v>0</v>
      </c>
      <c r="F6678" s="445"/>
      <c r="G6678" s="446"/>
      <c r="H6678" s="1413"/>
      <c r="I6678" s="445"/>
      <c r="J6678" s="446"/>
      <c r="K6678" s="1413"/>
      <c r="L6678" s="326">
        <f t="shared" si="1563"/>
        <v>0</v>
      </c>
      <c r="M6678" s="12" t="str">
        <f t="shared" si="1556"/>
        <v/>
      </c>
      <c r="N6678" s="13"/>
    </row>
    <row r="6679" spans="1:14" hidden="1">
      <c r="A6679" s="23">
        <v>70</v>
      </c>
      <c r="B6679" s="292"/>
      <c r="C6679" s="318">
        <v>1051</v>
      </c>
      <c r="D6679" s="331" t="s">
        <v>203</v>
      </c>
      <c r="E6679" s="320">
        <f t="shared" si="1562"/>
        <v>0</v>
      </c>
      <c r="F6679" s="450"/>
      <c r="G6679" s="451"/>
      <c r="H6679" s="1416"/>
      <c r="I6679" s="450"/>
      <c r="J6679" s="451"/>
      <c r="K6679" s="1416"/>
      <c r="L6679" s="320">
        <f t="shared" si="1563"/>
        <v>0</v>
      </c>
      <c r="M6679" s="12" t="str">
        <f t="shared" si="1556"/>
        <v/>
      </c>
      <c r="N6679" s="13"/>
    </row>
    <row r="6680" spans="1:14" hidden="1">
      <c r="A6680" s="23">
        <v>75</v>
      </c>
      <c r="B6680" s="292"/>
      <c r="C6680" s="293">
        <v>1052</v>
      </c>
      <c r="D6680" s="294" t="s">
        <v>204</v>
      </c>
      <c r="E6680" s="295">
        <f t="shared" si="1562"/>
        <v>0</v>
      </c>
      <c r="F6680" s="158"/>
      <c r="G6680" s="159"/>
      <c r="H6680" s="1408"/>
      <c r="I6680" s="158"/>
      <c r="J6680" s="159"/>
      <c r="K6680" s="1408"/>
      <c r="L6680" s="295">
        <f t="shared" si="1563"/>
        <v>0</v>
      </c>
      <c r="M6680" s="12" t="str">
        <f t="shared" si="1556"/>
        <v/>
      </c>
      <c r="N6680" s="13"/>
    </row>
    <row r="6681" spans="1:14" hidden="1">
      <c r="A6681" s="23">
        <v>80</v>
      </c>
      <c r="B6681" s="292"/>
      <c r="C6681" s="324">
        <v>1053</v>
      </c>
      <c r="D6681" s="325" t="s">
        <v>859</v>
      </c>
      <c r="E6681" s="326">
        <f t="shared" si="1562"/>
        <v>0</v>
      </c>
      <c r="F6681" s="445"/>
      <c r="G6681" s="446"/>
      <c r="H6681" s="1413"/>
      <c r="I6681" s="445"/>
      <c r="J6681" s="446"/>
      <c r="K6681" s="1413"/>
      <c r="L6681" s="326">
        <f t="shared" si="1563"/>
        <v>0</v>
      </c>
      <c r="M6681" s="12" t="str">
        <f t="shared" si="1556"/>
        <v/>
      </c>
      <c r="N6681" s="13"/>
    </row>
    <row r="6682" spans="1:14" hidden="1">
      <c r="A6682" s="23">
        <v>80</v>
      </c>
      <c r="B6682" s="292"/>
      <c r="C6682" s="318">
        <v>1062</v>
      </c>
      <c r="D6682" s="319" t="s">
        <v>205</v>
      </c>
      <c r="E6682" s="320">
        <f t="shared" si="1562"/>
        <v>0</v>
      </c>
      <c r="F6682" s="450"/>
      <c r="G6682" s="451"/>
      <c r="H6682" s="1416"/>
      <c r="I6682" s="450"/>
      <c r="J6682" s="451"/>
      <c r="K6682" s="1416"/>
      <c r="L6682" s="320">
        <f t="shared" si="1563"/>
        <v>0</v>
      </c>
      <c r="M6682" s="12" t="str">
        <f t="shared" si="1556"/>
        <v/>
      </c>
      <c r="N6682" s="13"/>
    </row>
    <row r="6683" spans="1:14" hidden="1">
      <c r="A6683" s="23">
        <v>85</v>
      </c>
      <c r="B6683" s="292"/>
      <c r="C6683" s="324">
        <v>1063</v>
      </c>
      <c r="D6683" s="332" t="s">
        <v>787</v>
      </c>
      <c r="E6683" s="326">
        <f t="shared" si="1562"/>
        <v>0</v>
      </c>
      <c r="F6683" s="445"/>
      <c r="G6683" s="446"/>
      <c r="H6683" s="1413"/>
      <c r="I6683" s="445"/>
      <c r="J6683" s="446"/>
      <c r="K6683" s="1413"/>
      <c r="L6683" s="326">
        <f t="shared" si="1563"/>
        <v>0</v>
      </c>
      <c r="M6683" s="12" t="str">
        <f t="shared" si="1556"/>
        <v/>
      </c>
      <c r="N6683" s="13"/>
    </row>
    <row r="6684" spans="1:14" hidden="1">
      <c r="A6684" s="23">
        <v>90</v>
      </c>
      <c r="B6684" s="292"/>
      <c r="C6684" s="333">
        <v>1069</v>
      </c>
      <c r="D6684" s="334" t="s">
        <v>206</v>
      </c>
      <c r="E6684" s="335">
        <f t="shared" si="1562"/>
        <v>0</v>
      </c>
      <c r="F6684" s="589"/>
      <c r="G6684" s="590"/>
      <c r="H6684" s="1415"/>
      <c r="I6684" s="589"/>
      <c r="J6684" s="590"/>
      <c r="K6684" s="1415"/>
      <c r="L6684" s="335">
        <f t="shared" si="1563"/>
        <v>0</v>
      </c>
      <c r="M6684" s="12" t="str">
        <f t="shared" si="1556"/>
        <v/>
      </c>
      <c r="N6684" s="13"/>
    </row>
    <row r="6685" spans="1:14" hidden="1">
      <c r="A6685" s="23">
        <v>90</v>
      </c>
      <c r="B6685" s="278"/>
      <c r="C6685" s="318">
        <v>1091</v>
      </c>
      <c r="D6685" s="331" t="s">
        <v>895</v>
      </c>
      <c r="E6685" s="320">
        <f t="shared" si="1562"/>
        <v>0</v>
      </c>
      <c r="F6685" s="450"/>
      <c r="G6685" s="451"/>
      <c r="H6685" s="1416"/>
      <c r="I6685" s="450"/>
      <c r="J6685" s="451"/>
      <c r="K6685" s="1416"/>
      <c r="L6685" s="320">
        <f t="shared" si="1563"/>
        <v>0</v>
      </c>
      <c r="M6685" s="12" t="str">
        <f t="shared" si="1556"/>
        <v/>
      </c>
      <c r="N6685" s="13"/>
    </row>
    <row r="6686" spans="1:14" hidden="1">
      <c r="A6686" s="22">
        <v>115</v>
      </c>
      <c r="B6686" s="292"/>
      <c r="C6686" s="293">
        <v>1092</v>
      </c>
      <c r="D6686" s="294" t="s">
        <v>299</v>
      </c>
      <c r="E6686" s="295">
        <f t="shared" si="1562"/>
        <v>0</v>
      </c>
      <c r="F6686" s="158"/>
      <c r="G6686" s="159"/>
      <c r="H6686" s="1408"/>
      <c r="I6686" s="158"/>
      <c r="J6686" s="159"/>
      <c r="K6686" s="1408"/>
      <c r="L6686" s="295">
        <f t="shared" si="1563"/>
        <v>0</v>
      </c>
      <c r="M6686" s="12" t="str">
        <f t="shared" si="1556"/>
        <v/>
      </c>
      <c r="N6686" s="13"/>
    </row>
    <row r="6687" spans="1:14" hidden="1">
      <c r="A6687" s="22">
        <v>125</v>
      </c>
      <c r="B6687" s="292"/>
      <c r="C6687" s="285">
        <v>1098</v>
      </c>
      <c r="D6687" s="339" t="s">
        <v>207</v>
      </c>
      <c r="E6687" s="287">
        <f t="shared" si="1562"/>
        <v>0</v>
      </c>
      <c r="F6687" s="173"/>
      <c r="G6687" s="174"/>
      <c r="H6687" s="1409"/>
      <c r="I6687" s="173"/>
      <c r="J6687" s="174"/>
      <c r="K6687" s="1409"/>
      <c r="L6687" s="287">
        <f t="shared" si="1563"/>
        <v>0</v>
      </c>
      <c r="M6687" s="12" t="str">
        <f t="shared" si="1556"/>
        <v/>
      </c>
      <c r="N6687" s="13"/>
    </row>
    <row r="6688" spans="1:14" hidden="1">
      <c r="A6688" s="23">
        <v>130</v>
      </c>
      <c r="B6688" s="272">
        <v>1900</v>
      </c>
      <c r="C6688" s="1917" t="s">
        <v>266</v>
      </c>
      <c r="D6688" s="1918"/>
      <c r="E6688" s="310">
        <f t="shared" ref="E6688:L6688" si="1564">SUM(E6689:E6691)</f>
        <v>0</v>
      </c>
      <c r="F6688" s="274">
        <f t="shared" si="1564"/>
        <v>0</v>
      </c>
      <c r="G6688" s="275">
        <f t="shared" si="1564"/>
        <v>0</v>
      </c>
      <c r="H6688" s="276">
        <f>SUM(H6689:H6691)</f>
        <v>0</v>
      </c>
      <c r="I6688" s="274">
        <f t="shared" si="1564"/>
        <v>0</v>
      </c>
      <c r="J6688" s="275">
        <f t="shared" si="1564"/>
        <v>0</v>
      </c>
      <c r="K6688" s="276">
        <f t="shared" si="1564"/>
        <v>0</v>
      </c>
      <c r="L6688" s="310">
        <f t="shared" si="1564"/>
        <v>0</v>
      </c>
      <c r="M6688" s="12" t="str">
        <f t="shared" si="1556"/>
        <v/>
      </c>
      <c r="N6688" s="13"/>
    </row>
    <row r="6689" spans="1:14" hidden="1">
      <c r="A6689" s="23">
        <v>135</v>
      </c>
      <c r="B6689" s="292"/>
      <c r="C6689" s="279">
        <v>1901</v>
      </c>
      <c r="D6689" s="340" t="s">
        <v>896</v>
      </c>
      <c r="E6689" s="281">
        <f>F6689+G6689+H6689</f>
        <v>0</v>
      </c>
      <c r="F6689" s="152"/>
      <c r="G6689" s="153"/>
      <c r="H6689" s="1406"/>
      <c r="I6689" s="152"/>
      <c r="J6689" s="153"/>
      <c r="K6689" s="1406"/>
      <c r="L6689" s="281">
        <f>I6689+J6689+K6689</f>
        <v>0</v>
      </c>
      <c r="M6689" s="12" t="str">
        <f t="shared" si="1556"/>
        <v/>
      </c>
      <c r="N6689" s="13"/>
    </row>
    <row r="6690" spans="1:14" hidden="1">
      <c r="A6690" s="23">
        <v>140</v>
      </c>
      <c r="B6690" s="341"/>
      <c r="C6690" s="293">
        <v>1981</v>
      </c>
      <c r="D6690" s="342" t="s">
        <v>897</v>
      </c>
      <c r="E6690" s="295">
        <f>F6690+G6690+H6690</f>
        <v>0</v>
      </c>
      <c r="F6690" s="158"/>
      <c r="G6690" s="159"/>
      <c r="H6690" s="1408"/>
      <c r="I6690" s="158"/>
      <c r="J6690" s="159"/>
      <c r="K6690" s="1408"/>
      <c r="L6690" s="295">
        <f>I6690+J6690+K6690</f>
        <v>0</v>
      </c>
      <c r="M6690" s="12" t="str">
        <f t="shared" si="1556"/>
        <v/>
      </c>
      <c r="N6690" s="13"/>
    </row>
    <row r="6691" spans="1:14" hidden="1">
      <c r="A6691" s="23">
        <v>145</v>
      </c>
      <c r="B6691" s="292"/>
      <c r="C6691" s="285">
        <v>1991</v>
      </c>
      <c r="D6691" s="343" t="s">
        <v>898</v>
      </c>
      <c r="E6691" s="287">
        <f>F6691+G6691+H6691</f>
        <v>0</v>
      </c>
      <c r="F6691" s="173"/>
      <c r="G6691" s="174"/>
      <c r="H6691" s="1409"/>
      <c r="I6691" s="173"/>
      <c r="J6691" s="174"/>
      <c r="K6691" s="1409"/>
      <c r="L6691" s="287">
        <f>I6691+J6691+K6691</f>
        <v>0</v>
      </c>
      <c r="M6691" s="12" t="str">
        <f t="shared" si="1556"/>
        <v/>
      </c>
      <c r="N6691" s="13"/>
    </row>
    <row r="6692" spans="1:14" hidden="1">
      <c r="A6692" s="23">
        <v>150</v>
      </c>
      <c r="B6692" s="272">
        <v>2100</v>
      </c>
      <c r="C6692" s="1917" t="s">
        <v>708</v>
      </c>
      <c r="D6692" s="1918"/>
      <c r="E6692" s="310">
        <f t="shared" ref="E6692:L6692" si="1565">SUM(E6693:E6697)</f>
        <v>0</v>
      </c>
      <c r="F6692" s="274">
        <f t="shared" si="1565"/>
        <v>0</v>
      </c>
      <c r="G6692" s="275">
        <f t="shared" si="1565"/>
        <v>0</v>
      </c>
      <c r="H6692" s="276">
        <f>SUM(H6693:H6697)</f>
        <v>0</v>
      </c>
      <c r="I6692" s="274">
        <f t="shared" si="1565"/>
        <v>0</v>
      </c>
      <c r="J6692" s="275">
        <f t="shared" si="1565"/>
        <v>0</v>
      </c>
      <c r="K6692" s="276">
        <f t="shared" si="1565"/>
        <v>0</v>
      </c>
      <c r="L6692" s="310">
        <f t="shared" si="1565"/>
        <v>0</v>
      </c>
      <c r="M6692" s="12" t="str">
        <f t="shared" si="1556"/>
        <v/>
      </c>
      <c r="N6692" s="13"/>
    </row>
    <row r="6693" spans="1:14" hidden="1">
      <c r="A6693" s="23">
        <v>155</v>
      </c>
      <c r="B6693" s="292"/>
      <c r="C6693" s="279">
        <v>2110</v>
      </c>
      <c r="D6693" s="344" t="s">
        <v>208</v>
      </c>
      <c r="E6693" s="281">
        <f>F6693+G6693+H6693</f>
        <v>0</v>
      </c>
      <c r="F6693" s="152"/>
      <c r="G6693" s="153"/>
      <c r="H6693" s="1406"/>
      <c r="I6693" s="152"/>
      <c r="J6693" s="153"/>
      <c r="K6693" s="1406"/>
      <c r="L6693" s="281">
        <f>I6693+J6693+K6693</f>
        <v>0</v>
      </c>
      <c r="M6693" s="12" t="str">
        <f t="shared" si="1556"/>
        <v/>
      </c>
      <c r="N6693" s="13"/>
    </row>
    <row r="6694" spans="1:14" hidden="1">
      <c r="A6694" s="23">
        <v>160</v>
      </c>
      <c r="B6694" s="341"/>
      <c r="C6694" s="293">
        <v>2120</v>
      </c>
      <c r="D6694" s="300" t="s">
        <v>209</v>
      </c>
      <c r="E6694" s="295">
        <f>F6694+G6694+H6694</f>
        <v>0</v>
      </c>
      <c r="F6694" s="158"/>
      <c r="G6694" s="159"/>
      <c r="H6694" s="1408"/>
      <c r="I6694" s="158"/>
      <c r="J6694" s="159"/>
      <c r="K6694" s="1408"/>
      <c r="L6694" s="295">
        <f>I6694+J6694+K6694</f>
        <v>0</v>
      </c>
      <c r="M6694" s="12" t="str">
        <f t="shared" si="1556"/>
        <v/>
      </c>
      <c r="N6694" s="13"/>
    </row>
    <row r="6695" spans="1:14" hidden="1">
      <c r="A6695" s="23">
        <v>165</v>
      </c>
      <c r="B6695" s="341"/>
      <c r="C6695" s="293">
        <v>2125</v>
      </c>
      <c r="D6695" s="300" t="s">
        <v>210</v>
      </c>
      <c r="E6695" s="295">
        <f>F6695+G6695+H6695</f>
        <v>0</v>
      </c>
      <c r="F6695" s="484">
        <v>0</v>
      </c>
      <c r="G6695" s="485">
        <v>0</v>
      </c>
      <c r="H6695" s="160">
        <v>0</v>
      </c>
      <c r="I6695" s="484">
        <v>0</v>
      </c>
      <c r="J6695" s="485">
        <v>0</v>
      </c>
      <c r="K6695" s="160">
        <v>0</v>
      </c>
      <c r="L6695" s="295">
        <f>I6695+J6695+K6695</f>
        <v>0</v>
      </c>
      <c r="M6695" s="12" t="str">
        <f t="shared" si="1556"/>
        <v/>
      </c>
      <c r="N6695" s="13"/>
    </row>
    <row r="6696" spans="1:14" hidden="1">
      <c r="A6696" s="23">
        <v>175</v>
      </c>
      <c r="B6696" s="291"/>
      <c r="C6696" s="293">
        <v>2140</v>
      </c>
      <c r="D6696" s="300" t="s">
        <v>211</v>
      </c>
      <c r="E6696" s="295">
        <f>F6696+G6696+H6696</f>
        <v>0</v>
      </c>
      <c r="F6696" s="484">
        <v>0</v>
      </c>
      <c r="G6696" s="485">
        <v>0</v>
      </c>
      <c r="H6696" s="160">
        <v>0</v>
      </c>
      <c r="I6696" s="484">
        <v>0</v>
      </c>
      <c r="J6696" s="485">
        <v>0</v>
      </c>
      <c r="K6696" s="160">
        <v>0</v>
      </c>
      <c r="L6696" s="295">
        <f>I6696+J6696+K6696</f>
        <v>0</v>
      </c>
      <c r="M6696" s="12" t="str">
        <f t="shared" si="1556"/>
        <v/>
      </c>
      <c r="N6696" s="13"/>
    </row>
    <row r="6697" spans="1:14" hidden="1">
      <c r="A6697" s="23">
        <v>180</v>
      </c>
      <c r="B6697" s="292"/>
      <c r="C6697" s="285">
        <v>2190</v>
      </c>
      <c r="D6697" s="345" t="s">
        <v>212</v>
      </c>
      <c r="E6697" s="287">
        <f>F6697+G6697+H6697</f>
        <v>0</v>
      </c>
      <c r="F6697" s="173"/>
      <c r="G6697" s="174"/>
      <c r="H6697" s="1409"/>
      <c r="I6697" s="173"/>
      <c r="J6697" s="174"/>
      <c r="K6697" s="1409"/>
      <c r="L6697" s="287">
        <f>I6697+J6697+K6697</f>
        <v>0</v>
      </c>
      <c r="M6697" s="12" t="str">
        <f t="shared" si="1556"/>
        <v/>
      </c>
      <c r="N6697" s="13"/>
    </row>
    <row r="6698" spans="1:14" hidden="1">
      <c r="A6698" s="23">
        <v>185</v>
      </c>
      <c r="B6698" s="272">
        <v>2200</v>
      </c>
      <c r="C6698" s="1917" t="s">
        <v>213</v>
      </c>
      <c r="D6698" s="1918"/>
      <c r="E6698" s="310">
        <f t="shared" ref="E6698:L6698" si="1566">SUM(E6699:E6700)</f>
        <v>0</v>
      </c>
      <c r="F6698" s="274">
        <f t="shared" si="1566"/>
        <v>0</v>
      </c>
      <c r="G6698" s="275">
        <f t="shared" si="1566"/>
        <v>0</v>
      </c>
      <c r="H6698" s="276">
        <f>SUM(H6699:H6700)</f>
        <v>0</v>
      </c>
      <c r="I6698" s="274">
        <f t="shared" si="1566"/>
        <v>0</v>
      </c>
      <c r="J6698" s="275">
        <f t="shared" si="1566"/>
        <v>0</v>
      </c>
      <c r="K6698" s="276">
        <f t="shared" si="1566"/>
        <v>0</v>
      </c>
      <c r="L6698" s="310">
        <f t="shared" si="1566"/>
        <v>0</v>
      </c>
      <c r="M6698" s="12" t="str">
        <f t="shared" si="1556"/>
        <v/>
      </c>
      <c r="N6698" s="13"/>
    </row>
    <row r="6699" spans="1:14" hidden="1">
      <c r="A6699" s="23">
        <v>190</v>
      </c>
      <c r="B6699" s="292"/>
      <c r="C6699" s="279">
        <v>2221</v>
      </c>
      <c r="D6699" s="280" t="s">
        <v>300</v>
      </c>
      <c r="E6699" s="281">
        <f>F6699+G6699+H6699</f>
        <v>0</v>
      </c>
      <c r="F6699" s="152"/>
      <c r="G6699" s="153"/>
      <c r="H6699" s="1406"/>
      <c r="I6699" s="152"/>
      <c r="J6699" s="153"/>
      <c r="K6699" s="1406"/>
      <c r="L6699" s="281">
        <f>I6699+J6699+K6699</f>
        <v>0</v>
      </c>
      <c r="M6699" s="12" t="str">
        <f t="shared" si="1556"/>
        <v/>
      </c>
      <c r="N6699" s="13"/>
    </row>
    <row r="6700" spans="1:14" hidden="1">
      <c r="A6700" s="23">
        <v>200</v>
      </c>
      <c r="B6700" s="292"/>
      <c r="C6700" s="285">
        <v>2224</v>
      </c>
      <c r="D6700" s="286" t="s">
        <v>214</v>
      </c>
      <c r="E6700" s="287">
        <f>F6700+G6700+H6700</f>
        <v>0</v>
      </c>
      <c r="F6700" s="173"/>
      <c r="G6700" s="174"/>
      <c r="H6700" s="1409"/>
      <c r="I6700" s="173"/>
      <c r="J6700" s="174"/>
      <c r="K6700" s="1409"/>
      <c r="L6700" s="287">
        <f>I6700+J6700+K6700</f>
        <v>0</v>
      </c>
      <c r="M6700" s="12" t="str">
        <f t="shared" si="1556"/>
        <v/>
      </c>
      <c r="N6700" s="13"/>
    </row>
    <row r="6701" spans="1:14" hidden="1">
      <c r="A6701" s="23">
        <v>200</v>
      </c>
      <c r="B6701" s="272">
        <v>2500</v>
      </c>
      <c r="C6701" s="1917" t="s">
        <v>215</v>
      </c>
      <c r="D6701" s="1918"/>
      <c r="E6701" s="310">
        <f>F6701+G6701+H6701</f>
        <v>0</v>
      </c>
      <c r="F6701" s="1410"/>
      <c r="G6701" s="1411"/>
      <c r="H6701" s="1412"/>
      <c r="I6701" s="1410"/>
      <c r="J6701" s="1411"/>
      <c r="K6701" s="1412"/>
      <c r="L6701" s="310">
        <f>I6701+J6701+K6701</f>
        <v>0</v>
      </c>
      <c r="M6701" s="12" t="str">
        <f t="shared" si="1556"/>
        <v/>
      </c>
      <c r="N6701" s="13"/>
    </row>
    <row r="6702" spans="1:14" hidden="1">
      <c r="A6702" s="23">
        <v>205</v>
      </c>
      <c r="B6702" s="272">
        <v>2600</v>
      </c>
      <c r="C6702" s="1923" t="s">
        <v>216</v>
      </c>
      <c r="D6702" s="1924"/>
      <c r="E6702" s="310">
        <f>F6702+G6702+H6702</f>
        <v>0</v>
      </c>
      <c r="F6702" s="1410"/>
      <c r="G6702" s="1411"/>
      <c r="H6702" s="1412"/>
      <c r="I6702" s="1410"/>
      <c r="J6702" s="1411"/>
      <c r="K6702" s="1412"/>
      <c r="L6702" s="310">
        <f>I6702+J6702+K6702</f>
        <v>0</v>
      </c>
      <c r="M6702" s="12" t="str">
        <f t="shared" si="1556"/>
        <v/>
      </c>
      <c r="N6702" s="13"/>
    </row>
    <row r="6703" spans="1:14" hidden="1">
      <c r="A6703" s="23">
        <v>210</v>
      </c>
      <c r="B6703" s="272">
        <v>2700</v>
      </c>
      <c r="C6703" s="1923" t="s">
        <v>217</v>
      </c>
      <c r="D6703" s="1924"/>
      <c r="E6703" s="310">
        <f>F6703+G6703+H6703</f>
        <v>0</v>
      </c>
      <c r="F6703" s="1410"/>
      <c r="G6703" s="1411"/>
      <c r="H6703" s="1412"/>
      <c r="I6703" s="1410"/>
      <c r="J6703" s="1411"/>
      <c r="K6703" s="1412"/>
      <c r="L6703" s="310">
        <f>I6703+J6703+K6703</f>
        <v>0</v>
      </c>
      <c r="M6703" s="12" t="str">
        <f t="shared" si="1556"/>
        <v/>
      </c>
      <c r="N6703" s="13"/>
    </row>
    <row r="6704" spans="1:14" ht="36" hidden="1" customHeight="1">
      <c r="A6704" s="23">
        <v>215</v>
      </c>
      <c r="B6704" s="272">
        <v>2800</v>
      </c>
      <c r="C6704" s="1923" t="s">
        <v>1644</v>
      </c>
      <c r="D6704" s="1924"/>
      <c r="E6704" s="310">
        <f t="shared" ref="E6704:L6704" si="1567">SUM(E6705:E6707)</f>
        <v>0</v>
      </c>
      <c r="F6704" s="274">
        <f t="shared" si="1567"/>
        <v>0</v>
      </c>
      <c r="G6704" s="275">
        <f t="shared" si="1567"/>
        <v>0</v>
      </c>
      <c r="H6704" s="276">
        <f>SUM(H6705:H6707)</f>
        <v>0</v>
      </c>
      <c r="I6704" s="274">
        <f t="shared" si="1567"/>
        <v>0</v>
      </c>
      <c r="J6704" s="275">
        <f t="shared" si="1567"/>
        <v>0</v>
      </c>
      <c r="K6704" s="276">
        <f t="shared" si="1567"/>
        <v>0</v>
      </c>
      <c r="L6704" s="310">
        <f t="shared" si="1567"/>
        <v>0</v>
      </c>
      <c r="M6704" s="12" t="str">
        <f t="shared" si="1556"/>
        <v/>
      </c>
      <c r="N6704" s="13"/>
    </row>
    <row r="6705" spans="1:14" hidden="1">
      <c r="A6705" s="22">
        <v>220</v>
      </c>
      <c r="B6705" s="292"/>
      <c r="C6705" s="279">
        <v>2810</v>
      </c>
      <c r="D6705" s="340" t="s">
        <v>2169</v>
      </c>
      <c r="E6705" s="281">
        <f>F6705+G6705+H6705</f>
        <v>0</v>
      </c>
      <c r="F6705" s="152"/>
      <c r="G6705" s="153"/>
      <c r="H6705" s="1406"/>
      <c r="I6705" s="152"/>
      <c r="J6705" s="153"/>
      <c r="K6705" s="1406"/>
      <c r="L6705" s="281">
        <f>I6705+J6705+K6705</f>
        <v>0</v>
      </c>
      <c r="M6705" s="12" t="str">
        <f t="shared" si="1556"/>
        <v/>
      </c>
      <c r="N6705" s="13"/>
    </row>
    <row r="6706" spans="1:14" hidden="1">
      <c r="A6706" s="23">
        <v>225</v>
      </c>
      <c r="B6706" s="341"/>
      <c r="C6706" s="293">
        <v>2820</v>
      </c>
      <c r="D6706" s="342" t="s">
        <v>2170</v>
      </c>
      <c r="E6706" s="295">
        <f>F6706+G6706+H6706</f>
        <v>0</v>
      </c>
      <c r="F6706" s="158"/>
      <c r="G6706" s="159"/>
      <c r="H6706" s="1408"/>
      <c r="I6706" s="158"/>
      <c r="J6706" s="159"/>
      <c r="K6706" s="1408"/>
      <c r="L6706" s="295">
        <f>I6706+J6706+K6706</f>
        <v>0</v>
      </c>
      <c r="M6706" s="12" t="str">
        <f t="shared" si="1556"/>
        <v/>
      </c>
      <c r="N6706" s="13"/>
    </row>
    <row r="6707" spans="1:14" ht="31.5" hidden="1">
      <c r="A6707" s="23">
        <v>230</v>
      </c>
      <c r="B6707" s="292"/>
      <c r="C6707" s="285">
        <v>2890</v>
      </c>
      <c r="D6707" s="343" t="s">
        <v>2171</v>
      </c>
      <c r="E6707" s="287">
        <f>F6707+G6707+H6707</f>
        <v>0</v>
      </c>
      <c r="F6707" s="173"/>
      <c r="G6707" s="174"/>
      <c r="H6707" s="1409"/>
      <c r="I6707" s="173"/>
      <c r="J6707" s="174"/>
      <c r="K6707" s="1409"/>
      <c r="L6707" s="287">
        <f>I6707+J6707+K6707</f>
        <v>0</v>
      </c>
      <c r="M6707" s="12" t="str">
        <f t="shared" si="1556"/>
        <v/>
      </c>
      <c r="N6707" s="13"/>
    </row>
    <row r="6708" spans="1:14" hidden="1">
      <c r="A6708" s="23">
        <v>245</v>
      </c>
      <c r="B6708" s="272">
        <v>2900</v>
      </c>
      <c r="C6708" s="1917" t="s">
        <v>218</v>
      </c>
      <c r="D6708" s="1918"/>
      <c r="E6708" s="310">
        <f>SUM(E6709:E6716)</f>
        <v>0</v>
      </c>
      <c r="F6708" s="274">
        <f>SUM(F6709:F6716)</f>
        <v>0</v>
      </c>
      <c r="G6708" s="274">
        <f t="shared" ref="G6708:L6708" si="1568">SUM(G6709:G6716)</f>
        <v>0</v>
      </c>
      <c r="H6708" s="274">
        <f t="shared" si="1568"/>
        <v>0</v>
      </c>
      <c r="I6708" s="274">
        <f t="shared" si="1568"/>
        <v>0</v>
      </c>
      <c r="J6708" s="274">
        <f t="shared" si="1568"/>
        <v>0</v>
      </c>
      <c r="K6708" s="274">
        <f t="shared" si="1568"/>
        <v>0</v>
      </c>
      <c r="L6708" s="274">
        <f t="shared" si="1568"/>
        <v>0</v>
      </c>
      <c r="M6708" s="12" t="str">
        <f t="shared" si="1556"/>
        <v/>
      </c>
      <c r="N6708" s="13"/>
    </row>
    <row r="6709" spans="1:14" hidden="1">
      <c r="A6709" s="22">
        <v>220</v>
      </c>
      <c r="B6709" s="346"/>
      <c r="C6709" s="279">
        <v>2910</v>
      </c>
      <c r="D6709" s="347" t="s">
        <v>1988</v>
      </c>
      <c r="E6709" s="281">
        <f>F6709+G6709+H6709</f>
        <v>0</v>
      </c>
      <c r="F6709" s="152"/>
      <c r="G6709" s="153"/>
      <c r="H6709" s="1406"/>
      <c r="I6709" s="152"/>
      <c r="J6709" s="153"/>
      <c r="K6709" s="1406"/>
      <c r="L6709" s="281">
        <f>I6709+J6709+K6709</f>
        <v>0</v>
      </c>
      <c r="M6709" s="12" t="str">
        <f t="shared" si="1556"/>
        <v/>
      </c>
      <c r="N6709" s="13"/>
    </row>
    <row r="6710" spans="1:14" hidden="1">
      <c r="A6710" s="23">
        <v>225</v>
      </c>
      <c r="B6710" s="346"/>
      <c r="C6710" s="279">
        <v>2920</v>
      </c>
      <c r="D6710" s="347" t="s">
        <v>219</v>
      </c>
      <c r="E6710" s="281">
        <f t="shared" ref="E6710:E6716" si="1569">F6710+G6710+H6710</f>
        <v>0</v>
      </c>
      <c r="F6710" s="152"/>
      <c r="G6710" s="153"/>
      <c r="H6710" s="1406"/>
      <c r="I6710" s="152"/>
      <c r="J6710" s="153"/>
      <c r="K6710" s="1406"/>
      <c r="L6710" s="281">
        <f t="shared" ref="L6710:L6716" si="1570">I6710+J6710+K6710</f>
        <v>0</v>
      </c>
      <c r="M6710" s="12" t="str">
        <f t="shared" si="1556"/>
        <v/>
      </c>
      <c r="N6710" s="13"/>
    </row>
    <row r="6711" spans="1:14" ht="31.5" hidden="1">
      <c r="A6711" s="23">
        <v>230</v>
      </c>
      <c r="B6711" s="346"/>
      <c r="C6711" s="324">
        <v>2969</v>
      </c>
      <c r="D6711" s="348" t="s">
        <v>220</v>
      </c>
      <c r="E6711" s="326">
        <f t="shared" si="1569"/>
        <v>0</v>
      </c>
      <c r="F6711" s="445"/>
      <c r="G6711" s="446"/>
      <c r="H6711" s="1413"/>
      <c r="I6711" s="445"/>
      <c r="J6711" s="446"/>
      <c r="K6711" s="1413"/>
      <c r="L6711" s="326">
        <f t="shared" si="1570"/>
        <v>0</v>
      </c>
      <c r="M6711" s="12" t="str">
        <f t="shared" si="1556"/>
        <v/>
      </c>
      <c r="N6711" s="13"/>
    </row>
    <row r="6712" spans="1:14" ht="31.5" hidden="1">
      <c r="A6712" s="23">
        <v>235</v>
      </c>
      <c r="B6712" s="346"/>
      <c r="C6712" s="349">
        <v>2970</v>
      </c>
      <c r="D6712" s="350" t="s">
        <v>221</v>
      </c>
      <c r="E6712" s="351">
        <f t="shared" si="1569"/>
        <v>0</v>
      </c>
      <c r="F6712" s="624"/>
      <c r="G6712" s="625"/>
      <c r="H6712" s="1414"/>
      <c r="I6712" s="624"/>
      <c r="J6712" s="625"/>
      <c r="K6712" s="1414"/>
      <c r="L6712" s="351">
        <f t="shared" si="1570"/>
        <v>0</v>
      </c>
      <c r="M6712" s="12" t="str">
        <f t="shared" si="1556"/>
        <v/>
      </c>
      <c r="N6712" s="13"/>
    </row>
    <row r="6713" spans="1:14" hidden="1">
      <c r="A6713" s="23">
        <v>240</v>
      </c>
      <c r="B6713" s="346"/>
      <c r="C6713" s="333">
        <v>2989</v>
      </c>
      <c r="D6713" s="355" t="s">
        <v>222</v>
      </c>
      <c r="E6713" s="335">
        <f t="shared" si="1569"/>
        <v>0</v>
      </c>
      <c r="F6713" s="589"/>
      <c r="G6713" s="590"/>
      <c r="H6713" s="1415"/>
      <c r="I6713" s="589"/>
      <c r="J6713" s="590"/>
      <c r="K6713" s="1415"/>
      <c r="L6713" s="335">
        <f t="shared" si="1570"/>
        <v>0</v>
      </c>
      <c r="M6713" s="12" t="str">
        <f t="shared" si="1556"/>
        <v/>
      </c>
      <c r="N6713" s="13"/>
    </row>
    <row r="6714" spans="1:14" hidden="1">
      <c r="A6714" s="23">
        <v>245</v>
      </c>
      <c r="B6714" s="292"/>
      <c r="C6714" s="318">
        <v>2990</v>
      </c>
      <c r="D6714" s="356" t="s">
        <v>2007</v>
      </c>
      <c r="E6714" s="320">
        <f>F6714+G6714+H6714</f>
        <v>0</v>
      </c>
      <c r="F6714" s="450"/>
      <c r="G6714" s="451"/>
      <c r="H6714" s="1416"/>
      <c r="I6714" s="450"/>
      <c r="J6714" s="451"/>
      <c r="K6714" s="1416"/>
      <c r="L6714" s="320">
        <f>I6714+J6714+K6714</f>
        <v>0</v>
      </c>
      <c r="M6714" s="12" t="str">
        <f t="shared" si="1556"/>
        <v/>
      </c>
      <c r="N6714" s="13"/>
    </row>
    <row r="6715" spans="1:14" hidden="1">
      <c r="A6715" s="22">
        <v>250</v>
      </c>
      <c r="B6715" s="292"/>
      <c r="C6715" s="318">
        <v>2991</v>
      </c>
      <c r="D6715" s="356" t="s">
        <v>223</v>
      </c>
      <c r="E6715" s="320">
        <f t="shared" si="1569"/>
        <v>0</v>
      </c>
      <c r="F6715" s="450"/>
      <c r="G6715" s="451"/>
      <c r="H6715" s="1416"/>
      <c r="I6715" s="450"/>
      <c r="J6715" s="451"/>
      <c r="K6715" s="1416"/>
      <c r="L6715" s="320">
        <f t="shared" si="1570"/>
        <v>0</v>
      </c>
      <c r="M6715" s="12" t="str">
        <f t="shared" si="1556"/>
        <v/>
      </c>
      <c r="N6715" s="13"/>
    </row>
    <row r="6716" spans="1:14" hidden="1">
      <c r="A6716" s="23">
        <v>255</v>
      </c>
      <c r="B6716" s="292"/>
      <c r="C6716" s="285">
        <v>2992</v>
      </c>
      <c r="D6716" s="357" t="s">
        <v>224</v>
      </c>
      <c r="E6716" s="287">
        <f t="shared" si="1569"/>
        <v>0</v>
      </c>
      <c r="F6716" s="173"/>
      <c r="G6716" s="174"/>
      <c r="H6716" s="1409"/>
      <c r="I6716" s="173"/>
      <c r="J6716" s="174"/>
      <c r="K6716" s="1409"/>
      <c r="L6716" s="287">
        <f t="shared" si="1570"/>
        <v>0</v>
      </c>
      <c r="M6716" s="12" t="str">
        <f t="shared" si="1556"/>
        <v/>
      </c>
      <c r="N6716" s="13"/>
    </row>
    <row r="6717" spans="1:14" hidden="1">
      <c r="A6717" s="23">
        <v>265</v>
      </c>
      <c r="B6717" s="272">
        <v>3300</v>
      </c>
      <c r="C6717" s="358" t="s">
        <v>2038</v>
      </c>
      <c r="D6717" s="1836"/>
      <c r="E6717" s="310">
        <f t="shared" ref="E6717:L6717" si="1571">SUM(E6718:E6722)</f>
        <v>0</v>
      </c>
      <c r="F6717" s="274">
        <f t="shared" si="1571"/>
        <v>0</v>
      </c>
      <c r="G6717" s="275">
        <f t="shared" si="1571"/>
        <v>0</v>
      </c>
      <c r="H6717" s="276">
        <f t="shared" si="1571"/>
        <v>0</v>
      </c>
      <c r="I6717" s="274">
        <f t="shared" si="1571"/>
        <v>0</v>
      </c>
      <c r="J6717" s="275">
        <f t="shared" si="1571"/>
        <v>0</v>
      </c>
      <c r="K6717" s="276">
        <f t="shared" si="1571"/>
        <v>0</v>
      </c>
      <c r="L6717" s="310">
        <f t="shared" si="1571"/>
        <v>0</v>
      </c>
      <c r="M6717" s="12" t="str">
        <f t="shared" ref="M6717:M6770" si="1572">(IF($E6717&lt;&gt;0,$M$2,IF($L6717&lt;&gt;0,$M$2,"")))</f>
        <v/>
      </c>
      <c r="N6717" s="13"/>
    </row>
    <row r="6718" spans="1:14" hidden="1">
      <c r="A6718" s="22">
        <v>270</v>
      </c>
      <c r="B6718" s="291"/>
      <c r="C6718" s="279">
        <v>3301</v>
      </c>
      <c r="D6718" s="359" t="s">
        <v>225</v>
      </c>
      <c r="E6718" s="281">
        <f t="shared" ref="E6718:E6725" si="1573">F6718+G6718+H6718</f>
        <v>0</v>
      </c>
      <c r="F6718" s="482">
        <v>0</v>
      </c>
      <c r="G6718" s="483">
        <v>0</v>
      </c>
      <c r="H6718" s="154">
        <v>0</v>
      </c>
      <c r="I6718" s="482">
        <v>0</v>
      </c>
      <c r="J6718" s="483">
        <v>0</v>
      </c>
      <c r="K6718" s="154">
        <v>0</v>
      </c>
      <c r="L6718" s="281">
        <f t="shared" ref="L6718:L6725" si="1574">I6718+J6718+K6718</f>
        <v>0</v>
      </c>
      <c r="M6718" s="12" t="str">
        <f t="shared" si="1572"/>
        <v/>
      </c>
      <c r="N6718" s="13"/>
    </row>
    <row r="6719" spans="1:14" hidden="1">
      <c r="A6719" s="22">
        <v>290</v>
      </c>
      <c r="B6719" s="291"/>
      <c r="C6719" s="293">
        <v>3302</v>
      </c>
      <c r="D6719" s="360" t="s">
        <v>702</v>
      </c>
      <c r="E6719" s="295">
        <f t="shared" si="1573"/>
        <v>0</v>
      </c>
      <c r="F6719" s="484">
        <v>0</v>
      </c>
      <c r="G6719" s="485">
        <v>0</v>
      </c>
      <c r="H6719" s="160">
        <v>0</v>
      </c>
      <c r="I6719" s="484">
        <v>0</v>
      </c>
      <c r="J6719" s="485">
        <v>0</v>
      </c>
      <c r="K6719" s="160">
        <v>0</v>
      </c>
      <c r="L6719" s="295">
        <f t="shared" si="1574"/>
        <v>0</v>
      </c>
      <c r="M6719" s="12" t="str">
        <f t="shared" si="1572"/>
        <v/>
      </c>
      <c r="N6719" s="13"/>
    </row>
    <row r="6720" spans="1:14" hidden="1">
      <c r="A6720" s="39">
        <v>320</v>
      </c>
      <c r="B6720" s="291"/>
      <c r="C6720" s="293">
        <v>3304</v>
      </c>
      <c r="D6720" s="360" t="s">
        <v>226</v>
      </c>
      <c r="E6720" s="295">
        <f t="shared" si="1573"/>
        <v>0</v>
      </c>
      <c r="F6720" s="484">
        <v>0</v>
      </c>
      <c r="G6720" s="485">
        <v>0</v>
      </c>
      <c r="H6720" s="160">
        <v>0</v>
      </c>
      <c r="I6720" s="484">
        <v>0</v>
      </c>
      <c r="J6720" s="485">
        <v>0</v>
      </c>
      <c r="K6720" s="160">
        <v>0</v>
      </c>
      <c r="L6720" s="295">
        <f t="shared" si="1574"/>
        <v>0</v>
      </c>
      <c r="M6720" s="12" t="str">
        <f t="shared" si="1572"/>
        <v/>
      </c>
      <c r="N6720" s="13"/>
    </row>
    <row r="6721" spans="1:14" ht="47.25" hidden="1">
      <c r="A6721" s="22">
        <v>330</v>
      </c>
      <c r="B6721" s="291"/>
      <c r="C6721" s="285">
        <v>3306</v>
      </c>
      <c r="D6721" s="361" t="s">
        <v>2172</v>
      </c>
      <c r="E6721" s="295">
        <f t="shared" si="1573"/>
        <v>0</v>
      </c>
      <c r="F6721" s="484">
        <v>0</v>
      </c>
      <c r="G6721" s="485">
        <v>0</v>
      </c>
      <c r="H6721" s="160">
        <v>0</v>
      </c>
      <c r="I6721" s="484">
        <v>0</v>
      </c>
      <c r="J6721" s="485">
        <v>0</v>
      </c>
      <c r="K6721" s="160">
        <v>0</v>
      </c>
      <c r="L6721" s="295">
        <f t="shared" si="1574"/>
        <v>0</v>
      </c>
      <c r="M6721" s="12" t="str">
        <f t="shared" si="1572"/>
        <v/>
      </c>
      <c r="N6721" s="13"/>
    </row>
    <row r="6722" spans="1:14" hidden="1">
      <c r="A6722" s="23">
        <v>225</v>
      </c>
      <c r="B6722" s="291"/>
      <c r="C6722" s="285">
        <v>3307</v>
      </c>
      <c r="D6722" s="361" t="s">
        <v>2049</v>
      </c>
      <c r="E6722" s="287">
        <f t="shared" si="1573"/>
        <v>0</v>
      </c>
      <c r="F6722" s="486">
        <v>0</v>
      </c>
      <c r="G6722" s="487">
        <v>0</v>
      </c>
      <c r="H6722" s="175">
        <v>0</v>
      </c>
      <c r="I6722" s="486">
        <v>0</v>
      </c>
      <c r="J6722" s="487">
        <v>0</v>
      </c>
      <c r="K6722" s="175">
        <v>0</v>
      </c>
      <c r="L6722" s="287">
        <f t="shared" si="1574"/>
        <v>0</v>
      </c>
      <c r="M6722" s="12" t="str">
        <f t="shared" si="1572"/>
        <v/>
      </c>
      <c r="N6722" s="13"/>
    </row>
    <row r="6723" spans="1:14" hidden="1">
      <c r="A6723" s="23">
        <v>230</v>
      </c>
      <c r="B6723" s="272">
        <v>3900</v>
      </c>
      <c r="C6723" s="1917" t="s">
        <v>227</v>
      </c>
      <c r="D6723" s="1918"/>
      <c r="E6723" s="310">
        <f t="shared" si="1573"/>
        <v>0</v>
      </c>
      <c r="F6723" s="1458">
        <v>0</v>
      </c>
      <c r="G6723" s="1459">
        <v>0</v>
      </c>
      <c r="H6723" s="1460">
        <v>0</v>
      </c>
      <c r="I6723" s="1458">
        <v>0</v>
      </c>
      <c r="J6723" s="1459">
        <v>0</v>
      </c>
      <c r="K6723" s="1460">
        <v>0</v>
      </c>
      <c r="L6723" s="310">
        <f t="shared" si="1574"/>
        <v>0</v>
      </c>
      <c r="M6723" s="12" t="str">
        <f t="shared" si="1572"/>
        <v/>
      </c>
      <c r="N6723" s="13"/>
    </row>
    <row r="6724" spans="1:14" hidden="1">
      <c r="A6724" s="23">
        <v>245</v>
      </c>
      <c r="B6724" s="272">
        <v>4000</v>
      </c>
      <c r="C6724" s="1917" t="s">
        <v>228</v>
      </c>
      <c r="D6724" s="1918"/>
      <c r="E6724" s="310">
        <f t="shared" si="1573"/>
        <v>0</v>
      </c>
      <c r="F6724" s="1410"/>
      <c r="G6724" s="1411"/>
      <c r="H6724" s="1412"/>
      <c r="I6724" s="1410"/>
      <c r="J6724" s="1411"/>
      <c r="K6724" s="1412"/>
      <c r="L6724" s="310">
        <f t="shared" si="1574"/>
        <v>0</v>
      </c>
      <c r="M6724" s="12" t="str">
        <f t="shared" si="1572"/>
        <v/>
      </c>
      <c r="N6724" s="13"/>
    </row>
    <row r="6725" spans="1:14" hidden="1">
      <c r="A6725" s="22">
        <v>350</v>
      </c>
      <c r="B6725" s="272">
        <v>4100</v>
      </c>
      <c r="C6725" s="1917" t="s">
        <v>229</v>
      </c>
      <c r="D6725" s="1918"/>
      <c r="E6725" s="310">
        <f t="shared" si="1573"/>
        <v>0</v>
      </c>
      <c r="F6725" s="1459">
        <v>0</v>
      </c>
      <c r="G6725" s="1459">
        <v>0</v>
      </c>
      <c r="H6725" s="1460">
        <v>0</v>
      </c>
      <c r="I6725" s="1711">
        <v>0</v>
      </c>
      <c r="J6725" s="1459">
        <v>0</v>
      </c>
      <c r="K6725" s="1459">
        <v>0</v>
      </c>
      <c r="L6725" s="310">
        <f t="shared" si="1574"/>
        <v>0</v>
      </c>
      <c r="M6725" s="12" t="str">
        <f t="shared" si="1572"/>
        <v/>
      </c>
      <c r="N6725" s="13"/>
    </row>
    <row r="6726" spans="1:14" hidden="1">
      <c r="A6726" s="23">
        <v>355</v>
      </c>
      <c r="B6726" s="272">
        <v>4200</v>
      </c>
      <c r="C6726" s="1917" t="s">
        <v>230</v>
      </c>
      <c r="D6726" s="1918"/>
      <c r="E6726" s="310">
        <f t="shared" ref="E6726:L6726" si="1575">SUM(E6727:E6732)</f>
        <v>0</v>
      </c>
      <c r="F6726" s="274">
        <f t="shared" si="1575"/>
        <v>0</v>
      </c>
      <c r="G6726" s="275">
        <f t="shared" si="1575"/>
        <v>0</v>
      </c>
      <c r="H6726" s="276">
        <f>SUM(H6727:H6732)</f>
        <v>0</v>
      </c>
      <c r="I6726" s="274">
        <f t="shared" si="1575"/>
        <v>0</v>
      </c>
      <c r="J6726" s="275">
        <f t="shared" si="1575"/>
        <v>0</v>
      </c>
      <c r="K6726" s="276">
        <f t="shared" si="1575"/>
        <v>0</v>
      </c>
      <c r="L6726" s="310">
        <f t="shared" si="1575"/>
        <v>0</v>
      </c>
      <c r="M6726" s="12" t="str">
        <f t="shared" si="1572"/>
        <v/>
      </c>
      <c r="N6726" s="13"/>
    </row>
    <row r="6727" spans="1:14" hidden="1">
      <c r="A6727" s="23">
        <v>355</v>
      </c>
      <c r="B6727" s="362"/>
      <c r="C6727" s="279">
        <v>4201</v>
      </c>
      <c r="D6727" s="280" t="s">
        <v>231</v>
      </c>
      <c r="E6727" s="281">
        <f t="shared" ref="E6727:E6732" si="1576">F6727+G6727+H6727</f>
        <v>0</v>
      </c>
      <c r="F6727" s="152"/>
      <c r="G6727" s="153"/>
      <c r="H6727" s="1406"/>
      <c r="I6727" s="152"/>
      <c r="J6727" s="153"/>
      <c r="K6727" s="1406"/>
      <c r="L6727" s="281">
        <f t="shared" ref="L6727:L6732" si="1577">I6727+J6727+K6727</f>
        <v>0</v>
      </c>
      <c r="M6727" s="12" t="str">
        <f t="shared" si="1572"/>
        <v/>
      </c>
      <c r="N6727" s="13"/>
    </row>
    <row r="6728" spans="1:14" hidden="1">
      <c r="A6728" s="23">
        <v>375</v>
      </c>
      <c r="B6728" s="362"/>
      <c r="C6728" s="293">
        <v>4202</v>
      </c>
      <c r="D6728" s="363" t="s">
        <v>232</v>
      </c>
      <c r="E6728" s="295">
        <f t="shared" si="1576"/>
        <v>0</v>
      </c>
      <c r="F6728" s="158"/>
      <c r="G6728" s="159"/>
      <c r="H6728" s="1408"/>
      <c r="I6728" s="158"/>
      <c r="J6728" s="159"/>
      <c r="K6728" s="1408"/>
      <c r="L6728" s="295">
        <f t="shared" si="1577"/>
        <v>0</v>
      </c>
      <c r="M6728" s="12" t="str">
        <f t="shared" si="1572"/>
        <v/>
      </c>
      <c r="N6728" s="13"/>
    </row>
    <row r="6729" spans="1:14" hidden="1">
      <c r="A6729" s="23">
        <v>380</v>
      </c>
      <c r="B6729" s="362"/>
      <c r="C6729" s="293">
        <v>4214</v>
      </c>
      <c r="D6729" s="363" t="s">
        <v>233</v>
      </c>
      <c r="E6729" s="295">
        <f t="shared" si="1576"/>
        <v>0</v>
      </c>
      <c r="F6729" s="158"/>
      <c r="G6729" s="159"/>
      <c r="H6729" s="1408"/>
      <c r="I6729" s="158"/>
      <c r="J6729" s="159"/>
      <c r="K6729" s="1408"/>
      <c r="L6729" s="295">
        <f t="shared" si="1577"/>
        <v>0</v>
      </c>
      <c r="M6729" s="12" t="str">
        <f t="shared" si="1572"/>
        <v/>
      </c>
      <c r="N6729" s="13"/>
    </row>
    <row r="6730" spans="1:14" hidden="1">
      <c r="A6730" s="23">
        <v>385</v>
      </c>
      <c r="B6730" s="362"/>
      <c r="C6730" s="293">
        <v>4217</v>
      </c>
      <c r="D6730" s="363" t="s">
        <v>234</v>
      </c>
      <c r="E6730" s="295">
        <f t="shared" si="1576"/>
        <v>0</v>
      </c>
      <c r="F6730" s="158"/>
      <c r="G6730" s="159"/>
      <c r="H6730" s="1408"/>
      <c r="I6730" s="158"/>
      <c r="J6730" s="159"/>
      <c r="K6730" s="1408"/>
      <c r="L6730" s="295">
        <f t="shared" si="1577"/>
        <v>0</v>
      </c>
      <c r="M6730" s="12" t="str">
        <f t="shared" si="1572"/>
        <v/>
      </c>
      <c r="N6730" s="13"/>
    </row>
    <row r="6731" spans="1:14" hidden="1">
      <c r="A6731" s="23">
        <v>390</v>
      </c>
      <c r="B6731" s="362"/>
      <c r="C6731" s="293">
        <v>4218</v>
      </c>
      <c r="D6731" s="294" t="s">
        <v>235</v>
      </c>
      <c r="E6731" s="295">
        <f t="shared" si="1576"/>
        <v>0</v>
      </c>
      <c r="F6731" s="158"/>
      <c r="G6731" s="159"/>
      <c r="H6731" s="1408"/>
      <c r="I6731" s="158"/>
      <c r="J6731" s="159"/>
      <c r="K6731" s="1408"/>
      <c r="L6731" s="295">
        <f t="shared" si="1577"/>
        <v>0</v>
      </c>
      <c r="M6731" s="12" t="str">
        <f t="shared" si="1572"/>
        <v/>
      </c>
      <c r="N6731" s="13"/>
    </row>
    <row r="6732" spans="1:14" hidden="1">
      <c r="A6732" s="23">
        <v>390</v>
      </c>
      <c r="B6732" s="362"/>
      <c r="C6732" s="285">
        <v>4219</v>
      </c>
      <c r="D6732" s="343" t="s">
        <v>236</v>
      </c>
      <c r="E6732" s="287">
        <f t="shared" si="1576"/>
        <v>0</v>
      </c>
      <c r="F6732" s="173"/>
      <c r="G6732" s="174"/>
      <c r="H6732" s="1409"/>
      <c r="I6732" s="173"/>
      <c r="J6732" s="174"/>
      <c r="K6732" s="1409"/>
      <c r="L6732" s="287">
        <f t="shared" si="1577"/>
        <v>0</v>
      </c>
      <c r="M6732" s="12" t="str">
        <f t="shared" si="1572"/>
        <v/>
      </c>
      <c r="N6732" s="13"/>
    </row>
    <row r="6733" spans="1:14" hidden="1">
      <c r="A6733" s="23">
        <v>395</v>
      </c>
      <c r="B6733" s="272">
        <v>4300</v>
      </c>
      <c r="C6733" s="1917" t="s">
        <v>1645</v>
      </c>
      <c r="D6733" s="1918"/>
      <c r="E6733" s="310">
        <f t="shared" ref="E6733:L6733" si="1578">SUM(E6734:E6736)</f>
        <v>0</v>
      </c>
      <c r="F6733" s="274">
        <f t="shared" si="1578"/>
        <v>0</v>
      </c>
      <c r="G6733" s="275">
        <f t="shared" si="1578"/>
        <v>0</v>
      </c>
      <c r="H6733" s="276">
        <f>SUM(H6734:H6736)</f>
        <v>0</v>
      </c>
      <c r="I6733" s="274">
        <f t="shared" si="1578"/>
        <v>0</v>
      </c>
      <c r="J6733" s="275">
        <f t="shared" si="1578"/>
        <v>0</v>
      </c>
      <c r="K6733" s="276">
        <f t="shared" si="1578"/>
        <v>0</v>
      </c>
      <c r="L6733" s="310">
        <f t="shared" si="1578"/>
        <v>0</v>
      </c>
      <c r="M6733" s="12" t="str">
        <f t="shared" si="1572"/>
        <v/>
      </c>
      <c r="N6733" s="13"/>
    </row>
    <row r="6734" spans="1:14" hidden="1">
      <c r="A6734" s="18">
        <v>397</v>
      </c>
      <c r="B6734" s="362"/>
      <c r="C6734" s="279">
        <v>4301</v>
      </c>
      <c r="D6734" s="311" t="s">
        <v>237</v>
      </c>
      <c r="E6734" s="281">
        <f t="shared" ref="E6734:E6739" si="1579">F6734+G6734+H6734</f>
        <v>0</v>
      </c>
      <c r="F6734" s="152"/>
      <c r="G6734" s="153"/>
      <c r="H6734" s="1406"/>
      <c r="I6734" s="152"/>
      <c r="J6734" s="153"/>
      <c r="K6734" s="1406"/>
      <c r="L6734" s="281">
        <f t="shared" ref="L6734:L6739" si="1580">I6734+J6734+K6734</f>
        <v>0</v>
      </c>
      <c r="M6734" s="12" t="str">
        <f t="shared" si="1572"/>
        <v/>
      </c>
      <c r="N6734" s="13"/>
    </row>
    <row r="6735" spans="1:14" hidden="1">
      <c r="A6735" s="14">
        <v>398</v>
      </c>
      <c r="B6735" s="362"/>
      <c r="C6735" s="293">
        <v>4302</v>
      </c>
      <c r="D6735" s="363" t="s">
        <v>238</v>
      </c>
      <c r="E6735" s="295">
        <f t="shared" si="1579"/>
        <v>0</v>
      </c>
      <c r="F6735" s="158"/>
      <c r="G6735" s="159"/>
      <c r="H6735" s="1408"/>
      <c r="I6735" s="158"/>
      <c r="J6735" s="159"/>
      <c r="K6735" s="1408"/>
      <c r="L6735" s="295">
        <f t="shared" si="1580"/>
        <v>0</v>
      </c>
      <c r="M6735" s="12" t="str">
        <f t="shared" si="1572"/>
        <v/>
      </c>
      <c r="N6735" s="13"/>
    </row>
    <row r="6736" spans="1:14" hidden="1">
      <c r="A6736" s="14">
        <v>399</v>
      </c>
      <c r="B6736" s="362"/>
      <c r="C6736" s="285">
        <v>4309</v>
      </c>
      <c r="D6736" s="301" t="s">
        <v>239</v>
      </c>
      <c r="E6736" s="287">
        <f t="shared" si="1579"/>
        <v>0</v>
      </c>
      <c r="F6736" s="173"/>
      <c r="G6736" s="174"/>
      <c r="H6736" s="1409"/>
      <c r="I6736" s="173"/>
      <c r="J6736" s="174"/>
      <c r="K6736" s="1409"/>
      <c r="L6736" s="287">
        <f t="shared" si="1580"/>
        <v>0</v>
      </c>
      <c r="M6736" s="12" t="str">
        <f t="shared" si="1572"/>
        <v/>
      </c>
      <c r="N6736" s="13"/>
    </row>
    <row r="6737" spans="1:14" hidden="1">
      <c r="A6737" s="14">
        <v>400</v>
      </c>
      <c r="B6737" s="272">
        <v>4400</v>
      </c>
      <c r="C6737" s="1917" t="s">
        <v>1642</v>
      </c>
      <c r="D6737" s="1918"/>
      <c r="E6737" s="310">
        <f t="shared" si="1579"/>
        <v>0</v>
      </c>
      <c r="F6737" s="1410"/>
      <c r="G6737" s="1411"/>
      <c r="H6737" s="1412"/>
      <c r="I6737" s="1410"/>
      <c r="J6737" s="1411"/>
      <c r="K6737" s="1412"/>
      <c r="L6737" s="310">
        <f t="shared" si="1580"/>
        <v>0</v>
      </c>
      <c r="M6737" s="12" t="str">
        <f t="shared" si="1572"/>
        <v/>
      </c>
      <c r="N6737" s="13"/>
    </row>
    <row r="6738" spans="1:14" hidden="1">
      <c r="A6738" s="14">
        <v>401</v>
      </c>
      <c r="B6738" s="272">
        <v>4500</v>
      </c>
      <c r="C6738" s="1917" t="s">
        <v>1643</v>
      </c>
      <c r="D6738" s="1918"/>
      <c r="E6738" s="310">
        <f t="shared" si="1579"/>
        <v>0</v>
      </c>
      <c r="F6738" s="1410"/>
      <c r="G6738" s="1411"/>
      <c r="H6738" s="1412"/>
      <c r="I6738" s="1410"/>
      <c r="J6738" s="1411"/>
      <c r="K6738" s="1412"/>
      <c r="L6738" s="310">
        <f t="shared" si="1580"/>
        <v>0</v>
      </c>
      <c r="M6738" s="12" t="str">
        <f t="shared" si="1572"/>
        <v/>
      </c>
      <c r="N6738" s="13"/>
    </row>
    <row r="6739" spans="1:14" hidden="1">
      <c r="A6739" s="40">
        <v>404</v>
      </c>
      <c r="B6739" s="272">
        <v>4600</v>
      </c>
      <c r="C6739" s="1923" t="s">
        <v>240</v>
      </c>
      <c r="D6739" s="1924"/>
      <c r="E6739" s="310">
        <f t="shared" si="1579"/>
        <v>0</v>
      </c>
      <c r="F6739" s="1410"/>
      <c r="G6739" s="1411"/>
      <c r="H6739" s="1412"/>
      <c r="I6739" s="1410"/>
      <c r="J6739" s="1411"/>
      <c r="K6739" s="1412"/>
      <c r="L6739" s="310">
        <f t="shared" si="1580"/>
        <v>0</v>
      </c>
      <c r="M6739" s="12" t="str">
        <f t="shared" si="1572"/>
        <v/>
      </c>
      <c r="N6739" s="13"/>
    </row>
    <row r="6740" spans="1:14" hidden="1">
      <c r="A6740" s="40">
        <v>404</v>
      </c>
      <c r="B6740" s="272">
        <v>4900</v>
      </c>
      <c r="C6740" s="1917" t="s">
        <v>267</v>
      </c>
      <c r="D6740" s="1918"/>
      <c r="E6740" s="310">
        <f t="shared" ref="E6740:L6740" si="1581">+E6741+E6742</f>
        <v>0</v>
      </c>
      <c r="F6740" s="274">
        <f t="shared" si="1581"/>
        <v>0</v>
      </c>
      <c r="G6740" s="275">
        <f t="shared" si="1581"/>
        <v>0</v>
      </c>
      <c r="H6740" s="276">
        <f>+H6741+H6742</f>
        <v>0</v>
      </c>
      <c r="I6740" s="274">
        <f t="shared" si="1581"/>
        <v>0</v>
      </c>
      <c r="J6740" s="275">
        <f t="shared" si="1581"/>
        <v>0</v>
      </c>
      <c r="K6740" s="276">
        <f t="shared" si="1581"/>
        <v>0</v>
      </c>
      <c r="L6740" s="310">
        <f t="shared" si="1581"/>
        <v>0</v>
      </c>
      <c r="M6740" s="12" t="str">
        <f t="shared" si="1572"/>
        <v/>
      </c>
      <c r="N6740" s="13"/>
    </row>
    <row r="6741" spans="1:14" hidden="1">
      <c r="A6741" s="22">
        <v>440</v>
      </c>
      <c r="B6741" s="362"/>
      <c r="C6741" s="279">
        <v>4901</v>
      </c>
      <c r="D6741" s="364" t="s">
        <v>268</v>
      </c>
      <c r="E6741" s="281">
        <f>F6741+G6741+H6741</f>
        <v>0</v>
      </c>
      <c r="F6741" s="152"/>
      <c r="G6741" s="153"/>
      <c r="H6741" s="1406"/>
      <c r="I6741" s="152"/>
      <c r="J6741" s="153"/>
      <c r="K6741" s="1406"/>
      <c r="L6741" s="281">
        <f>I6741+J6741+K6741</f>
        <v>0</v>
      </c>
      <c r="M6741" s="12" t="str">
        <f t="shared" si="1572"/>
        <v/>
      </c>
      <c r="N6741" s="13"/>
    </row>
    <row r="6742" spans="1:14" hidden="1">
      <c r="A6742" s="22">
        <v>450</v>
      </c>
      <c r="B6742" s="362"/>
      <c r="C6742" s="285">
        <v>4902</v>
      </c>
      <c r="D6742" s="301" t="s">
        <v>269</v>
      </c>
      <c r="E6742" s="287">
        <f>F6742+G6742+H6742</f>
        <v>0</v>
      </c>
      <c r="F6742" s="173"/>
      <c r="G6742" s="174"/>
      <c r="H6742" s="1409"/>
      <c r="I6742" s="173"/>
      <c r="J6742" s="174"/>
      <c r="K6742" s="1409"/>
      <c r="L6742" s="287">
        <f>I6742+J6742+K6742</f>
        <v>0</v>
      </c>
      <c r="M6742" s="12" t="str">
        <f t="shared" si="1572"/>
        <v/>
      </c>
      <c r="N6742" s="13"/>
    </row>
    <row r="6743" spans="1:14" hidden="1">
      <c r="A6743" s="22">
        <v>495</v>
      </c>
      <c r="B6743" s="365">
        <v>5100</v>
      </c>
      <c r="C6743" s="1925" t="s">
        <v>241</v>
      </c>
      <c r="D6743" s="1926"/>
      <c r="E6743" s="310">
        <f>F6743+G6743+H6743</f>
        <v>0</v>
      </c>
      <c r="F6743" s="1410"/>
      <c r="G6743" s="1411"/>
      <c r="H6743" s="1412"/>
      <c r="I6743" s="1410"/>
      <c r="J6743" s="1411"/>
      <c r="K6743" s="1412"/>
      <c r="L6743" s="310">
        <f>I6743+J6743+K6743</f>
        <v>0</v>
      </c>
      <c r="M6743" s="12" t="str">
        <f t="shared" si="1572"/>
        <v/>
      </c>
      <c r="N6743" s="13"/>
    </row>
    <row r="6744" spans="1:14" hidden="1">
      <c r="A6744" s="23">
        <v>500</v>
      </c>
      <c r="B6744" s="365">
        <v>5200</v>
      </c>
      <c r="C6744" s="1925" t="s">
        <v>242</v>
      </c>
      <c r="D6744" s="1926"/>
      <c r="E6744" s="310">
        <f t="shared" ref="E6744:L6744" si="1582">SUM(E6745:E6751)</f>
        <v>0</v>
      </c>
      <c r="F6744" s="274">
        <f t="shared" si="1582"/>
        <v>0</v>
      </c>
      <c r="G6744" s="275">
        <f t="shared" si="1582"/>
        <v>0</v>
      </c>
      <c r="H6744" s="276">
        <f>SUM(H6745:H6751)</f>
        <v>0</v>
      </c>
      <c r="I6744" s="274">
        <f t="shared" si="1582"/>
        <v>0</v>
      </c>
      <c r="J6744" s="275">
        <f t="shared" si="1582"/>
        <v>0</v>
      </c>
      <c r="K6744" s="276">
        <f t="shared" si="1582"/>
        <v>0</v>
      </c>
      <c r="L6744" s="310">
        <f t="shared" si="1582"/>
        <v>0</v>
      </c>
      <c r="M6744" s="12" t="str">
        <f t="shared" si="1572"/>
        <v/>
      </c>
      <c r="N6744" s="13"/>
    </row>
    <row r="6745" spans="1:14" hidden="1">
      <c r="A6745" s="23">
        <v>505</v>
      </c>
      <c r="B6745" s="366"/>
      <c r="C6745" s="367">
        <v>5201</v>
      </c>
      <c r="D6745" s="368" t="s">
        <v>243</v>
      </c>
      <c r="E6745" s="281">
        <f t="shared" ref="E6745:E6751" si="1583">F6745+G6745+H6745</f>
        <v>0</v>
      </c>
      <c r="F6745" s="152"/>
      <c r="G6745" s="153"/>
      <c r="H6745" s="1406"/>
      <c r="I6745" s="152"/>
      <c r="J6745" s="153"/>
      <c r="K6745" s="1406"/>
      <c r="L6745" s="281">
        <f t="shared" ref="L6745:L6751" si="1584">I6745+J6745+K6745</f>
        <v>0</v>
      </c>
      <c r="M6745" s="12" t="str">
        <f t="shared" si="1572"/>
        <v/>
      </c>
      <c r="N6745" s="13"/>
    </row>
    <row r="6746" spans="1:14" hidden="1">
      <c r="A6746" s="23">
        <v>510</v>
      </c>
      <c r="B6746" s="366"/>
      <c r="C6746" s="369">
        <v>5202</v>
      </c>
      <c r="D6746" s="370" t="s">
        <v>244</v>
      </c>
      <c r="E6746" s="295">
        <f t="shared" si="1583"/>
        <v>0</v>
      </c>
      <c r="F6746" s="158"/>
      <c r="G6746" s="159"/>
      <c r="H6746" s="1408"/>
      <c r="I6746" s="158"/>
      <c r="J6746" s="159"/>
      <c r="K6746" s="1408"/>
      <c r="L6746" s="295">
        <f t="shared" si="1584"/>
        <v>0</v>
      </c>
      <c r="M6746" s="12" t="str">
        <f t="shared" si="1572"/>
        <v/>
      </c>
      <c r="N6746" s="13"/>
    </row>
    <row r="6747" spans="1:14" hidden="1">
      <c r="A6747" s="23">
        <v>515</v>
      </c>
      <c r="B6747" s="366"/>
      <c r="C6747" s="369">
        <v>5203</v>
      </c>
      <c r="D6747" s="370" t="s">
        <v>609</v>
      </c>
      <c r="E6747" s="295">
        <f t="shared" si="1583"/>
        <v>0</v>
      </c>
      <c r="F6747" s="158"/>
      <c r="G6747" s="159"/>
      <c r="H6747" s="1408"/>
      <c r="I6747" s="158"/>
      <c r="J6747" s="159"/>
      <c r="K6747" s="1408"/>
      <c r="L6747" s="295">
        <f t="shared" si="1584"/>
        <v>0</v>
      </c>
      <c r="M6747" s="12" t="str">
        <f t="shared" si="1572"/>
        <v/>
      </c>
      <c r="N6747" s="13"/>
    </row>
    <row r="6748" spans="1:14" hidden="1">
      <c r="A6748" s="23">
        <v>520</v>
      </c>
      <c r="B6748" s="366"/>
      <c r="C6748" s="369">
        <v>5204</v>
      </c>
      <c r="D6748" s="370" t="s">
        <v>610</v>
      </c>
      <c r="E6748" s="295">
        <f t="shared" si="1583"/>
        <v>0</v>
      </c>
      <c r="F6748" s="158"/>
      <c r="G6748" s="159"/>
      <c r="H6748" s="1408"/>
      <c r="I6748" s="158"/>
      <c r="J6748" s="159"/>
      <c r="K6748" s="1408"/>
      <c r="L6748" s="295">
        <f t="shared" si="1584"/>
        <v>0</v>
      </c>
      <c r="M6748" s="12" t="str">
        <f t="shared" si="1572"/>
        <v/>
      </c>
      <c r="N6748" s="13"/>
    </row>
    <row r="6749" spans="1:14" hidden="1">
      <c r="A6749" s="23">
        <v>525</v>
      </c>
      <c r="B6749" s="366"/>
      <c r="C6749" s="369">
        <v>5205</v>
      </c>
      <c r="D6749" s="370" t="s">
        <v>611</v>
      </c>
      <c r="E6749" s="295">
        <f t="shared" si="1583"/>
        <v>0</v>
      </c>
      <c r="F6749" s="158"/>
      <c r="G6749" s="159"/>
      <c r="H6749" s="1408"/>
      <c r="I6749" s="158"/>
      <c r="J6749" s="159"/>
      <c r="K6749" s="1408"/>
      <c r="L6749" s="295">
        <f t="shared" si="1584"/>
        <v>0</v>
      </c>
      <c r="M6749" s="12" t="str">
        <f t="shared" si="1572"/>
        <v/>
      </c>
      <c r="N6749" s="13"/>
    </row>
    <row r="6750" spans="1:14" hidden="1">
      <c r="A6750" s="22">
        <v>635</v>
      </c>
      <c r="B6750" s="366"/>
      <c r="C6750" s="369">
        <v>5206</v>
      </c>
      <c r="D6750" s="370" t="s">
        <v>612</v>
      </c>
      <c r="E6750" s="295">
        <f t="shared" si="1583"/>
        <v>0</v>
      </c>
      <c r="F6750" s="158"/>
      <c r="G6750" s="159"/>
      <c r="H6750" s="1408"/>
      <c r="I6750" s="158"/>
      <c r="J6750" s="159"/>
      <c r="K6750" s="1408"/>
      <c r="L6750" s="295">
        <f t="shared" si="1584"/>
        <v>0</v>
      </c>
      <c r="M6750" s="12" t="str">
        <f t="shared" si="1572"/>
        <v/>
      </c>
      <c r="N6750" s="13"/>
    </row>
    <row r="6751" spans="1:14" hidden="1">
      <c r="A6751" s="23">
        <v>640</v>
      </c>
      <c r="B6751" s="366"/>
      <c r="C6751" s="371">
        <v>5219</v>
      </c>
      <c r="D6751" s="372" t="s">
        <v>613</v>
      </c>
      <c r="E6751" s="287">
        <f t="shared" si="1583"/>
        <v>0</v>
      </c>
      <c r="F6751" s="173"/>
      <c r="G6751" s="174"/>
      <c r="H6751" s="1409"/>
      <c r="I6751" s="173"/>
      <c r="J6751" s="174"/>
      <c r="K6751" s="1409"/>
      <c r="L6751" s="287">
        <f t="shared" si="1584"/>
        <v>0</v>
      </c>
      <c r="M6751" s="12" t="str">
        <f t="shared" si="1572"/>
        <v/>
      </c>
      <c r="N6751" s="13"/>
    </row>
    <row r="6752" spans="1:14" hidden="1">
      <c r="A6752" s="23">
        <v>645</v>
      </c>
      <c r="B6752" s="365">
        <v>5300</v>
      </c>
      <c r="C6752" s="1925" t="s">
        <v>614</v>
      </c>
      <c r="D6752" s="1926"/>
      <c r="E6752" s="310">
        <f t="shared" ref="E6752:L6752" si="1585">SUM(E6753:E6754)</f>
        <v>0</v>
      </c>
      <c r="F6752" s="274">
        <f t="shared" si="1585"/>
        <v>0</v>
      </c>
      <c r="G6752" s="275">
        <f t="shared" si="1585"/>
        <v>0</v>
      </c>
      <c r="H6752" s="276">
        <f>SUM(H6753:H6754)</f>
        <v>0</v>
      </c>
      <c r="I6752" s="274">
        <f t="shared" si="1585"/>
        <v>0</v>
      </c>
      <c r="J6752" s="275">
        <f t="shared" si="1585"/>
        <v>0</v>
      </c>
      <c r="K6752" s="276">
        <f t="shared" si="1585"/>
        <v>0</v>
      </c>
      <c r="L6752" s="310">
        <f t="shared" si="1585"/>
        <v>0</v>
      </c>
      <c r="M6752" s="12" t="str">
        <f t="shared" si="1572"/>
        <v/>
      </c>
      <c r="N6752" s="13"/>
    </row>
    <row r="6753" spans="1:14" hidden="1">
      <c r="A6753" s="23">
        <v>650</v>
      </c>
      <c r="B6753" s="366"/>
      <c r="C6753" s="367">
        <v>5301</v>
      </c>
      <c r="D6753" s="368" t="s">
        <v>301</v>
      </c>
      <c r="E6753" s="281">
        <f>F6753+G6753+H6753</f>
        <v>0</v>
      </c>
      <c r="F6753" s="152"/>
      <c r="G6753" s="153"/>
      <c r="H6753" s="1406"/>
      <c r="I6753" s="152"/>
      <c r="J6753" s="153"/>
      <c r="K6753" s="1406"/>
      <c r="L6753" s="281">
        <f>I6753+J6753+K6753</f>
        <v>0</v>
      </c>
      <c r="M6753" s="12" t="str">
        <f t="shared" si="1572"/>
        <v/>
      </c>
      <c r="N6753" s="13"/>
    </row>
    <row r="6754" spans="1:14" hidden="1">
      <c r="A6754" s="22">
        <v>655</v>
      </c>
      <c r="B6754" s="366"/>
      <c r="C6754" s="371">
        <v>5309</v>
      </c>
      <c r="D6754" s="372" t="s">
        <v>615</v>
      </c>
      <c r="E6754" s="287">
        <f>F6754+G6754+H6754</f>
        <v>0</v>
      </c>
      <c r="F6754" s="173"/>
      <c r="G6754" s="174"/>
      <c r="H6754" s="1409"/>
      <c r="I6754" s="173"/>
      <c r="J6754" s="174"/>
      <c r="K6754" s="1409"/>
      <c r="L6754" s="287">
        <f>I6754+J6754+K6754</f>
        <v>0</v>
      </c>
      <c r="M6754" s="12" t="str">
        <f t="shared" si="1572"/>
        <v/>
      </c>
      <c r="N6754" s="13"/>
    </row>
    <row r="6755" spans="1:14" hidden="1">
      <c r="A6755" s="22">
        <v>665</v>
      </c>
      <c r="B6755" s="365">
        <v>5400</v>
      </c>
      <c r="C6755" s="1925" t="s">
        <v>672</v>
      </c>
      <c r="D6755" s="1926"/>
      <c r="E6755" s="310">
        <f>F6755+G6755+H6755</f>
        <v>0</v>
      </c>
      <c r="F6755" s="1410"/>
      <c r="G6755" s="1411"/>
      <c r="H6755" s="1412"/>
      <c r="I6755" s="1410"/>
      <c r="J6755" s="1411"/>
      <c r="K6755" s="1412"/>
      <c r="L6755" s="310">
        <f>I6755+J6755+K6755</f>
        <v>0</v>
      </c>
      <c r="M6755" s="12" t="str">
        <f t="shared" si="1572"/>
        <v/>
      </c>
      <c r="N6755" s="13"/>
    </row>
    <row r="6756" spans="1:14" hidden="1">
      <c r="A6756" s="22">
        <v>675</v>
      </c>
      <c r="B6756" s="272">
        <v>5500</v>
      </c>
      <c r="C6756" s="1917" t="s">
        <v>673</v>
      </c>
      <c r="D6756" s="1918"/>
      <c r="E6756" s="310">
        <f t="shared" ref="E6756:L6756" si="1586">SUM(E6757:E6760)</f>
        <v>0</v>
      </c>
      <c r="F6756" s="274">
        <f t="shared" si="1586"/>
        <v>0</v>
      </c>
      <c r="G6756" s="275">
        <f t="shared" si="1586"/>
        <v>0</v>
      </c>
      <c r="H6756" s="276">
        <f>SUM(H6757:H6760)</f>
        <v>0</v>
      </c>
      <c r="I6756" s="274">
        <f t="shared" si="1586"/>
        <v>0</v>
      </c>
      <c r="J6756" s="275">
        <f t="shared" si="1586"/>
        <v>0</v>
      </c>
      <c r="K6756" s="276">
        <f t="shared" si="1586"/>
        <v>0</v>
      </c>
      <c r="L6756" s="310">
        <f t="shared" si="1586"/>
        <v>0</v>
      </c>
      <c r="M6756" s="12" t="str">
        <f t="shared" si="1572"/>
        <v/>
      </c>
      <c r="N6756" s="13"/>
    </row>
    <row r="6757" spans="1:14" hidden="1">
      <c r="A6757" s="22">
        <v>685</v>
      </c>
      <c r="B6757" s="362"/>
      <c r="C6757" s="279">
        <v>5501</v>
      </c>
      <c r="D6757" s="311" t="s">
        <v>674</v>
      </c>
      <c r="E6757" s="281">
        <f>F6757+G6757+H6757</f>
        <v>0</v>
      </c>
      <c r="F6757" s="152"/>
      <c r="G6757" s="153"/>
      <c r="H6757" s="1406"/>
      <c r="I6757" s="152"/>
      <c r="J6757" s="153"/>
      <c r="K6757" s="1406"/>
      <c r="L6757" s="281">
        <f>I6757+J6757+K6757</f>
        <v>0</v>
      </c>
      <c r="M6757" s="12" t="str">
        <f t="shared" si="1572"/>
        <v/>
      </c>
      <c r="N6757" s="13"/>
    </row>
    <row r="6758" spans="1:14" hidden="1">
      <c r="A6758" s="23">
        <v>690</v>
      </c>
      <c r="B6758" s="362"/>
      <c r="C6758" s="293">
        <v>5502</v>
      </c>
      <c r="D6758" s="294" t="s">
        <v>675</v>
      </c>
      <c r="E6758" s="295">
        <f>F6758+G6758+H6758</f>
        <v>0</v>
      </c>
      <c r="F6758" s="158"/>
      <c r="G6758" s="159"/>
      <c r="H6758" s="1408"/>
      <c r="I6758" s="158"/>
      <c r="J6758" s="159"/>
      <c r="K6758" s="1408"/>
      <c r="L6758" s="295">
        <f>I6758+J6758+K6758</f>
        <v>0</v>
      </c>
      <c r="M6758" s="12" t="str">
        <f t="shared" si="1572"/>
        <v/>
      </c>
      <c r="N6758" s="13"/>
    </row>
    <row r="6759" spans="1:14" hidden="1">
      <c r="A6759" s="23">
        <v>695</v>
      </c>
      <c r="B6759" s="362"/>
      <c r="C6759" s="293">
        <v>5503</v>
      </c>
      <c r="D6759" s="363" t="s">
        <v>676</v>
      </c>
      <c r="E6759" s="295">
        <f>F6759+G6759+H6759</f>
        <v>0</v>
      </c>
      <c r="F6759" s="158"/>
      <c r="G6759" s="159"/>
      <c r="H6759" s="1408"/>
      <c r="I6759" s="158"/>
      <c r="J6759" s="159"/>
      <c r="K6759" s="1408"/>
      <c r="L6759" s="295">
        <f>I6759+J6759+K6759</f>
        <v>0</v>
      </c>
      <c r="M6759" s="12" t="str">
        <f t="shared" si="1572"/>
        <v/>
      </c>
      <c r="N6759" s="13"/>
    </row>
    <row r="6760" spans="1:14" hidden="1">
      <c r="A6760" s="22">
        <v>700</v>
      </c>
      <c r="B6760" s="362"/>
      <c r="C6760" s="285">
        <v>5504</v>
      </c>
      <c r="D6760" s="339" t="s">
        <v>677</v>
      </c>
      <c r="E6760" s="287">
        <f>F6760+G6760+H6760</f>
        <v>0</v>
      </c>
      <c r="F6760" s="173"/>
      <c r="G6760" s="174"/>
      <c r="H6760" s="1409"/>
      <c r="I6760" s="173"/>
      <c r="J6760" s="174"/>
      <c r="K6760" s="1409"/>
      <c r="L6760" s="287">
        <f>I6760+J6760+K6760</f>
        <v>0</v>
      </c>
      <c r="M6760" s="12" t="str">
        <f t="shared" si="1572"/>
        <v/>
      </c>
      <c r="N6760" s="13"/>
    </row>
    <row r="6761" spans="1:14" hidden="1">
      <c r="A6761" s="22">
        <v>710</v>
      </c>
      <c r="B6761" s="365">
        <v>5700</v>
      </c>
      <c r="C6761" s="1919" t="s">
        <v>899</v>
      </c>
      <c r="D6761" s="1920"/>
      <c r="E6761" s="310">
        <f>SUM(E6762:E6764)</f>
        <v>0</v>
      </c>
      <c r="F6761" s="1458">
        <v>0</v>
      </c>
      <c r="G6761" s="1458">
        <v>0</v>
      </c>
      <c r="H6761" s="1458">
        <v>0</v>
      </c>
      <c r="I6761" s="1458">
        <v>0</v>
      </c>
      <c r="J6761" s="1458">
        <v>0</v>
      </c>
      <c r="K6761" s="1458">
        <v>0</v>
      </c>
      <c r="L6761" s="310">
        <f>SUM(L6762:L6764)</f>
        <v>0</v>
      </c>
      <c r="M6761" s="12" t="str">
        <f t="shared" si="1572"/>
        <v/>
      </c>
      <c r="N6761" s="13"/>
    </row>
    <row r="6762" spans="1:14" hidden="1">
      <c r="A6762" s="23">
        <v>715</v>
      </c>
      <c r="B6762" s="366"/>
      <c r="C6762" s="367">
        <v>5701</v>
      </c>
      <c r="D6762" s="368" t="s">
        <v>678</v>
      </c>
      <c r="E6762" s="281">
        <f>F6762+G6762+H6762</f>
        <v>0</v>
      </c>
      <c r="F6762" s="1459">
        <v>0</v>
      </c>
      <c r="G6762" s="1459">
        <v>0</v>
      </c>
      <c r="H6762" s="1460">
        <v>0</v>
      </c>
      <c r="I6762" s="1711">
        <v>0</v>
      </c>
      <c r="J6762" s="1459">
        <v>0</v>
      </c>
      <c r="K6762" s="1459">
        <v>0</v>
      </c>
      <c r="L6762" s="281">
        <f>I6762+J6762+K6762</f>
        <v>0</v>
      </c>
      <c r="M6762" s="12" t="str">
        <f t="shared" si="1572"/>
        <v/>
      </c>
      <c r="N6762" s="13"/>
    </row>
    <row r="6763" spans="1:14" hidden="1">
      <c r="A6763" s="23">
        <v>720</v>
      </c>
      <c r="B6763" s="366"/>
      <c r="C6763" s="373">
        <v>5702</v>
      </c>
      <c r="D6763" s="374" t="s">
        <v>679</v>
      </c>
      <c r="E6763" s="314">
        <f>F6763+G6763+H6763</f>
        <v>0</v>
      </c>
      <c r="F6763" s="1459">
        <v>0</v>
      </c>
      <c r="G6763" s="1459">
        <v>0</v>
      </c>
      <c r="H6763" s="1460">
        <v>0</v>
      </c>
      <c r="I6763" s="1711">
        <v>0</v>
      </c>
      <c r="J6763" s="1459">
        <v>0</v>
      </c>
      <c r="K6763" s="1459">
        <v>0</v>
      </c>
      <c r="L6763" s="314">
        <f>I6763+J6763+K6763</f>
        <v>0</v>
      </c>
      <c r="M6763" s="12" t="str">
        <f t="shared" si="1572"/>
        <v/>
      </c>
      <c r="N6763" s="13"/>
    </row>
    <row r="6764" spans="1:14" hidden="1">
      <c r="A6764" s="23">
        <v>725</v>
      </c>
      <c r="B6764" s="292"/>
      <c r="C6764" s="375">
        <v>4071</v>
      </c>
      <c r="D6764" s="376" t="s">
        <v>680</v>
      </c>
      <c r="E6764" s="377">
        <f>F6764+G6764+H6764</f>
        <v>0</v>
      </c>
      <c r="F6764" s="1459">
        <v>0</v>
      </c>
      <c r="G6764" s="1459">
        <v>0</v>
      </c>
      <c r="H6764" s="1460">
        <v>0</v>
      </c>
      <c r="I6764" s="1711">
        <v>0</v>
      </c>
      <c r="J6764" s="1459">
        <v>0</v>
      </c>
      <c r="K6764" s="1459">
        <v>0</v>
      </c>
      <c r="L6764" s="377">
        <f>I6764+J6764+K6764</f>
        <v>0</v>
      </c>
      <c r="M6764" s="12" t="str">
        <f t="shared" si="1572"/>
        <v/>
      </c>
      <c r="N6764" s="13"/>
    </row>
    <row r="6765" spans="1:14" hidden="1">
      <c r="A6765" s="23">
        <v>730</v>
      </c>
      <c r="B6765" s="571"/>
      <c r="C6765" s="1921" t="s">
        <v>681</v>
      </c>
      <c r="D6765" s="1922"/>
      <c r="E6765" s="1426"/>
      <c r="F6765" s="1426"/>
      <c r="G6765" s="1426"/>
      <c r="H6765" s="1426"/>
      <c r="I6765" s="1426"/>
      <c r="J6765" s="1426"/>
      <c r="K6765" s="1426"/>
      <c r="L6765" s="1427"/>
      <c r="M6765" s="12" t="str">
        <f t="shared" si="1572"/>
        <v/>
      </c>
      <c r="N6765" s="13"/>
    </row>
    <row r="6766" spans="1:14">
      <c r="A6766" s="23">
        <v>735</v>
      </c>
      <c r="B6766" s="381">
        <v>98</v>
      </c>
      <c r="C6766" s="1921" t="s">
        <v>681</v>
      </c>
      <c r="D6766" s="1922"/>
      <c r="E6766" s="382">
        <f>F6766+G6766+H6766</f>
        <v>266320</v>
      </c>
      <c r="F6766" s="1417">
        <v>266320</v>
      </c>
      <c r="G6766" s="1418">
        <v>0</v>
      </c>
      <c r="H6766" s="1419">
        <v>0</v>
      </c>
      <c r="I6766" s="1448">
        <v>0</v>
      </c>
      <c r="J6766" s="1449">
        <v>0</v>
      </c>
      <c r="K6766" s="1450">
        <v>0</v>
      </c>
      <c r="L6766" s="382">
        <f>I6766+J6766+K6766</f>
        <v>0</v>
      </c>
      <c r="M6766" s="12">
        <f t="shared" si="1572"/>
        <v>1</v>
      </c>
      <c r="N6766" s="13"/>
    </row>
    <row r="6767" spans="1:14" hidden="1">
      <c r="A6767" s="23">
        <v>740</v>
      </c>
      <c r="B6767" s="1421"/>
      <c r="C6767" s="1422"/>
      <c r="D6767" s="1423"/>
      <c r="E6767" s="269"/>
      <c r="F6767" s="269"/>
      <c r="G6767" s="269"/>
      <c r="H6767" s="269"/>
      <c r="I6767" s="269"/>
      <c r="J6767" s="269"/>
      <c r="K6767" s="269"/>
      <c r="L6767" s="270"/>
      <c r="M6767" s="12" t="str">
        <f t="shared" si="1572"/>
        <v/>
      </c>
      <c r="N6767" s="73" t="str">
        <f>LEFT(C6649,1)</f>
        <v>9</v>
      </c>
    </row>
    <row r="6768" spans="1:14" hidden="1">
      <c r="A6768" s="23">
        <v>745</v>
      </c>
      <c r="B6768" s="1424"/>
      <c r="C6768" s="111"/>
      <c r="D6768" s="1425"/>
      <c r="E6768" s="218"/>
      <c r="F6768" s="218"/>
      <c r="G6768" s="218"/>
      <c r="H6768" s="218"/>
      <c r="I6768" s="218"/>
      <c r="J6768" s="218"/>
      <c r="K6768" s="218"/>
      <c r="L6768" s="389"/>
      <c r="M6768" s="7" t="str">
        <f t="shared" si="1572"/>
        <v/>
      </c>
    </row>
    <row r="6769" spans="1:14" hidden="1">
      <c r="A6769" s="22">
        <v>750</v>
      </c>
      <c r="B6769" s="1424"/>
      <c r="C6769" s="111"/>
      <c r="D6769" s="1425"/>
      <c r="E6769" s="218"/>
      <c r="F6769" s="218"/>
      <c r="G6769" s="218"/>
      <c r="H6769" s="218"/>
      <c r="I6769" s="218"/>
      <c r="J6769" s="218"/>
      <c r="K6769" s="218"/>
      <c r="L6769" s="389"/>
      <c r="M6769" s="7" t="str">
        <f t="shared" si="1572"/>
        <v/>
      </c>
    </row>
    <row r="6770" spans="1:14" ht="19.5" thickBot="1">
      <c r="A6770" s="23">
        <v>755</v>
      </c>
      <c r="B6770" s="1451"/>
      <c r="C6770" s="393" t="s">
        <v>727</v>
      </c>
      <c r="D6770" s="1420">
        <f>+B6770</f>
        <v>0</v>
      </c>
      <c r="E6770" s="395">
        <f t="shared" ref="E6770:L6770" si="1587">SUM(E6652,E6655,E6661,E6669,E6670,E6688,E6692,E6698,E6701,E6702,E6703,E6704,E6708,E6717,E6723,E6724,E6725,E6726,E6733,E6737,E6738,E6739,E6740,E6743,E6744,E6752,E6755,E6756,E6761)+E6766</f>
        <v>266320</v>
      </c>
      <c r="F6770" s="396">
        <f t="shared" si="1587"/>
        <v>266320</v>
      </c>
      <c r="G6770" s="397">
        <f t="shared" si="1587"/>
        <v>0</v>
      </c>
      <c r="H6770" s="398">
        <f t="shared" si="1587"/>
        <v>0</v>
      </c>
      <c r="I6770" s="396">
        <f t="shared" si="1587"/>
        <v>0</v>
      </c>
      <c r="J6770" s="397">
        <f t="shared" si="1587"/>
        <v>0</v>
      </c>
      <c r="K6770" s="398">
        <f t="shared" si="1587"/>
        <v>0</v>
      </c>
      <c r="L6770" s="395">
        <f t="shared" si="1587"/>
        <v>0</v>
      </c>
      <c r="M6770" s="1820">
        <f t="shared" si="1572"/>
        <v>1</v>
      </c>
      <c r="N6770" s="65"/>
    </row>
    <row r="6771" spans="1:14" ht="19.5" thickTop="1">
      <c r="A6771" s="23">
        <v>760</v>
      </c>
      <c r="B6771" s="79" t="s">
        <v>120</v>
      </c>
      <c r="C6771" s="1"/>
      <c r="L6771" s="6"/>
      <c r="M6771" s="1820">
        <f>(IF($E6770&lt;&gt;0,$M$2,IF($L6770&lt;&gt;0,$M$2,"")))</f>
        <v>1</v>
      </c>
      <c r="N6771" s="65"/>
    </row>
    <row r="6772" spans="1:14" ht="18.75">
      <c r="A6772" s="22">
        <v>765</v>
      </c>
      <c r="B6772" s="1355"/>
      <c r="C6772" s="1355"/>
      <c r="D6772" s="1356"/>
      <c r="E6772" s="1355"/>
      <c r="F6772" s="1355"/>
      <c r="G6772" s="1355"/>
      <c r="H6772" s="1355"/>
      <c r="I6772" s="1355"/>
      <c r="J6772" s="1355"/>
      <c r="K6772" s="1355"/>
      <c r="L6772" s="1357"/>
      <c r="M6772" s="1820">
        <f>(IF($E6770&lt;&gt;0,$M$2,IF($L6770&lt;&gt;0,$M$2,"")))</f>
        <v>1</v>
      </c>
      <c r="N6772" s="65"/>
    </row>
    <row r="6773" spans="1:14" ht="18.75" hidden="1">
      <c r="A6773" s="22">
        <v>775</v>
      </c>
      <c r="B6773" s="65"/>
      <c r="C6773" s="65"/>
      <c r="D6773" s="65"/>
      <c r="E6773" s="65"/>
      <c r="F6773" s="65"/>
      <c r="G6773" s="65"/>
      <c r="H6773" s="65"/>
      <c r="I6773" s="65"/>
      <c r="J6773" s="65"/>
      <c r="K6773" s="65"/>
      <c r="L6773" s="77"/>
      <c r="M6773" s="74">
        <f>(IF(E6770&lt;&gt;0,$G$2,IF(L6770&lt;&gt;0,$G$2,"")))</f>
        <v>0</v>
      </c>
      <c r="N6773" s="65"/>
    </row>
    <row r="6774" spans="1:14" ht="18.75" hidden="1">
      <c r="A6774" s="23">
        <v>780</v>
      </c>
      <c r="B6774" s="65"/>
      <c r="C6774" s="65"/>
      <c r="D6774" s="65"/>
      <c r="E6774" s="65"/>
      <c r="F6774" s="65"/>
      <c r="G6774" s="65"/>
      <c r="H6774" s="65"/>
      <c r="I6774" s="65"/>
      <c r="J6774" s="65"/>
      <c r="K6774" s="65"/>
      <c r="L6774" s="77"/>
      <c r="M6774" s="74">
        <f>(IF(E6770&lt;&gt;0,$G$2,IF(L6770&lt;&gt;0,$G$2,"")))</f>
        <v>0</v>
      </c>
      <c r="N6774" s="65"/>
    </row>
    <row r="6775" spans="1:14" hidden="1">
      <c r="A6775" s="23">
        <v>785</v>
      </c>
    </row>
    <row r="6776" spans="1:14" hidden="1">
      <c r="A6776" s="23">
        <v>790</v>
      </c>
    </row>
    <row r="6777" spans="1:14" hidden="1">
      <c r="A6777" s="23">
        <v>795</v>
      </c>
    </row>
    <row r="6778" spans="1:14" hidden="1">
      <c r="A6778" s="22">
        <v>805</v>
      </c>
    </row>
    <row r="6779" spans="1:14" hidden="1">
      <c r="A6779" s="23">
        <v>810</v>
      </c>
    </row>
    <row r="6780" spans="1:14" hidden="1">
      <c r="A6780" s="23">
        <v>815</v>
      </c>
    </row>
    <row r="6781" spans="1:14" hidden="1">
      <c r="A6781" s="28">
        <v>525</v>
      </c>
    </row>
    <row r="6782" spans="1:14" hidden="1">
      <c r="A6782" s="22">
        <v>820</v>
      </c>
    </row>
    <row r="6783" spans="1:14" hidden="1">
      <c r="A6783" s="23">
        <v>821</v>
      </c>
    </row>
    <row r="6784" spans="1:14" hidden="1">
      <c r="A6784" s="23">
        <v>822</v>
      </c>
    </row>
    <row r="6785" spans="1:1" hidden="1">
      <c r="A6785" s="23">
        <v>823</v>
      </c>
    </row>
    <row r="6786" spans="1:1" hidden="1">
      <c r="A6786" s="23">
        <v>825</v>
      </c>
    </row>
    <row r="6787" spans="1:1" hidden="1">
      <c r="A6787" s="23"/>
    </row>
    <row r="6788" spans="1:1" hidden="1">
      <c r="A6788" s="23"/>
    </row>
    <row r="6789" spans="1:1" hidden="1">
      <c r="A6789" s="23"/>
    </row>
    <row r="6790" spans="1:1" hidden="1">
      <c r="A6790" s="23"/>
    </row>
    <row r="6791" spans="1:1" hidden="1">
      <c r="A6791" s="23"/>
    </row>
    <row r="6792" spans="1:1" hidden="1">
      <c r="A6792" s="23"/>
    </row>
    <row r="6793" spans="1:1" hidden="1">
      <c r="A6793" s="23"/>
    </row>
    <row r="6794" spans="1:1" hidden="1">
      <c r="A6794" s="23"/>
    </row>
    <row r="6795" spans="1:1" hidden="1">
      <c r="A6795" s="23"/>
    </row>
    <row r="6796" spans="1:1" hidden="1">
      <c r="A6796" s="23"/>
    </row>
    <row r="6797" spans="1:1" hidden="1">
      <c r="A6797" s="23"/>
    </row>
    <row r="6798" spans="1:1" hidden="1">
      <c r="A6798" s="23"/>
    </row>
    <row r="6799" spans="1:1" hidden="1">
      <c r="A6799" s="23"/>
    </row>
    <row r="6800" spans="1:1" hidden="1">
      <c r="A6800" s="23"/>
    </row>
    <row r="6801" spans="1:1" hidden="1">
      <c r="A6801" s="25"/>
    </row>
    <row r="6802" spans="1:1" hidden="1">
      <c r="A6802" s="25">
        <v>905</v>
      </c>
    </row>
    <row r="6803" spans="1:1" hidden="1">
      <c r="A6803" s="25">
        <v>906</v>
      </c>
    </row>
  </sheetData>
  <sheetProtection password="81B0" sheet="1" objects="1" scenarios="1"/>
  <autoFilter ref="M1:M6803">
    <filterColumn colId="0">
      <filters>
        <filter val="1"/>
      </filters>
    </filterColumn>
  </autoFilter>
  <mergeCells count="1650">
    <mergeCell ref="C6485:D6485"/>
    <mergeCell ref="C6486:D6486"/>
    <mergeCell ref="C6463:D6463"/>
    <mergeCell ref="C6464:D6464"/>
    <mergeCell ref="C6472:D6472"/>
    <mergeCell ref="C6475:D6475"/>
    <mergeCell ref="C6476:D6476"/>
    <mergeCell ref="C6481:D6481"/>
    <mergeCell ref="C6446:D6446"/>
    <mergeCell ref="C6453:D6453"/>
    <mergeCell ref="C6457:D6457"/>
    <mergeCell ref="C6458:D6458"/>
    <mergeCell ref="C6459:D6459"/>
    <mergeCell ref="C6460:D6460"/>
    <mergeCell ref="C6423:D6423"/>
    <mergeCell ref="C6424:D6424"/>
    <mergeCell ref="C6428:D6428"/>
    <mergeCell ref="C6443:D6443"/>
    <mergeCell ref="C6444:D6444"/>
    <mergeCell ref="C6445:D6445"/>
    <mergeCell ref="C6390:D6390"/>
    <mergeCell ref="C6408:D6408"/>
    <mergeCell ref="C6412:D6412"/>
    <mergeCell ref="C6418:D6418"/>
    <mergeCell ref="C6421:D6421"/>
    <mergeCell ref="C6422:D6422"/>
    <mergeCell ref="E6365:H6365"/>
    <mergeCell ref="I6365:L6365"/>
    <mergeCell ref="C6372:D6372"/>
    <mergeCell ref="C6375:D6375"/>
    <mergeCell ref="C6381:D6381"/>
    <mergeCell ref="C6389:D6389"/>
    <mergeCell ref="C6341:D6341"/>
    <mergeCell ref="C6345:D6345"/>
    <mergeCell ref="C6346:D6346"/>
    <mergeCell ref="B6356:D6356"/>
    <mergeCell ref="B6358:D6358"/>
    <mergeCell ref="B6361:D6361"/>
    <mergeCell ref="C6320:D6320"/>
    <mergeCell ref="C6323:D6323"/>
    <mergeCell ref="C6324:D6324"/>
    <mergeCell ref="C6332:D6332"/>
    <mergeCell ref="C6335:D6335"/>
    <mergeCell ref="C6336:D6336"/>
    <mergeCell ref="C6305:D6305"/>
    <mergeCell ref="C6306:D6306"/>
    <mergeCell ref="C6313:D6313"/>
    <mergeCell ref="C6317:D6317"/>
    <mergeCell ref="C6318:D6318"/>
    <mergeCell ref="C6319:D6319"/>
    <mergeCell ref="C6282:D6282"/>
    <mergeCell ref="C6283:D6283"/>
    <mergeCell ref="C6284:D6284"/>
    <mergeCell ref="C6288:D6288"/>
    <mergeCell ref="C6303:D6303"/>
    <mergeCell ref="C6304:D6304"/>
    <mergeCell ref="C6249:D6249"/>
    <mergeCell ref="C6250:D6250"/>
    <mergeCell ref="C6268:D6268"/>
    <mergeCell ref="C6272:D6272"/>
    <mergeCell ref="C6278:D6278"/>
    <mergeCell ref="C6281:D6281"/>
    <mergeCell ref="B6221:D6221"/>
    <mergeCell ref="E6225:H6225"/>
    <mergeCell ref="I6225:L6225"/>
    <mergeCell ref="C6232:D6232"/>
    <mergeCell ref="C6235:D6235"/>
    <mergeCell ref="C6241:D6241"/>
    <mergeCell ref="C6196:D6196"/>
    <mergeCell ref="C6201:D6201"/>
    <mergeCell ref="C6205:D6205"/>
    <mergeCell ref="C6206:D6206"/>
    <mergeCell ref="B6216:D6216"/>
    <mergeCell ref="B6218:D6218"/>
    <mergeCell ref="C6179:D6179"/>
    <mergeCell ref="C6180:D6180"/>
    <mergeCell ref="C6183:D6183"/>
    <mergeCell ref="C6184:D6184"/>
    <mergeCell ref="C6192:D6192"/>
    <mergeCell ref="C6195:D6195"/>
    <mergeCell ref="C6164:D6164"/>
    <mergeCell ref="C6165:D6165"/>
    <mergeCell ref="C6166:D6166"/>
    <mergeCell ref="C6173:D6173"/>
    <mergeCell ref="C6177:D6177"/>
    <mergeCell ref="C6178:D6178"/>
    <mergeCell ref="C6141:D6141"/>
    <mergeCell ref="C6142:D6142"/>
    <mergeCell ref="C6143:D6143"/>
    <mergeCell ref="C6144:D6144"/>
    <mergeCell ref="C6148:D6148"/>
    <mergeCell ref="C6163:D6163"/>
    <mergeCell ref="C6101:D6101"/>
    <mergeCell ref="C6109:D6109"/>
    <mergeCell ref="C6110:D6110"/>
    <mergeCell ref="C6128:D6128"/>
    <mergeCell ref="C6132:D6132"/>
    <mergeCell ref="C6138:D6138"/>
    <mergeCell ref="B6078:D6078"/>
    <mergeCell ref="B6081:D6081"/>
    <mergeCell ref="E6085:H6085"/>
    <mergeCell ref="I6085:L6085"/>
    <mergeCell ref="C6092:D6092"/>
    <mergeCell ref="C6095:D6095"/>
    <mergeCell ref="C6055:D6055"/>
    <mergeCell ref="C6056:D6056"/>
    <mergeCell ref="C6061:D6061"/>
    <mergeCell ref="C6065:D6065"/>
    <mergeCell ref="C6066:D6066"/>
    <mergeCell ref="B6076:D6076"/>
    <mergeCell ref="C6038:D6038"/>
    <mergeCell ref="C6039:D6039"/>
    <mergeCell ref="C6040:D6040"/>
    <mergeCell ref="C6043:D6043"/>
    <mergeCell ref="C6044:D6044"/>
    <mergeCell ref="C6052:D6052"/>
    <mergeCell ref="C6023:D6023"/>
    <mergeCell ref="C6024:D6024"/>
    <mergeCell ref="C6025:D6025"/>
    <mergeCell ref="C6026:D6026"/>
    <mergeCell ref="C6033:D6033"/>
    <mergeCell ref="C6037:D6037"/>
    <mergeCell ref="C5998:D5998"/>
    <mergeCell ref="C6001:D6001"/>
    <mergeCell ref="C6002:D6002"/>
    <mergeCell ref="C6003:D6003"/>
    <mergeCell ref="C6004:D6004"/>
    <mergeCell ref="C6008:D6008"/>
    <mergeCell ref="C5955:D5955"/>
    <mergeCell ref="C5961:D5961"/>
    <mergeCell ref="C5969:D5969"/>
    <mergeCell ref="C5970:D5970"/>
    <mergeCell ref="C5988:D5988"/>
    <mergeCell ref="C5992:D5992"/>
    <mergeCell ref="B5936:D5936"/>
    <mergeCell ref="B5938:D5938"/>
    <mergeCell ref="B5941:D5941"/>
    <mergeCell ref="E5945:H5945"/>
    <mergeCell ref="I5945:L5945"/>
    <mergeCell ref="C5952:D5952"/>
    <mergeCell ref="C5912:D5912"/>
    <mergeCell ref="C5915:D5915"/>
    <mergeCell ref="C5916:D5916"/>
    <mergeCell ref="C5921:D5921"/>
    <mergeCell ref="C5925:D5925"/>
    <mergeCell ref="C5926:D5926"/>
    <mergeCell ref="C5897:D5897"/>
    <mergeCell ref="C5898:D5898"/>
    <mergeCell ref="C5899:D5899"/>
    <mergeCell ref="C5900:D5900"/>
    <mergeCell ref="C5903:D5903"/>
    <mergeCell ref="C5904:D5904"/>
    <mergeCell ref="C5868:D5868"/>
    <mergeCell ref="C5883:D5883"/>
    <mergeCell ref="C5884:D5884"/>
    <mergeCell ref="C5885:D5885"/>
    <mergeCell ref="C5886:D5886"/>
    <mergeCell ref="C5893:D5893"/>
    <mergeCell ref="C5852:D5852"/>
    <mergeCell ref="C5858:D5858"/>
    <mergeCell ref="C5861:D5861"/>
    <mergeCell ref="C5862:D5862"/>
    <mergeCell ref="C5863:D5863"/>
    <mergeCell ref="C5864:D5864"/>
    <mergeCell ref="C5812:D5812"/>
    <mergeCell ref="C5815:D5815"/>
    <mergeCell ref="C5821:D5821"/>
    <mergeCell ref="C5829:D5829"/>
    <mergeCell ref="C5830:D5830"/>
    <mergeCell ref="C5848:D5848"/>
    <mergeCell ref="C5786:D5786"/>
    <mergeCell ref="B5796:D5796"/>
    <mergeCell ref="B5798:D5798"/>
    <mergeCell ref="B5801:D5801"/>
    <mergeCell ref="E5805:H5805"/>
    <mergeCell ref="I5805:L5805"/>
    <mergeCell ref="C5764:D5764"/>
    <mergeCell ref="C5772:D5772"/>
    <mergeCell ref="C5775:D5775"/>
    <mergeCell ref="C5776:D5776"/>
    <mergeCell ref="C5781:D5781"/>
    <mergeCell ref="C5785:D5785"/>
    <mergeCell ref="C5753:D5753"/>
    <mergeCell ref="C5757:D5757"/>
    <mergeCell ref="C5758:D5758"/>
    <mergeCell ref="C5759:D5759"/>
    <mergeCell ref="C5760:D5760"/>
    <mergeCell ref="C5763:D5763"/>
    <mergeCell ref="C5724:D5724"/>
    <mergeCell ref="C5728:D5728"/>
    <mergeCell ref="C5743:D5743"/>
    <mergeCell ref="C5744:D5744"/>
    <mergeCell ref="C5745:D5745"/>
    <mergeCell ref="C5746:D5746"/>
    <mergeCell ref="C5708:D5708"/>
    <mergeCell ref="C5712:D5712"/>
    <mergeCell ref="C5718:D5718"/>
    <mergeCell ref="C5721:D5721"/>
    <mergeCell ref="C5722:D5722"/>
    <mergeCell ref="C5723:D5723"/>
    <mergeCell ref="I5665:L5665"/>
    <mergeCell ref="C5672:D5672"/>
    <mergeCell ref="C5675:D5675"/>
    <mergeCell ref="C5681:D5681"/>
    <mergeCell ref="C5689:D5689"/>
    <mergeCell ref="C5690:D5690"/>
    <mergeCell ref="C5645:D5645"/>
    <mergeCell ref="C5646:D5646"/>
    <mergeCell ref="B5656:D5656"/>
    <mergeCell ref="B5658:D5658"/>
    <mergeCell ref="B5661:D5661"/>
    <mergeCell ref="E5665:H5665"/>
    <mergeCell ref="C5623:D5623"/>
    <mergeCell ref="C5624:D5624"/>
    <mergeCell ref="C5632:D5632"/>
    <mergeCell ref="C5635:D5635"/>
    <mergeCell ref="C5636:D5636"/>
    <mergeCell ref="C5641:D5641"/>
    <mergeCell ref="C5606:D5606"/>
    <mergeCell ref="C5613:D5613"/>
    <mergeCell ref="C5617:D5617"/>
    <mergeCell ref="C5618:D5618"/>
    <mergeCell ref="C5619:D5619"/>
    <mergeCell ref="C5620:D5620"/>
    <mergeCell ref="C5583:D5583"/>
    <mergeCell ref="C5584:D5584"/>
    <mergeCell ref="C5588:D5588"/>
    <mergeCell ref="C5603:D5603"/>
    <mergeCell ref="C5604:D5604"/>
    <mergeCell ref="C5605:D5605"/>
    <mergeCell ref="C5550:D5550"/>
    <mergeCell ref="C5568:D5568"/>
    <mergeCell ref="C5572:D5572"/>
    <mergeCell ref="C5578:D5578"/>
    <mergeCell ref="C5581:D5581"/>
    <mergeCell ref="C5582:D5582"/>
    <mergeCell ref="E5525:H5525"/>
    <mergeCell ref="I5525:L5525"/>
    <mergeCell ref="C5532:D5532"/>
    <mergeCell ref="C5535:D5535"/>
    <mergeCell ref="C5541:D5541"/>
    <mergeCell ref="C5549:D5549"/>
    <mergeCell ref="C5501:D5501"/>
    <mergeCell ref="C5505:D5505"/>
    <mergeCell ref="C5506:D5506"/>
    <mergeCell ref="B5516:D5516"/>
    <mergeCell ref="B5518:D5518"/>
    <mergeCell ref="B5521:D5521"/>
    <mergeCell ref="C5480:D5480"/>
    <mergeCell ref="C5483:D5483"/>
    <mergeCell ref="C5484:D5484"/>
    <mergeCell ref="C5492:D5492"/>
    <mergeCell ref="C5495:D5495"/>
    <mergeCell ref="C5496:D5496"/>
    <mergeCell ref="C5465:D5465"/>
    <mergeCell ref="C5466:D5466"/>
    <mergeCell ref="C5473:D5473"/>
    <mergeCell ref="C5477:D5477"/>
    <mergeCell ref="C5478:D5478"/>
    <mergeCell ref="C5479:D5479"/>
    <mergeCell ref="C5442:D5442"/>
    <mergeCell ref="C5443:D5443"/>
    <mergeCell ref="C5444:D5444"/>
    <mergeCell ref="C5448:D5448"/>
    <mergeCell ref="C5463:D5463"/>
    <mergeCell ref="C5464:D5464"/>
    <mergeCell ref="C5409:D5409"/>
    <mergeCell ref="C5410:D5410"/>
    <mergeCell ref="C5428:D5428"/>
    <mergeCell ref="C5432:D5432"/>
    <mergeCell ref="C5438:D5438"/>
    <mergeCell ref="C5441:D5441"/>
    <mergeCell ref="B5381:D5381"/>
    <mergeCell ref="E5385:H5385"/>
    <mergeCell ref="I5385:L5385"/>
    <mergeCell ref="C5392:D5392"/>
    <mergeCell ref="C5395:D5395"/>
    <mergeCell ref="C5401:D5401"/>
    <mergeCell ref="C5356:D5356"/>
    <mergeCell ref="C5361:D5361"/>
    <mergeCell ref="C5365:D5365"/>
    <mergeCell ref="C5366:D5366"/>
    <mergeCell ref="B5376:D5376"/>
    <mergeCell ref="B5378:D5378"/>
    <mergeCell ref="C5339:D5339"/>
    <mergeCell ref="C5340:D5340"/>
    <mergeCell ref="C5343:D5343"/>
    <mergeCell ref="C5344:D5344"/>
    <mergeCell ref="C5352:D5352"/>
    <mergeCell ref="C5355:D5355"/>
    <mergeCell ref="C5324:D5324"/>
    <mergeCell ref="C5325:D5325"/>
    <mergeCell ref="C5326:D5326"/>
    <mergeCell ref="C5333:D5333"/>
    <mergeCell ref="C5337:D5337"/>
    <mergeCell ref="C5338:D5338"/>
    <mergeCell ref="C5301:D5301"/>
    <mergeCell ref="C5302:D5302"/>
    <mergeCell ref="C5303:D5303"/>
    <mergeCell ref="C5304:D5304"/>
    <mergeCell ref="C5308:D5308"/>
    <mergeCell ref="C5323:D5323"/>
    <mergeCell ref="C5261:D5261"/>
    <mergeCell ref="C5269:D5269"/>
    <mergeCell ref="C5270:D5270"/>
    <mergeCell ref="C5288:D5288"/>
    <mergeCell ref="C5292:D5292"/>
    <mergeCell ref="C5298:D5298"/>
    <mergeCell ref="B5238:D5238"/>
    <mergeCell ref="B5241:D5241"/>
    <mergeCell ref="E5245:H5245"/>
    <mergeCell ref="I5245:L5245"/>
    <mergeCell ref="C5252:D5252"/>
    <mergeCell ref="C5255:D5255"/>
    <mergeCell ref="C5215:D5215"/>
    <mergeCell ref="C5216:D5216"/>
    <mergeCell ref="C5221:D5221"/>
    <mergeCell ref="C5225:D5225"/>
    <mergeCell ref="C5226:D5226"/>
    <mergeCell ref="B5236:D5236"/>
    <mergeCell ref="C5198:D5198"/>
    <mergeCell ref="C5199:D5199"/>
    <mergeCell ref="C5200:D5200"/>
    <mergeCell ref="C5203:D5203"/>
    <mergeCell ref="C5204:D5204"/>
    <mergeCell ref="C5212:D5212"/>
    <mergeCell ref="C5183:D5183"/>
    <mergeCell ref="C5184:D5184"/>
    <mergeCell ref="C5185:D5185"/>
    <mergeCell ref="C5186:D5186"/>
    <mergeCell ref="C5193:D5193"/>
    <mergeCell ref="C5197:D5197"/>
    <mergeCell ref="C5158:D5158"/>
    <mergeCell ref="C5161:D5161"/>
    <mergeCell ref="C5162:D5162"/>
    <mergeCell ref="C5163:D5163"/>
    <mergeCell ref="C5164:D5164"/>
    <mergeCell ref="C5168:D5168"/>
    <mergeCell ref="C5115:D5115"/>
    <mergeCell ref="C5121:D5121"/>
    <mergeCell ref="C5129:D5129"/>
    <mergeCell ref="C5130:D5130"/>
    <mergeCell ref="C5148:D5148"/>
    <mergeCell ref="C5152:D5152"/>
    <mergeCell ref="B5096:D5096"/>
    <mergeCell ref="B5098:D5098"/>
    <mergeCell ref="B5101:D5101"/>
    <mergeCell ref="E5105:H5105"/>
    <mergeCell ref="I5105:L5105"/>
    <mergeCell ref="C5112:D5112"/>
    <mergeCell ref="C5072:D5072"/>
    <mergeCell ref="C5075:D5075"/>
    <mergeCell ref="C5076:D5076"/>
    <mergeCell ref="C5081:D5081"/>
    <mergeCell ref="C5085:D5085"/>
    <mergeCell ref="C5086:D5086"/>
    <mergeCell ref="C5057:D5057"/>
    <mergeCell ref="C5058:D5058"/>
    <mergeCell ref="C5059:D5059"/>
    <mergeCell ref="C5060:D5060"/>
    <mergeCell ref="C5063:D5063"/>
    <mergeCell ref="C5064:D5064"/>
    <mergeCell ref="C5028:D5028"/>
    <mergeCell ref="C5043:D5043"/>
    <mergeCell ref="C5044:D5044"/>
    <mergeCell ref="C5045:D5045"/>
    <mergeCell ref="C5046:D5046"/>
    <mergeCell ref="C5053:D5053"/>
    <mergeCell ref="C5012:D5012"/>
    <mergeCell ref="C5018:D5018"/>
    <mergeCell ref="C5021:D5021"/>
    <mergeCell ref="C5022:D5022"/>
    <mergeCell ref="C5023:D5023"/>
    <mergeCell ref="C5024:D5024"/>
    <mergeCell ref="C4972:D4972"/>
    <mergeCell ref="C4975:D4975"/>
    <mergeCell ref="C4981:D4981"/>
    <mergeCell ref="C4989:D4989"/>
    <mergeCell ref="C4990:D4990"/>
    <mergeCell ref="C5008:D5008"/>
    <mergeCell ref="C4946:D4946"/>
    <mergeCell ref="B4956:D4956"/>
    <mergeCell ref="B4958:D4958"/>
    <mergeCell ref="B4961:D4961"/>
    <mergeCell ref="E4965:H4965"/>
    <mergeCell ref="I4965:L4965"/>
    <mergeCell ref="C4924:D4924"/>
    <mergeCell ref="C4932:D4932"/>
    <mergeCell ref="C4935:D4935"/>
    <mergeCell ref="C4936:D4936"/>
    <mergeCell ref="C4941:D4941"/>
    <mergeCell ref="C4945:D4945"/>
    <mergeCell ref="C4913:D4913"/>
    <mergeCell ref="C4917:D4917"/>
    <mergeCell ref="C4918:D4918"/>
    <mergeCell ref="C4919:D4919"/>
    <mergeCell ref="C4920:D4920"/>
    <mergeCell ref="C4923:D4923"/>
    <mergeCell ref="C4884:D4884"/>
    <mergeCell ref="C4888:D4888"/>
    <mergeCell ref="C4903:D4903"/>
    <mergeCell ref="C4904:D4904"/>
    <mergeCell ref="C4905:D4905"/>
    <mergeCell ref="C4906:D4906"/>
    <mergeCell ref="C4868:D4868"/>
    <mergeCell ref="C4872:D4872"/>
    <mergeCell ref="C4878:D4878"/>
    <mergeCell ref="C4881:D4881"/>
    <mergeCell ref="C4882:D4882"/>
    <mergeCell ref="C4883:D4883"/>
    <mergeCell ref="I4825:L4825"/>
    <mergeCell ref="C4832:D4832"/>
    <mergeCell ref="C4835:D4835"/>
    <mergeCell ref="C4841:D4841"/>
    <mergeCell ref="C4849:D4849"/>
    <mergeCell ref="C4850:D4850"/>
    <mergeCell ref="C4805:D4805"/>
    <mergeCell ref="C4806:D4806"/>
    <mergeCell ref="B4816:D4816"/>
    <mergeCell ref="B4818:D4818"/>
    <mergeCell ref="B4821:D4821"/>
    <mergeCell ref="E4825:H4825"/>
    <mergeCell ref="C4783:D4783"/>
    <mergeCell ref="C4784:D4784"/>
    <mergeCell ref="C4792:D4792"/>
    <mergeCell ref="C4795:D4795"/>
    <mergeCell ref="C4796:D4796"/>
    <mergeCell ref="C4801:D4801"/>
    <mergeCell ref="C4766:D4766"/>
    <mergeCell ref="C4773:D4773"/>
    <mergeCell ref="C4777:D4777"/>
    <mergeCell ref="C4778:D4778"/>
    <mergeCell ref="C4779:D4779"/>
    <mergeCell ref="C4780:D4780"/>
    <mergeCell ref="C4743:D4743"/>
    <mergeCell ref="C4744:D4744"/>
    <mergeCell ref="C4748:D4748"/>
    <mergeCell ref="C4763:D4763"/>
    <mergeCell ref="C4764:D4764"/>
    <mergeCell ref="C4765:D4765"/>
    <mergeCell ref="C4710:D4710"/>
    <mergeCell ref="C4728:D4728"/>
    <mergeCell ref="C4732:D4732"/>
    <mergeCell ref="C4738:D4738"/>
    <mergeCell ref="C4741:D4741"/>
    <mergeCell ref="C4742:D4742"/>
    <mergeCell ref="E4685:H4685"/>
    <mergeCell ref="I4685:L4685"/>
    <mergeCell ref="C4692:D4692"/>
    <mergeCell ref="C4695:D4695"/>
    <mergeCell ref="C4701:D4701"/>
    <mergeCell ref="C4709:D4709"/>
    <mergeCell ref="C4661:D4661"/>
    <mergeCell ref="C4665:D4665"/>
    <mergeCell ref="C4666:D4666"/>
    <mergeCell ref="B4676:D4676"/>
    <mergeCell ref="B4678:D4678"/>
    <mergeCell ref="B4681:D4681"/>
    <mergeCell ref="C4640:D4640"/>
    <mergeCell ref="C4643:D4643"/>
    <mergeCell ref="C4644:D4644"/>
    <mergeCell ref="C4652:D4652"/>
    <mergeCell ref="C4655:D4655"/>
    <mergeCell ref="C4656:D4656"/>
    <mergeCell ref="C4625:D4625"/>
    <mergeCell ref="C4626:D4626"/>
    <mergeCell ref="C4633:D4633"/>
    <mergeCell ref="C4637:D4637"/>
    <mergeCell ref="C4638:D4638"/>
    <mergeCell ref="C4639:D4639"/>
    <mergeCell ref="C4602:D4602"/>
    <mergeCell ref="C4603:D4603"/>
    <mergeCell ref="C4604:D4604"/>
    <mergeCell ref="C4608:D4608"/>
    <mergeCell ref="C4623:D4623"/>
    <mergeCell ref="C4624:D4624"/>
    <mergeCell ref="C4569:D4569"/>
    <mergeCell ref="C4570:D4570"/>
    <mergeCell ref="C4588:D4588"/>
    <mergeCell ref="C4592:D4592"/>
    <mergeCell ref="C4598:D4598"/>
    <mergeCell ref="C4601:D4601"/>
    <mergeCell ref="B4541:D4541"/>
    <mergeCell ref="E4545:H4545"/>
    <mergeCell ref="I4545:L4545"/>
    <mergeCell ref="C4552:D4552"/>
    <mergeCell ref="C4555:D4555"/>
    <mergeCell ref="C4561:D4561"/>
    <mergeCell ref="C4516:D4516"/>
    <mergeCell ref="C4521:D4521"/>
    <mergeCell ref="C4525:D4525"/>
    <mergeCell ref="C4526:D4526"/>
    <mergeCell ref="B4536:D4536"/>
    <mergeCell ref="B4538:D4538"/>
    <mergeCell ref="C4499:D4499"/>
    <mergeCell ref="C4500:D4500"/>
    <mergeCell ref="C4503:D4503"/>
    <mergeCell ref="C4504:D4504"/>
    <mergeCell ref="C4512:D4512"/>
    <mergeCell ref="C4515:D4515"/>
    <mergeCell ref="C4484:D4484"/>
    <mergeCell ref="C4485:D4485"/>
    <mergeCell ref="C4486:D4486"/>
    <mergeCell ref="C4493:D4493"/>
    <mergeCell ref="C4497:D4497"/>
    <mergeCell ref="C4498:D4498"/>
    <mergeCell ref="C4461:D4461"/>
    <mergeCell ref="C4462:D4462"/>
    <mergeCell ref="C4463:D4463"/>
    <mergeCell ref="C4464:D4464"/>
    <mergeCell ref="C4468:D4468"/>
    <mergeCell ref="C4483:D4483"/>
    <mergeCell ref="C4421:D4421"/>
    <mergeCell ref="C4429:D4429"/>
    <mergeCell ref="C4430:D4430"/>
    <mergeCell ref="C4448:D4448"/>
    <mergeCell ref="C4452:D4452"/>
    <mergeCell ref="C4458:D4458"/>
    <mergeCell ref="B4398:D4398"/>
    <mergeCell ref="B4401:D4401"/>
    <mergeCell ref="E4405:H4405"/>
    <mergeCell ref="I4405:L4405"/>
    <mergeCell ref="C4412:D4412"/>
    <mergeCell ref="C4415:D4415"/>
    <mergeCell ref="C4375:D4375"/>
    <mergeCell ref="C4376:D4376"/>
    <mergeCell ref="C4381:D4381"/>
    <mergeCell ref="C4385:D4385"/>
    <mergeCell ref="C4386:D4386"/>
    <mergeCell ref="B4396:D4396"/>
    <mergeCell ref="C4358:D4358"/>
    <mergeCell ref="C4359:D4359"/>
    <mergeCell ref="C4360:D4360"/>
    <mergeCell ref="C4363:D4363"/>
    <mergeCell ref="C4364:D4364"/>
    <mergeCell ref="C4372:D4372"/>
    <mergeCell ref="C4343:D4343"/>
    <mergeCell ref="C4344:D4344"/>
    <mergeCell ref="C4345:D4345"/>
    <mergeCell ref="C4346:D4346"/>
    <mergeCell ref="C4353:D4353"/>
    <mergeCell ref="C4357:D4357"/>
    <mergeCell ref="C4318:D4318"/>
    <mergeCell ref="C4321:D4321"/>
    <mergeCell ref="C4322:D4322"/>
    <mergeCell ref="C4323:D4323"/>
    <mergeCell ref="C4324:D4324"/>
    <mergeCell ref="C4328:D4328"/>
    <mergeCell ref="C4275:D4275"/>
    <mergeCell ref="C4281:D4281"/>
    <mergeCell ref="C4289:D4289"/>
    <mergeCell ref="C4290:D4290"/>
    <mergeCell ref="C4308:D4308"/>
    <mergeCell ref="C4312:D4312"/>
    <mergeCell ref="B4256:D4256"/>
    <mergeCell ref="B4258:D4258"/>
    <mergeCell ref="B4261:D4261"/>
    <mergeCell ref="E4265:H4265"/>
    <mergeCell ref="I4265:L4265"/>
    <mergeCell ref="C4272:D4272"/>
    <mergeCell ref="C4232:D4232"/>
    <mergeCell ref="C4235:D4235"/>
    <mergeCell ref="C4236:D4236"/>
    <mergeCell ref="C4241:D4241"/>
    <mergeCell ref="C4245:D4245"/>
    <mergeCell ref="C4246:D4246"/>
    <mergeCell ref="C4217:D4217"/>
    <mergeCell ref="C4218:D4218"/>
    <mergeCell ref="C4219:D4219"/>
    <mergeCell ref="C4220:D4220"/>
    <mergeCell ref="C4223:D4223"/>
    <mergeCell ref="C4224:D4224"/>
    <mergeCell ref="C4188:D4188"/>
    <mergeCell ref="C4203:D4203"/>
    <mergeCell ref="C4204:D4204"/>
    <mergeCell ref="C4205:D4205"/>
    <mergeCell ref="C4206:D4206"/>
    <mergeCell ref="C4213:D4213"/>
    <mergeCell ref="C4172:D4172"/>
    <mergeCell ref="C4178:D4178"/>
    <mergeCell ref="C4181:D4181"/>
    <mergeCell ref="C4182:D4182"/>
    <mergeCell ref="C4183:D4183"/>
    <mergeCell ref="C4184:D4184"/>
    <mergeCell ref="C4132:D4132"/>
    <mergeCell ref="C4135:D4135"/>
    <mergeCell ref="C4141:D4141"/>
    <mergeCell ref="C4149:D4149"/>
    <mergeCell ref="C4150:D4150"/>
    <mergeCell ref="C4168:D4168"/>
    <mergeCell ref="C4106:D4106"/>
    <mergeCell ref="B4116:D4116"/>
    <mergeCell ref="B4118:D4118"/>
    <mergeCell ref="B4121:D4121"/>
    <mergeCell ref="E4125:H4125"/>
    <mergeCell ref="I4125:L4125"/>
    <mergeCell ref="C4084:D4084"/>
    <mergeCell ref="C4092:D4092"/>
    <mergeCell ref="C4095:D4095"/>
    <mergeCell ref="C4096:D4096"/>
    <mergeCell ref="C4101:D4101"/>
    <mergeCell ref="C4105:D4105"/>
    <mergeCell ref="C4073:D4073"/>
    <mergeCell ref="C4077:D4077"/>
    <mergeCell ref="C4078:D4078"/>
    <mergeCell ref="C4079:D4079"/>
    <mergeCell ref="C4080:D4080"/>
    <mergeCell ref="C4083:D4083"/>
    <mergeCell ref="C4044:D4044"/>
    <mergeCell ref="C4048:D4048"/>
    <mergeCell ref="C4063:D4063"/>
    <mergeCell ref="C4064:D4064"/>
    <mergeCell ref="C4065:D4065"/>
    <mergeCell ref="C4066:D4066"/>
    <mergeCell ref="C4028:D4028"/>
    <mergeCell ref="C4032:D4032"/>
    <mergeCell ref="C4038:D4038"/>
    <mergeCell ref="C4041:D4041"/>
    <mergeCell ref="C4042:D4042"/>
    <mergeCell ref="C4043:D4043"/>
    <mergeCell ref="I3985:L3985"/>
    <mergeCell ref="C3992:D3992"/>
    <mergeCell ref="C3995:D3995"/>
    <mergeCell ref="C4001:D4001"/>
    <mergeCell ref="C4009:D4009"/>
    <mergeCell ref="C4010:D4010"/>
    <mergeCell ref="C3965:D3965"/>
    <mergeCell ref="C3966:D3966"/>
    <mergeCell ref="B3976:D3976"/>
    <mergeCell ref="B3978:D3978"/>
    <mergeCell ref="B3981:D3981"/>
    <mergeCell ref="E3985:H3985"/>
    <mergeCell ref="C3943:D3943"/>
    <mergeCell ref="C3944:D3944"/>
    <mergeCell ref="C3952:D3952"/>
    <mergeCell ref="C3955:D3955"/>
    <mergeCell ref="C3956:D3956"/>
    <mergeCell ref="C3961:D3961"/>
    <mergeCell ref="C3926:D3926"/>
    <mergeCell ref="C3933:D3933"/>
    <mergeCell ref="C3937:D3937"/>
    <mergeCell ref="C3938:D3938"/>
    <mergeCell ref="C3939:D3939"/>
    <mergeCell ref="C3940:D3940"/>
    <mergeCell ref="C3903:D3903"/>
    <mergeCell ref="C3904:D3904"/>
    <mergeCell ref="C3908:D3908"/>
    <mergeCell ref="C3923:D3923"/>
    <mergeCell ref="C3924:D3924"/>
    <mergeCell ref="C3925:D3925"/>
    <mergeCell ref="C3870:D3870"/>
    <mergeCell ref="C3888:D3888"/>
    <mergeCell ref="C3892:D3892"/>
    <mergeCell ref="C3898:D3898"/>
    <mergeCell ref="C3901:D3901"/>
    <mergeCell ref="C3902:D3902"/>
    <mergeCell ref="E3845:H3845"/>
    <mergeCell ref="I3845:L3845"/>
    <mergeCell ref="C3852:D3852"/>
    <mergeCell ref="C3855:D3855"/>
    <mergeCell ref="C3861:D3861"/>
    <mergeCell ref="C3869:D3869"/>
    <mergeCell ref="C3821:D3821"/>
    <mergeCell ref="C3825:D3825"/>
    <mergeCell ref="C3826:D3826"/>
    <mergeCell ref="B3836:D3836"/>
    <mergeCell ref="B3838:D3838"/>
    <mergeCell ref="B3841:D3841"/>
    <mergeCell ref="C3800:D3800"/>
    <mergeCell ref="C3803:D3803"/>
    <mergeCell ref="C3804:D3804"/>
    <mergeCell ref="C3812:D3812"/>
    <mergeCell ref="C3815:D3815"/>
    <mergeCell ref="C3816:D3816"/>
    <mergeCell ref="C3785:D3785"/>
    <mergeCell ref="C3786:D3786"/>
    <mergeCell ref="C3793:D3793"/>
    <mergeCell ref="C3797:D3797"/>
    <mergeCell ref="C3798:D3798"/>
    <mergeCell ref="C3799:D3799"/>
    <mergeCell ref="C3762:D3762"/>
    <mergeCell ref="C3763:D3763"/>
    <mergeCell ref="C3764:D3764"/>
    <mergeCell ref="C3768:D3768"/>
    <mergeCell ref="C3783:D3783"/>
    <mergeCell ref="C3784:D3784"/>
    <mergeCell ref="C3729:D3729"/>
    <mergeCell ref="C3730:D3730"/>
    <mergeCell ref="C3748:D3748"/>
    <mergeCell ref="C3752:D3752"/>
    <mergeCell ref="C3758:D3758"/>
    <mergeCell ref="C3761:D3761"/>
    <mergeCell ref="B3701:D3701"/>
    <mergeCell ref="E3705:H3705"/>
    <mergeCell ref="I3705:L3705"/>
    <mergeCell ref="C3712:D3712"/>
    <mergeCell ref="C3715:D3715"/>
    <mergeCell ref="C3721:D3721"/>
    <mergeCell ref="C3676:D3676"/>
    <mergeCell ref="C3681:D3681"/>
    <mergeCell ref="C3685:D3685"/>
    <mergeCell ref="C3686:D3686"/>
    <mergeCell ref="B3696:D3696"/>
    <mergeCell ref="B3698:D3698"/>
    <mergeCell ref="C3659:D3659"/>
    <mergeCell ref="C3660:D3660"/>
    <mergeCell ref="C3663:D3663"/>
    <mergeCell ref="C3664:D3664"/>
    <mergeCell ref="C3672:D3672"/>
    <mergeCell ref="C3675:D3675"/>
    <mergeCell ref="C3644:D3644"/>
    <mergeCell ref="C3645:D3645"/>
    <mergeCell ref="C3646:D3646"/>
    <mergeCell ref="C3653:D3653"/>
    <mergeCell ref="C3657:D3657"/>
    <mergeCell ref="C3658:D3658"/>
    <mergeCell ref="C3621:D3621"/>
    <mergeCell ref="C3622:D3622"/>
    <mergeCell ref="C3623:D3623"/>
    <mergeCell ref="C3624:D3624"/>
    <mergeCell ref="C3628:D3628"/>
    <mergeCell ref="C3643:D3643"/>
    <mergeCell ref="C3581:D3581"/>
    <mergeCell ref="C3589:D3589"/>
    <mergeCell ref="C3590:D3590"/>
    <mergeCell ref="C3608:D3608"/>
    <mergeCell ref="C3612:D3612"/>
    <mergeCell ref="C3618:D3618"/>
    <mergeCell ref="B3558:D3558"/>
    <mergeCell ref="B3561:D3561"/>
    <mergeCell ref="E3565:H3565"/>
    <mergeCell ref="I3565:L3565"/>
    <mergeCell ref="C3572:D3572"/>
    <mergeCell ref="C3575:D3575"/>
    <mergeCell ref="C3535:D3535"/>
    <mergeCell ref="C3536:D3536"/>
    <mergeCell ref="C3541:D3541"/>
    <mergeCell ref="C3545:D3545"/>
    <mergeCell ref="C3546:D3546"/>
    <mergeCell ref="B3556:D3556"/>
    <mergeCell ref="C3518:D3518"/>
    <mergeCell ref="C3519:D3519"/>
    <mergeCell ref="C3520:D3520"/>
    <mergeCell ref="C3523:D3523"/>
    <mergeCell ref="C3524:D3524"/>
    <mergeCell ref="C3532:D3532"/>
    <mergeCell ref="C3503:D3503"/>
    <mergeCell ref="C3504:D3504"/>
    <mergeCell ref="C3505:D3505"/>
    <mergeCell ref="C3506:D3506"/>
    <mergeCell ref="C3513:D3513"/>
    <mergeCell ref="C3517:D3517"/>
    <mergeCell ref="C3478:D3478"/>
    <mergeCell ref="C3481:D3481"/>
    <mergeCell ref="C3482:D3482"/>
    <mergeCell ref="C3483:D3483"/>
    <mergeCell ref="C3484:D3484"/>
    <mergeCell ref="C3488:D3488"/>
    <mergeCell ref="C3435:D3435"/>
    <mergeCell ref="C3441:D3441"/>
    <mergeCell ref="C3449:D3449"/>
    <mergeCell ref="C3450:D3450"/>
    <mergeCell ref="C3468:D3468"/>
    <mergeCell ref="C3472:D3472"/>
    <mergeCell ref="B3416:D3416"/>
    <mergeCell ref="B3418:D3418"/>
    <mergeCell ref="B3421:D3421"/>
    <mergeCell ref="E3425:H3425"/>
    <mergeCell ref="I3425:L3425"/>
    <mergeCell ref="C3432:D3432"/>
    <mergeCell ref="C3392:D3392"/>
    <mergeCell ref="C3395:D3395"/>
    <mergeCell ref="C3396:D3396"/>
    <mergeCell ref="C3401:D3401"/>
    <mergeCell ref="C3405:D3405"/>
    <mergeCell ref="C3406:D3406"/>
    <mergeCell ref="C3377:D3377"/>
    <mergeCell ref="C3378:D3378"/>
    <mergeCell ref="C3379:D3379"/>
    <mergeCell ref="C3380:D3380"/>
    <mergeCell ref="C3383:D3383"/>
    <mergeCell ref="C3384:D3384"/>
    <mergeCell ref="C3348:D3348"/>
    <mergeCell ref="C3363:D3363"/>
    <mergeCell ref="C3364:D3364"/>
    <mergeCell ref="C3365:D3365"/>
    <mergeCell ref="C3366:D3366"/>
    <mergeCell ref="C3373:D3373"/>
    <mergeCell ref="C3332:D3332"/>
    <mergeCell ref="C3338:D3338"/>
    <mergeCell ref="C3341:D3341"/>
    <mergeCell ref="C3342:D3342"/>
    <mergeCell ref="C3343:D3343"/>
    <mergeCell ref="C3344:D3344"/>
    <mergeCell ref="C3292:D3292"/>
    <mergeCell ref="C3295:D3295"/>
    <mergeCell ref="C3301:D3301"/>
    <mergeCell ref="C3309:D3309"/>
    <mergeCell ref="C3310:D3310"/>
    <mergeCell ref="C3328:D3328"/>
    <mergeCell ref="C3266:D3266"/>
    <mergeCell ref="B3276:D3276"/>
    <mergeCell ref="B3278:D3278"/>
    <mergeCell ref="B3281:D3281"/>
    <mergeCell ref="E3285:H3285"/>
    <mergeCell ref="I3285:L3285"/>
    <mergeCell ref="C3244:D3244"/>
    <mergeCell ref="C3252:D3252"/>
    <mergeCell ref="C3255:D3255"/>
    <mergeCell ref="C3256:D3256"/>
    <mergeCell ref="C3261:D3261"/>
    <mergeCell ref="C3265:D3265"/>
    <mergeCell ref="C3233:D3233"/>
    <mergeCell ref="C3237:D3237"/>
    <mergeCell ref="C3238:D3238"/>
    <mergeCell ref="C3239:D3239"/>
    <mergeCell ref="C3240:D3240"/>
    <mergeCell ref="C3243:D3243"/>
    <mergeCell ref="C3204:D3204"/>
    <mergeCell ref="C3208:D3208"/>
    <mergeCell ref="C3223:D3223"/>
    <mergeCell ref="C3224:D3224"/>
    <mergeCell ref="C3225:D3225"/>
    <mergeCell ref="C3226:D3226"/>
    <mergeCell ref="C3188:D3188"/>
    <mergeCell ref="C3192:D3192"/>
    <mergeCell ref="C3198:D3198"/>
    <mergeCell ref="C3201:D3201"/>
    <mergeCell ref="C3202:D3202"/>
    <mergeCell ref="C3203:D3203"/>
    <mergeCell ref="I3145:L3145"/>
    <mergeCell ref="C3152:D3152"/>
    <mergeCell ref="C3155:D3155"/>
    <mergeCell ref="C3161:D3161"/>
    <mergeCell ref="C3169:D3169"/>
    <mergeCell ref="C3170:D3170"/>
    <mergeCell ref="C3125:D3125"/>
    <mergeCell ref="C3126:D3126"/>
    <mergeCell ref="B3136:D3136"/>
    <mergeCell ref="B3138:D3138"/>
    <mergeCell ref="B3141:D3141"/>
    <mergeCell ref="E3145:H3145"/>
    <mergeCell ref="C3103:D3103"/>
    <mergeCell ref="C3104:D3104"/>
    <mergeCell ref="C3112:D3112"/>
    <mergeCell ref="C3115:D3115"/>
    <mergeCell ref="C3116:D3116"/>
    <mergeCell ref="C3121:D3121"/>
    <mergeCell ref="C3086:D3086"/>
    <mergeCell ref="C3093:D3093"/>
    <mergeCell ref="C3097:D3097"/>
    <mergeCell ref="C3098:D3098"/>
    <mergeCell ref="C3099:D3099"/>
    <mergeCell ref="C3100:D3100"/>
    <mergeCell ref="C3063:D3063"/>
    <mergeCell ref="C3064:D3064"/>
    <mergeCell ref="C3068:D3068"/>
    <mergeCell ref="C3083:D3083"/>
    <mergeCell ref="C3084:D3084"/>
    <mergeCell ref="C3085:D3085"/>
    <mergeCell ref="C3030:D3030"/>
    <mergeCell ref="C3048:D3048"/>
    <mergeCell ref="C3052:D3052"/>
    <mergeCell ref="C3058:D3058"/>
    <mergeCell ref="C3061:D3061"/>
    <mergeCell ref="C3062:D3062"/>
    <mergeCell ref="E3005:H3005"/>
    <mergeCell ref="I3005:L3005"/>
    <mergeCell ref="C3012:D3012"/>
    <mergeCell ref="C3015:D3015"/>
    <mergeCell ref="C3021:D3021"/>
    <mergeCell ref="C3029:D3029"/>
    <mergeCell ref="C2981:D2981"/>
    <mergeCell ref="C2985:D2985"/>
    <mergeCell ref="C2986:D2986"/>
    <mergeCell ref="B2996:D2996"/>
    <mergeCell ref="B2998:D2998"/>
    <mergeCell ref="B3001:D3001"/>
    <mergeCell ref="C2960:D2960"/>
    <mergeCell ref="C2963:D2963"/>
    <mergeCell ref="C2964:D2964"/>
    <mergeCell ref="C2972:D2972"/>
    <mergeCell ref="C2975:D2975"/>
    <mergeCell ref="C2976:D2976"/>
    <mergeCell ref="C2945:D2945"/>
    <mergeCell ref="C2946:D2946"/>
    <mergeCell ref="C2953:D2953"/>
    <mergeCell ref="C2957:D2957"/>
    <mergeCell ref="C2958:D2958"/>
    <mergeCell ref="C2959:D2959"/>
    <mergeCell ref="C2922:D2922"/>
    <mergeCell ref="C2923:D2923"/>
    <mergeCell ref="C2924:D2924"/>
    <mergeCell ref="C2928:D2928"/>
    <mergeCell ref="C2943:D2943"/>
    <mergeCell ref="C2944:D2944"/>
    <mergeCell ref="C2889:D2889"/>
    <mergeCell ref="C2890:D2890"/>
    <mergeCell ref="C2908:D2908"/>
    <mergeCell ref="C2912:D2912"/>
    <mergeCell ref="C2918:D2918"/>
    <mergeCell ref="C2921:D2921"/>
    <mergeCell ref="B2861:D2861"/>
    <mergeCell ref="E2865:H2865"/>
    <mergeCell ref="I2865:L2865"/>
    <mergeCell ref="C2872:D2872"/>
    <mergeCell ref="C2875:D2875"/>
    <mergeCell ref="C2881:D2881"/>
    <mergeCell ref="C2836:D2836"/>
    <mergeCell ref="C2841:D2841"/>
    <mergeCell ref="C2845:D2845"/>
    <mergeCell ref="C2846:D2846"/>
    <mergeCell ref="B2856:D2856"/>
    <mergeCell ref="B2858:D2858"/>
    <mergeCell ref="C2819:D2819"/>
    <mergeCell ref="C2820:D2820"/>
    <mergeCell ref="C2823:D2823"/>
    <mergeCell ref="C2824:D2824"/>
    <mergeCell ref="C2832:D2832"/>
    <mergeCell ref="C2835:D2835"/>
    <mergeCell ref="C2804:D2804"/>
    <mergeCell ref="C2805:D2805"/>
    <mergeCell ref="C2806:D2806"/>
    <mergeCell ref="C2813:D2813"/>
    <mergeCell ref="C2817:D2817"/>
    <mergeCell ref="C2818:D2818"/>
    <mergeCell ref="C2781:D2781"/>
    <mergeCell ref="C2782:D2782"/>
    <mergeCell ref="C2783:D2783"/>
    <mergeCell ref="C2784:D2784"/>
    <mergeCell ref="C2788:D2788"/>
    <mergeCell ref="C2803:D2803"/>
    <mergeCell ref="C2741:D2741"/>
    <mergeCell ref="C2749:D2749"/>
    <mergeCell ref="C2750:D2750"/>
    <mergeCell ref="C2768:D2768"/>
    <mergeCell ref="C2772:D2772"/>
    <mergeCell ref="C2778:D2778"/>
    <mergeCell ref="B2718:D2718"/>
    <mergeCell ref="B2721:D2721"/>
    <mergeCell ref="E2725:H2725"/>
    <mergeCell ref="I2725:L2725"/>
    <mergeCell ref="C2732:D2732"/>
    <mergeCell ref="C2735:D2735"/>
    <mergeCell ref="C2695:D2695"/>
    <mergeCell ref="C2696:D2696"/>
    <mergeCell ref="C2701:D2701"/>
    <mergeCell ref="C2705:D2705"/>
    <mergeCell ref="C2706:D2706"/>
    <mergeCell ref="B2716:D2716"/>
    <mergeCell ref="C2678:D2678"/>
    <mergeCell ref="C2679:D2679"/>
    <mergeCell ref="C2680:D2680"/>
    <mergeCell ref="C2683:D2683"/>
    <mergeCell ref="C2684:D2684"/>
    <mergeCell ref="C2692:D2692"/>
    <mergeCell ref="C2663:D2663"/>
    <mergeCell ref="C2664:D2664"/>
    <mergeCell ref="C2665:D2665"/>
    <mergeCell ref="C2666:D2666"/>
    <mergeCell ref="C2673:D2673"/>
    <mergeCell ref="C2677:D2677"/>
    <mergeCell ref="C2638:D2638"/>
    <mergeCell ref="C2641:D2641"/>
    <mergeCell ref="C2642:D2642"/>
    <mergeCell ref="C2643:D2643"/>
    <mergeCell ref="C2644:D2644"/>
    <mergeCell ref="C2648:D2648"/>
    <mergeCell ref="C2595:D2595"/>
    <mergeCell ref="C2601:D2601"/>
    <mergeCell ref="C2609:D2609"/>
    <mergeCell ref="C2610:D2610"/>
    <mergeCell ref="C2628:D2628"/>
    <mergeCell ref="C2632:D2632"/>
    <mergeCell ref="B2576:D2576"/>
    <mergeCell ref="B2578:D2578"/>
    <mergeCell ref="B2581:D2581"/>
    <mergeCell ref="E2585:H2585"/>
    <mergeCell ref="I2585:L2585"/>
    <mergeCell ref="C2592:D2592"/>
    <mergeCell ref="C2552:D2552"/>
    <mergeCell ref="C2555:D2555"/>
    <mergeCell ref="C2556:D2556"/>
    <mergeCell ref="C2561:D2561"/>
    <mergeCell ref="C2565:D2565"/>
    <mergeCell ref="C2566:D2566"/>
    <mergeCell ref="C2537:D2537"/>
    <mergeCell ref="C2538:D2538"/>
    <mergeCell ref="C2539:D2539"/>
    <mergeCell ref="C2540:D2540"/>
    <mergeCell ref="C2543:D2543"/>
    <mergeCell ref="C2544:D2544"/>
    <mergeCell ref="C2508:D2508"/>
    <mergeCell ref="C2523:D2523"/>
    <mergeCell ref="C2524:D2524"/>
    <mergeCell ref="C2525:D2525"/>
    <mergeCell ref="C2526:D2526"/>
    <mergeCell ref="C2533:D2533"/>
    <mergeCell ref="C2492:D2492"/>
    <mergeCell ref="C2498:D2498"/>
    <mergeCell ref="C2501:D2501"/>
    <mergeCell ref="C2502:D2502"/>
    <mergeCell ref="C2503:D2503"/>
    <mergeCell ref="C2504:D2504"/>
    <mergeCell ref="C2452:D2452"/>
    <mergeCell ref="C2455:D2455"/>
    <mergeCell ref="C2461:D2461"/>
    <mergeCell ref="C2469:D2469"/>
    <mergeCell ref="C2470:D2470"/>
    <mergeCell ref="C2488:D2488"/>
    <mergeCell ref="C2426:D2426"/>
    <mergeCell ref="B2436:D2436"/>
    <mergeCell ref="B2438:D2438"/>
    <mergeCell ref="B2441:D2441"/>
    <mergeCell ref="E2445:H2445"/>
    <mergeCell ref="I2445:L2445"/>
    <mergeCell ref="C2404:D2404"/>
    <mergeCell ref="C2412:D2412"/>
    <mergeCell ref="C2415:D2415"/>
    <mergeCell ref="C2416:D2416"/>
    <mergeCell ref="C2421:D2421"/>
    <mergeCell ref="C2425:D2425"/>
    <mergeCell ref="C2393:D2393"/>
    <mergeCell ref="C2397:D2397"/>
    <mergeCell ref="C2398:D2398"/>
    <mergeCell ref="C2399:D2399"/>
    <mergeCell ref="C2400:D2400"/>
    <mergeCell ref="C2403:D2403"/>
    <mergeCell ref="C2364:D2364"/>
    <mergeCell ref="C2368:D2368"/>
    <mergeCell ref="C2383:D2383"/>
    <mergeCell ref="C2384:D2384"/>
    <mergeCell ref="C2385:D2385"/>
    <mergeCell ref="C2386:D2386"/>
    <mergeCell ref="C2348:D2348"/>
    <mergeCell ref="C2352:D2352"/>
    <mergeCell ref="C2358:D2358"/>
    <mergeCell ref="C2361:D2361"/>
    <mergeCell ref="C2362:D2362"/>
    <mergeCell ref="C2363:D2363"/>
    <mergeCell ref="I2305:L2305"/>
    <mergeCell ref="C2312:D2312"/>
    <mergeCell ref="C2315:D2315"/>
    <mergeCell ref="C2321:D2321"/>
    <mergeCell ref="C2329:D2329"/>
    <mergeCell ref="C2330:D2330"/>
    <mergeCell ref="C2285:D2285"/>
    <mergeCell ref="C2286:D2286"/>
    <mergeCell ref="B2296:D2296"/>
    <mergeCell ref="B2298:D2298"/>
    <mergeCell ref="B2301:D2301"/>
    <mergeCell ref="E2305:H2305"/>
    <mergeCell ref="C2263:D2263"/>
    <mergeCell ref="C2264:D2264"/>
    <mergeCell ref="C2272:D2272"/>
    <mergeCell ref="C2275:D2275"/>
    <mergeCell ref="C2276:D2276"/>
    <mergeCell ref="C2281:D2281"/>
    <mergeCell ref="C2246:D2246"/>
    <mergeCell ref="C2253:D2253"/>
    <mergeCell ref="C2257:D2257"/>
    <mergeCell ref="C2258:D2258"/>
    <mergeCell ref="C2259:D2259"/>
    <mergeCell ref="C2260:D2260"/>
    <mergeCell ref="C2223:D2223"/>
    <mergeCell ref="C2224:D2224"/>
    <mergeCell ref="C2228:D2228"/>
    <mergeCell ref="C2243:D2243"/>
    <mergeCell ref="C2244:D2244"/>
    <mergeCell ref="C2245:D2245"/>
    <mergeCell ref="C2190:D2190"/>
    <mergeCell ref="C2208:D2208"/>
    <mergeCell ref="C2212:D2212"/>
    <mergeCell ref="C2218:D2218"/>
    <mergeCell ref="C2221:D2221"/>
    <mergeCell ref="C2222:D2222"/>
    <mergeCell ref="E2165:H2165"/>
    <mergeCell ref="I2165:L2165"/>
    <mergeCell ref="C2172:D2172"/>
    <mergeCell ref="C2175:D2175"/>
    <mergeCell ref="C2181:D2181"/>
    <mergeCell ref="C2189:D2189"/>
    <mergeCell ref="C2141:D2141"/>
    <mergeCell ref="C2145:D2145"/>
    <mergeCell ref="C2146:D2146"/>
    <mergeCell ref="B2156:D2156"/>
    <mergeCell ref="B2158:D2158"/>
    <mergeCell ref="B2161:D2161"/>
    <mergeCell ref="C2120:D2120"/>
    <mergeCell ref="C2123:D2123"/>
    <mergeCell ref="C2124:D2124"/>
    <mergeCell ref="C2132:D2132"/>
    <mergeCell ref="C2135:D2135"/>
    <mergeCell ref="C2136:D2136"/>
    <mergeCell ref="C2105:D2105"/>
    <mergeCell ref="C2106:D2106"/>
    <mergeCell ref="C2113:D2113"/>
    <mergeCell ref="C2117:D2117"/>
    <mergeCell ref="C2118:D2118"/>
    <mergeCell ref="C2119:D2119"/>
    <mergeCell ref="C2082:D2082"/>
    <mergeCell ref="C2083:D2083"/>
    <mergeCell ref="C2084:D2084"/>
    <mergeCell ref="C2088:D2088"/>
    <mergeCell ref="C2103:D2103"/>
    <mergeCell ref="C2104:D2104"/>
    <mergeCell ref="C2049:D2049"/>
    <mergeCell ref="C2050:D2050"/>
    <mergeCell ref="C2068:D2068"/>
    <mergeCell ref="C2072:D2072"/>
    <mergeCell ref="C2078:D2078"/>
    <mergeCell ref="C2081:D2081"/>
    <mergeCell ref="B2021:D2021"/>
    <mergeCell ref="E2025:H2025"/>
    <mergeCell ref="I2025:L2025"/>
    <mergeCell ref="C2032:D2032"/>
    <mergeCell ref="C2035:D2035"/>
    <mergeCell ref="C2041:D2041"/>
    <mergeCell ref="C1996:D1996"/>
    <mergeCell ref="C2001:D2001"/>
    <mergeCell ref="C2005:D2005"/>
    <mergeCell ref="C2006:D2006"/>
    <mergeCell ref="B2016:D2016"/>
    <mergeCell ref="B2018:D2018"/>
    <mergeCell ref="C1979:D1979"/>
    <mergeCell ref="C1980:D1980"/>
    <mergeCell ref="C1983:D1983"/>
    <mergeCell ref="C1984:D1984"/>
    <mergeCell ref="C1992:D1992"/>
    <mergeCell ref="C1995:D1995"/>
    <mergeCell ref="C1964:D1964"/>
    <mergeCell ref="C1965:D1965"/>
    <mergeCell ref="C1966:D1966"/>
    <mergeCell ref="C1973:D1973"/>
    <mergeCell ref="C1977:D1977"/>
    <mergeCell ref="C1978:D1978"/>
    <mergeCell ref="C1941:D1941"/>
    <mergeCell ref="C1942:D1942"/>
    <mergeCell ref="C1943:D1943"/>
    <mergeCell ref="C1944:D1944"/>
    <mergeCell ref="C1948:D1948"/>
    <mergeCell ref="C1963:D1963"/>
    <mergeCell ref="C1901:D1901"/>
    <mergeCell ref="C1909:D1909"/>
    <mergeCell ref="C1910:D1910"/>
    <mergeCell ref="C1928:D1928"/>
    <mergeCell ref="C1932:D1932"/>
    <mergeCell ref="C1938:D1938"/>
    <mergeCell ref="B1878:D1878"/>
    <mergeCell ref="B1881:D1881"/>
    <mergeCell ref="E1885:H1885"/>
    <mergeCell ref="I1885:L1885"/>
    <mergeCell ref="C1892:D1892"/>
    <mergeCell ref="C1895:D1895"/>
    <mergeCell ref="C1855:D1855"/>
    <mergeCell ref="C1856:D1856"/>
    <mergeCell ref="C1861:D1861"/>
    <mergeCell ref="C1865:D1865"/>
    <mergeCell ref="C1866:D1866"/>
    <mergeCell ref="B1876:D1876"/>
    <mergeCell ref="C1838:D1838"/>
    <mergeCell ref="C1839:D1839"/>
    <mergeCell ref="C1840:D1840"/>
    <mergeCell ref="C1843:D1843"/>
    <mergeCell ref="C1844:D1844"/>
    <mergeCell ref="C1852:D1852"/>
    <mergeCell ref="C1823:D1823"/>
    <mergeCell ref="C1824:D1824"/>
    <mergeCell ref="C1825:D1825"/>
    <mergeCell ref="C1826:D1826"/>
    <mergeCell ref="C1833:D1833"/>
    <mergeCell ref="C1837:D1837"/>
    <mergeCell ref="C1798:D1798"/>
    <mergeCell ref="C1801:D1801"/>
    <mergeCell ref="C1802:D1802"/>
    <mergeCell ref="C1803:D1803"/>
    <mergeCell ref="C1804:D1804"/>
    <mergeCell ref="C1808:D1808"/>
    <mergeCell ref="C1755:D1755"/>
    <mergeCell ref="C1761:D1761"/>
    <mergeCell ref="C1769:D1769"/>
    <mergeCell ref="C1770:D1770"/>
    <mergeCell ref="C1788:D1788"/>
    <mergeCell ref="C1792:D1792"/>
    <mergeCell ref="B1736:D1736"/>
    <mergeCell ref="B1738:D1738"/>
    <mergeCell ref="B1741:D1741"/>
    <mergeCell ref="E1745:H1745"/>
    <mergeCell ref="I1745:L1745"/>
    <mergeCell ref="C1752:D1752"/>
    <mergeCell ref="C1712:D1712"/>
    <mergeCell ref="C1715:D1715"/>
    <mergeCell ref="C1716:D1716"/>
    <mergeCell ref="C1721:D1721"/>
    <mergeCell ref="C1725:D1725"/>
    <mergeCell ref="C1726:D1726"/>
    <mergeCell ref="C1697:D1697"/>
    <mergeCell ref="C1698:D1698"/>
    <mergeCell ref="C1699:D1699"/>
    <mergeCell ref="C1700:D1700"/>
    <mergeCell ref="C1703:D1703"/>
    <mergeCell ref="C1704:D1704"/>
    <mergeCell ref="C1668:D1668"/>
    <mergeCell ref="C1683:D1683"/>
    <mergeCell ref="C1684:D1684"/>
    <mergeCell ref="C1685:D1685"/>
    <mergeCell ref="C1686:D1686"/>
    <mergeCell ref="C1693:D1693"/>
    <mergeCell ref="C1652:D1652"/>
    <mergeCell ref="C1658:D1658"/>
    <mergeCell ref="C1661:D1661"/>
    <mergeCell ref="C1662:D1662"/>
    <mergeCell ref="C1663:D1663"/>
    <mergeCell ref="C1664:D1664"/>
    <mergeCell ref="C1612:D1612"/>
    <mergeCell ref="C1615:D1615"/>
    <mergeCell ref="C1621:D1621"/>
    <mergeCell ref="C1629:D1629"/>
    <mergeCell ref="C1630:D1630"/>
    <mergeCell ref="C1648:D1648"/>
    <mergeCell ref="C1586:D1586"/>
    <mergeCell ref="B1596:D1596"/>
    <mergeCell ref="B1598:D1598"/>
    <mergeCell ref="B1601:D1601"/>
    <mergeCell ref="E1605:H1605"/>
    <mergeCell ref="I1605:L1605"/>
    <mergeCell ref="C1564:D1564"/>
    <mergeCell ref="C1572:D1572"/>
    <mergeCell ref="C1575:D1575"/>
    <mergeCell ref="C1576:D1576"/>
    <mergeCell ref="C1581:D1581"/>
    <mergeCell ref="C1585:D1585"/>
    <mergeCell ref="C1553:D1553"/>
    <mergeCell ref="C1557:D1557"/>
    <mergeCell ref="C1558:D1558"/>
    <mergeCell ref="C1559:D1559"/>
    <mergeCell ref="C1560:D1560"/>
    <mergeCell ref="C1563:D1563"/>
    <mergeCell ref="C1524:D1524"/>
    <mergeCell ref="C1528:D1528"/>
    <mergeCell ref="C1543:D1543"/>
    <mergeCell ref="C1544:D1544"/>
    <mergeCell ref="C1545:D1545"/>
    <mergeCell ref="C1546:D1546"/>
    <mergeCell ref="C1508:D1508"/>
    <mergeCell ref="C1512:D1512"/>
    <mergeCell ref="C1518:D1518"/>
    <mergeCell ref="C1521:D1521"/>
    <mergeCell ref="C1522:D1522"/>
    <mergeCell ref="C1523:D1523"/>
    <mergeCell ref="I1465:L1465"/>
    <mergeCell ref="C1472:D1472"/>
    <mergeCell ref="C1475:D1475"/>
    <mergeCell ref="C1481:D1481"/>
    <mergeCell ref="C1489:D1489"/>
    <mergeCell ref="C1490:D1490"/>
    <mergeCell ref="C1445:D1445"/>
    <mergeCell ref="C1446:D1446"/>
    <mergeCell ref="B1456:D1456"/>
    <mergeCell ref="B1458:D1458"/>
    <mergeCell ref="B1461:D1461"/>
    <mergeCell ref="E1465:H1465"/>
    <mergeCell ref="C1423:D1423"/>
    <mergeCell ref="C1424:D1424"/>
    <mergeCell ref="C1432:D1432"/>
    <mergeCell ref="C1435:D1435"/>
    <mergeCell ref="C1436:D1436"/>
    <mergeCell ref="C1441:D1441"/>
    <mergeCell ref="C1406:D1406"/>
    <mergeCell ref="C1413:D1413"/>
    <mergeCell ref="C1417:D1417"/>
    <mergeCell ref="C1418:D1418"/>
    <mergeCell ref="C1419:D1419"/>
    <mergeCell ref="C1420:D1420"/>
    <mergeCell ref="C1383:D1383"/>
    <mergeCell ref="C1384:D1384"/>
    <mergeCell ref="C1388:D1388"/>
    <mergeCell ref="C1403:D1403"/>
    <mergeCell ref="C1404:D1404"/>
    <mergeCell ref="C1405:D1405"/>
    <mergeCell ref="C1350:D1350"/>
    <mergeCell ref="C1368:D1368"/>
    <mergeCell ref="C1372:D1372"/>
    <mergeCell ref="C1378:D1378"/>
    <mergeCell ref="C1381:D1381"/>
    <mergeCell ref="C1382:D1382"/>
    <mergeCell ref="E1325:H1325"/>
    <mergeCell ref="I1325:L1325"/>
    <mergeCell ref="C1332:D1332"/>
    <mergeCell ref="C1335:D1335"/>
    <mergeCell ref="C1341:D1341"/>
    <mergeCell ref="C1349:D1349"/>
    <mergeCell ref="C1301:D1301"/>
    <mergeCell ref="C1305:D1305"/>
    <mergeCell ref="C1306:D1306"/>
    <mergeCell ref="B1316:D1316"/>
    <mergeCell ref="B1318:D1318"/>
    <mergeCell ref="B1321:D1321"/>
    <mergeCell ref="C1280:D1280"/>
    <mergeCell ref="C1283:D1283"/>
    <mergeCell ref="C1284:D1284"/>
    <mergeCell ref="C1292:D1292"/>
    <mergeCell ref="C1295:D1295"/>
    <mergeCell ref="C1296:D1296"/>
    <mergeCell ref="C1265:D1265"/>
    <mergeCell ref="C1266:D1266"/>
    <mergeCell ref="C1273:D1273"/>
    <mergeCell ref="C1277:D1277"/>
    <mergeCell ref="C1278:D1278"/>
    <mergeCell ref="C1279:D1279"/>
    <mergeCell ref="C1242:D1242"/>
    <mergeCell ref="C1243:D1243"/>
    <mergeCell ref="C1244:D1244"/>
    <mergeCell ref="C1248:D1248"/>
    <mergeCell ref="C1263:D1263"/>
    <mergeCell ref="C1264:D1264"/>
    <mergeCell ref="C1209:D1209"/>
    <mergeCell ref="C1210:D1210"/>
    <mergeCell ref="C1228:D1228"/>
    <mergeCell ref="C1232:D1232"/>
    <mergeCell ref="C1238:D1238"/>
    <mergeCell ref="C1241:D1241"/>
    <mergeCell ref="B1181:D1181"/>
    <mergeCell ref="E1185:H1185"/>
    <mergeCell ref="I1185:L1185"/>
    <mergeCell ref="C1192:D1192"/>
    <mergeCell ref="C1195:D1195"/>
    <mergeCell ref="C1201:D1201"/>
    <mergeCell ref="C1156:D1156"/>
    <mergeCell ref="C1161:D1161"/>
    <mergeCell ref="C1165:D1165"/>
    <mergeCell ref="C1166:D1166"/>
    <mergeCell ref="B1176:D1176"/>
    <mergeCell ref="B1178:D1178"/>
    <mergeCell ref="C527:D527"/>
    <mergeCell ref="C468:D468"/>
    <mergeCell ref="C481:D481"/>
    <mergeCell ref="C484:D484"/>
    <mergeCell ref="C505:D505"/>
    <mergeCell ref="C471:D471"/>
    <mergeCell ref="C1025:D1025"/>
    <mergeCell ref="C1026:D1026"/>
    <mergeCell ref="B1036:D1036"/>
    <mergeCell ref="C1139:D1139"/>
    <mergeCell ref="C1140:D1140"/>
    <mergeCell ref="C1143:D1143"/>
    <mergeCell ref="C1144:D1144"/>
    <mergeCell ref="C1152:D1152"/>
    <mergeCell ref="C1155:D1155"/>
    <mergeCell ref="C1124:D1124"/>
    <mergeCell ref="C1125:D1125"/>
    <mergeCell ref="C1126:D1126"/>
    <mergeCell ref="C1133:D1133"/>
    <mergeCell ref="C1137:D1137"/>
    <mergeCell ref="C1138:D1138"/>
    <mergeCell ref="C1101:D1101"/>
    <mergeCell ref="C1102:D1102"/>
    <mergeCell ref="C1103:D1103"/>
    <mergeCell ref="C1104:D1104"/>
    <mergeCell ref="C1108:D1108"/>
    <mergeCell ref="C1123:D1123"/>
    <mergeCell ref="C998:D998"/>
    <mergeCell ref="C999:D999"/>
    <mergeCell ref="C1000:D1000"/>
    <mergeCell ref="C1003:D1003"/>
    <mergeCell ref="C1004:D1004"/>
    <mergeCell ref="C1012:D1012"/>
    <mergeCell ref="C983:D983"/>
    <mergeCell ref="C984:D984"/>
    <mergeCell ref="C985:D985"/>
    <mergeCell ref="C986:D986"/>
    <mergeCell ref="C993:D993"/>
    <mergeCell ref="C997:D997"/>
    <mergeCell ref="C958:D958"/>
    <mergeCell ref="C961:D961"/>
    <mergeCell ref="C962:D962"/>
    <mergeCell ref="C963:D963"/>
    <mergeCell ref="C964:D964"/>
    <mergeCell ref="C968:D968"/>
    <mergeCell ref="C915:D915"/>
    <mergeCell ref="C921:D921"/>
    <mergeCell ref="C929:D929"/>
    <mergeCell ref="C930:D930"/>
    <mergeCell ref="C948:D948"/>
    <mergeCell ref="C952:D952"/>
    <mergeCell ref="B896:D896"/>
    <mergeCell ref="B898:D898"/>
    <mergeCell ref="B901:D901"/>
    <mergeCell ref="E905:H905"/>
    <mergeCell ref="I905:L905"/>
    <mergeCell ref="C912:D912"/>
    <mergeCell ref="E445:H445"/>
    <mergeCell ref="E461:H461"/>
    <mergeCell ref="E19:H19"/>
    <mergeCell ref="I19:L19"/>
    <mergeCell ref="E183:H183"/>
    <mergeCell ref="I183:L183"/>
    <mergeCell ref="E360:H360"/>
    <mergeCell ref="I360:L360"/>
    <mergeCell ref="I445:L445"/>
    <mergeCell ref="I461:L461"/>
    <mergeCell ref="C39:D39"/>
    <mergeCell ref="C275:D275"/>
    <mergeCell ref="C278:D278"/>
    <mergeCell ref="C272:D272"/>
    <mergeCell ref="C273:D273"/>
    <mergeCell ref="C274:D274"/>
    <mergeCell ref="C296:D296"/>
    <mergeCell ref="C300:D300"/>
    <mergeCell ref="B309:D309"/>
    <mergeCell ref="B311:D311"/>
    <mergeCell ref="C474:D474"/>
    <mergeCell ref="C279:D279"/>
    <mergeCell ref="C287:D287"/>
    <mergeCell ref="C290:D290"/>
    <mergeCell ref="C291:D291"/>
    <mergeCell ref="B314:D314"/>
    <mergeCell ref="B7:D7"/>
    <mergeCell ref="B9:D9"/>
    <mergeCell ref="B12:D12"/>
    <mergeCell ref="C22:D22"/>
    <mergeCell ref="C28:D28"/>
    <mergeCell ref="C33:D33"/>
    <mergeCell ref="C190:D190"/>
    <mergeCell ref="C196:D196"/>
    <mergeCell ref="C187:D187"/>
    <mergeCell ref="B176:D176"/>
    <mergeCell ref="B179:D179"/>
    <mergeCell ref="B174:D174"/>
    <mergeCell ref="C259:D259"/>
    <mergeCell ref="C260:D260"/>
    <mergeCell ref="C268:D268"/>
    <mergeCell ref="C204:D204"/>
    <mergeCell ref="C205:D205"/>
    <mergeCell ref="C227:D227"/>
    <mergeCell ref="C261:D261"/>
    <mergeCell ref="C236:D236"/>
    <mergeCell ref="C223:D223"/>
    <mergeCell ref="C233:D233"/>
    <mergeCell ref="C237:D237"/>
    <mergeCell ref="C238:D238"/>
    <mergeCell ref="C239:D239"/>
    <mergeCell ref="C243:D243"/>
    <mergeCell ref="C258:D258"/>
    <mergeCell ref="B347:D347"/>
    <mergeCell ref="C378:D378"/>
    <mergeCell ref="C386:D386"/>
    <mergeCell ref="B356:D356"/>
    <mergeCell ref="C364:D364"/>
    <mergeCell ref="B351:D351"/>
    <mergeCell ref="B353:D353"/>
    <mergeCell ref="B457:D457"/>
    <mergeCell ref="C464:D464"/>
    <mergeCell ref="C425:D425"/>
    <mergeCell ref="C426:D426"/>
    <mergeCell ref="C429:D429"/>
    <mergeCell ref="B436:D436"/>
    <mergeCell ref="B452:D452"/>
    <mergeCell ref="B454:D454"/>
    <mergeCell ref="C415:D415"/>
    <mergeCell ref="C427:D427"/>
    <mergeCell ref="B438:D438"/>
    <mergeCell ref="B441:D441"/>
    <mergeCell ref="C428:D428"/>
    <mergeCell ref="C399:D399"/>
    <mergeCell ref="C405:D405"/>
    <mergeCell ref="C409:D409"/>
    <mergeCell ref="C412:D412"/>
    <mergeCell ref="C402:D402"/>
    <mergeCell ref="C394:D394"/>
    <mergeCell ref="B607:C607"/>
    <mergeCell ref="G607:J607"/>
    <mergeCell ref="B608:C608"/>
    <mergeCell ref="H608:J608"/>
    <mergeCell ref="H610:J610"/>
    <mergeCell ref="I9:J9"/>
    <mergeCell ref="I10:J12"/>
    <mergeCell ref="C408:D408"/>
    <mergeCell ref="G603:J603"/>
    <mergeCell ref="G604:J604"/>
    <mergeCell ref="B616:D616"/>
    <mergeCell ref="B618:D618"/>
    <mergeCell ref="B621:D621"/>
    <mergeCell ref="E625:H625"/>
    <mergeCell ref="I625:L625"/>
    <mergeCell ref="C632:D632"/>
    <mergeCell ref="C635:D635"/>
    <mergeCell ref="C594:D594"/>
    <mergeCell ref="C544:D544"/>
    <mergeCell ref="C547:D547"/>
    <mergeCell ref="C569:D569"/>
    <mergeCell ref="C589:D589"/>
    <mergeCell ref="C534:D534"/>
    <mergeCell ref="C515:D515"/>
    <mergeCell ref="C500:D500"/>
    <mergeCell ref="C506:D506"/>
    <mergeCell ref="C538:D538"/>
    <mergeCell ref="C539:D539"/>
    <mergeCell ref="C519:D519"/>
    <mergeCell ref="C524:D524"/>
    <mergeCell ref="G606:J606"/>
    <mergeCell ref="C391:D391"/>
    <mergeCell ref="C641:D641"/>
    <mergeCell ref="C649:D649"/>
    <mergeCell ref="C650:D650"/>
    <mergeCell ref="C668:D668"/>
    <mergeCell ref="C672:D672"/>
    <mergeCell ref="C678:D678"/>
    <mergeCell ref="C681:D681"/>
    <mergeCell ref="C682:D682"/>
    <mergeCell ref="C683:D683"/>
    <mergeCell ref="C684:D684"/>
    <mergeCell ref="C688:D688"/>
    <mergeCell ref="C703:D703"/>
    <mergeCell ref="C704:D704"/>
    <mergeCell ref="C705:D705"/>
    <mergeCell ref="C706:D706"/>
    <mergeCell ref="C713:D713"/>
    <mergeCell ref="C717:D717"/>
    <mergeCell ref="C718:D718"/>
    <mergeCell ref="C719:D719"/>
    <mergeCell ref="C720:D720"/>
    <mergeCell ref="C723:D723"/>
    <mergeCell ref="C724:D724"/>
    <mergeCell ref="C732:D732"/>
    <mergeCell ref="C735:D735"/>
    <mergeCell ref="C736:D736"/>
    <mergeCell ref="C741:D741"/>
    <mergeCell ref="C745:D745"/>
    <mergeCell ref="C746:D746"/>
    <mergeCell ref="B756:D756"/>
    <mergeCell ref="B758:D758"/>
    <mergeCell ref="B761:D761"/>
    <mergeCell ref="E765:H765"/>
    <mergeCell ref="I765:L765"/>
    <mergeCell ref="C772:D772"/>
    <mergeCell ref="C775:D775"/>
    <mergeCell ref="C781:D781"/>
    <mergeCell ref="C789:D789"/>
    <mergeCell ref="C790:D790"/>
    <mergeCell ref="C808:D808"/>
    <mergeCell ref="C812:D812"/>
    <mergeCell ref="C818:D818"/>
    <mergeCell ref="C821:D821"/>
    <mergeCell ref="C822:D822"/>
    <mergeCell ref="C823:D823"/>
    <mergeCell ref="C824:D824"/>
    <mergeCell ref="C828:D828"/>
    <mergeCell ref="C843:D843"/>
    <mergeCell ref="C844:D844"/>
    <mergeCell ref="C845:D845"/>
    <mergeCell ref="C846:D846"/>
    <mergeCell ref="C853:D853"/>
    <mergeCell ref="C857:D857"/>
    <mergeCell ref="C858:D858"/>
    <mergeCell ref="C876:D876"/>
    <mergeCell ref="C881:D881"/>
    <mergeCell ref="C885:D885"/>
    <mergeCell ref="C886:D886"/>
    <mergeCell ref="C859:D859"/>
    <mergeCell ref="C860:D860"/>
    <mergeCell ref="C863:D863"/>
    <mergeCell ref="C864:D864"/>
    <mergeCell ref="C872:D872"/>
    <mergeCell ref="C875:D875"/>
    <mergeCell ref="B6496:D6496"/>
    <mergeCell ref="B6498:D6498"/>
    <mergeCell ref="B6501:D6501"/>
    <mergeCell ref="E6505:H6505"/>
    <mergeCell ref="I6505:L6505"/>
    <mergeCell ref="C1061:D1061"/>
    <mergeCell ref="C1069:D1069"/>
    <mergeCell ref="C1070:D1070"/>
    <mergeCell ref="C1088:D1088"/>
    <mergeCell ref="C1092:D1092"/>
    <mergeCell ref="C1098:D1098"/>
    <mergeCell ref="B1038:D1038"/>
    <mergeCell ref="B1041:D1041"/>
    <mergeCell ref="E1045:H1045"/>
    <mergeCell ref="I1045:L1045"/>
    <mergeCell ref="C1052:D1052"/>
    <mergeCell ref="C1055:D1055"/>
    <mergeCell ref="C1015:D1015"/>
    <mergeCell ref="C1016:D1016"/>
    <mergeCell ref="C1021:D1021"/>
    <mergeCell ref="C6512:D6512"/>
    <mergeCell ref="C6515:D6515"/>
    <mergeCell ref="C6521:D6521"/>
    <mergeCell ref="C6529:D6529"/>
    <mergeCell ref="C6530:D6530"/>
    <mergeCell ref="C6548:D6548"/>
    <mergeCell ref="C6552:D6552"/>
    <mergeCell ref="C6558:D6558"/>
    <mergeCell ref="C6561:D6561"/>
    <mergeCell ref="C6562:D6562"/>
    <mergeCell ref="C6563:D6563"/>
    <mergeCell ref="C6564:D6564"/>
    <mergeCell ref="C6568:D6568"/>
    <mergeCell ref="C6583:D6583"/>
    <mergeCell ref="C6584:D6584"/>
    <mergeCell ref="C6585:D6585"/>
    <mergeCell ref="C6586:D6586"/>
    <mergeCell ref="C6593:D6593"/>
    <mergeCell ref="C6597:D6597"/>
    <mergeCell ref="C6598:D6598"/>
    <mergeCell ref="C6599:D6599"/>
    <mergeCell ref="C6600:D6600"/>
    <mergeCell ref="C6603:D6603"/>
    <mergeCell ref="C6604:D6604"/>
    <mergeCell ref="C6612:D6612"/>
    <mergeCell ref="C6615:D6615"/>
    <mergeCell ref="C6616:D6616"/>
    <mergeCell ref="C6621:D6621"/>
    <mergeCell ref="C6625:D6625"/>
    <mergeCell ref="C6626:D6626"/>
    <mergeCell ref="B6636:D6636"/>
    <mergeCell ref="B6638:D6638"/>
    <mergeCell ref="B6641:D6641"/>
    <mergeCell ref="E6645:H6645"/>
    <mergeCell ref="C6726:D6726"/>
    <mergeCell ref="C6733:D6733"/>
    <mergeCell ref="C6737:D6737"/>
    <mergeCell ref="C6738:D6738"/>
    <mergeCell ref="C6756:D6756"/>
    <mergeCell ref="C6761:D6761"/>
    <mergeCell ref="C6765:D6765"/>
    <mergeCell ref="C6766:D6766"/>
    <mergeCell ref="C6739:D6739"/>
    <mergeCell ref="C6740:D6740"/>
    <mergeCell ref="C6743:D6743"/>
    <mergeCell ref="C6744:D6744"/>
    <mergeCell ref="C6752:D6752"/>
    <mergeCell ref="C6755:D6755"/>
    <mergeCell ref="I6645:L6645"/>
    <mergeCell ref="C6652:D6652"/>
    <mergeCell ref="C6655:D6655"/>
    <mergeCell ref="C6661:D6661"/>
    <mergeCell ref="C6669:D6669"/>
    <mergeCell ref="C6670:D6670"/>
    <mergeCell ref="C6688:D6688"/>
    <mergeCell ref="C6692:D6692"/>
    <mergeCell ref="C6698:D6698"/>
    <mergeCell ref="C6701:D6701"/>
    <mergeCell ref="C6702:D6702"/>
    <mergeCell ref="C6703:D6703"/>
    <mergeCell ref="C6704:D6704"/>
    <mergeCell ref="C6708:D6708"/>
    <mergeCell ref="C6723:D6723"/>
    <mergeCell ref="C6724:D6724"/>
    <mergeCell ref="C6725:D6725"/>
  </mergeCells>
  <phoneticPr fontId="2" type="noConversion"/>
  <conditionalFormatting sqref="D450">
    <cfRule type="cellIs" dxfId="755" priority="796" stopIfTrue="1" operator="notEqual">
      <formula>0</formula>
    </cfRule>
  </conditionalFormatting>
  <conditionalFormatting sqref="D601">
    <cfRule type="cellIs" dxfId="754" priority="795" stopIfTrue="1" operator="notEqual">
      <formula>0</formula>
    </cfRule>
  </conditionalFormatting>
  <conditionalFormatting sqref="E15">
    <cfRule type="cellIs" dxfId="753" priority="789" stopIfTrue="1" operator="equal">
      <formula>98</formula>
    </cfRule>
    <cfRule type="cellIs" dxfId="752" priority="791" stopIfTrue="1" operator="equal">
      <formula>96</formula>
    </cfRule>
    <cfRule type="cellIs" dxfId="751" priority="792" stopIfTrue="1" operator="equal">
      <formula>42</formula>
    </cfRule>
    <cfRule type="cellIs" dxfId="750" priority="793" stopIfTrue="1" operator="equal">
      <formula>97</formula>
    </cfRule>
    <cfRule type="cellIs" dxfId="749" priority="794" stopIfTrue="1" operator="equal">
      <formula>33</formula>
    </cfRule>
  </conditionalFormatting>
  <conditionalFormatting sqref="F15">
    <cfRule type="cellIs" dxfId="748" priority="785" stopIfTrue="1" operator="equal">
      <formula>"ЧУЖДИ СРЕДСТВА"</formula>
    </cfRule>
    <cfRule type="cellIs" dxfId="747" priority="786" stopIfTrue="1" operator="equal">
      <formula>"СЕС - ДМП"</formula>
    </cfRule>
    <cfRule type="cellIs" dxfId="746" priority="787" stopIfTrue="1" operator="equal">
      <formula>"СЕС - РА"</formula>
    </cfRule>
    <cfRule type="cellIs" dxfId="745" priority="788" stopIfTrue="1" operator="equal">
      <formula>"СЕС - ДЕС"</formula>
    </cfRule>
    <cfRule type="cellIs" dxfId="744" priority="790" stopIfTrue="1" operator="equal">
      <formula>"СЕС - КСФ"</formula>
    </cfRule>
  </conditionalFormatting>
  <conditionalFormatting sqref="F179">
    <cfRule type="cellIs" dxfId="743" priority="773" stopIfTrue="1" operator="equal">
      <formula>0</formula>
    </cfRule>
  </conditionalFormatting>
  <conditionalFormatting sqref="E181">
    <cfRule type="cellIs" dxfId="742" priority="768" stopIfTrue="1" operator="equal">
      <formula>98</formula>
    </cfRule>
    <cfRule type="cellIs" dxfId="741" priority="769" stopIfTrue="1" operator="equal">
      <formula>96</formula>
    </cfRule>
    <cfRule type="cellIs" dxfId="740" priority="770" stopIfTrue="1" operator="equal">
      <formula>42</formula>
    </cfRule>
    <cfRule type="cellIs" dxfId="739" priority="771" stopIfTrue="1" operator="equal">
      <formula>97</formula>
    </cfRule>
    <cfRule type="cellIs" dxfId="738" priority="772" stopIfTrue="1" operator="equal">
      <formula>33</formula>
    </cfRule>
  </conditionalFormatting>
  <conditionalFormatting sqref="F181">
    <cfRule type="cellIs" dxfId="737" priority="763" stopIfTrue="1" operator="equal">
      <formula>"ЧУЖДИ СРЕДСТВА"</formula>
    </cfRule>
    <cfRule type="cellIs" dxfId="736" priority="764" stopIfTrue="1" operator="equal">
      <formula>"СЕС - ДМП"</formula>
    </cfRule>
    <cfRule type="cellIs" dxfId="735" priority="765" stopIfTrue="1" operator="equal">
      <formula>"СЕС - РА"</formula>
    </cfRule>
    <cfRule type="cellIs" dxfId="734" priority="766" stopIfTrue="1" operator="equal">
      <formula>"СЕС - ДЕС"</formula>
    </cfRule>
    <cfRule type="cellIs" dxfId="733" priority="767" stopIfTrue="1" operator="equal">
      <formula>"СЕС - КСФ"</formula>
    </cfRule>
  </conditionalFormatting>
  <conditionalFormatting sqref="F356">
    <cfRule type="cellIs" dxfId="732" priority="762" stopIfTrue="1" operator="equal">
      <formula>0</formula>
    </cfRule>
  </conditionalFormatting>
  <conditionalFormatting sqref="E358">
    <cfRule type="cellIs" dxfId="731" priority="757" stopIfTrue="1" operator="equal">
      <formula>98</formula>
    </cfRule>
    <cfRule type="cellIs" dxfId="730" priority="758" stopIfTrue="1" operator="equal">
      <formula>96</formula>
    </cfRule>
    <cfRule type="cellIs" dxfId="729" priority="759" stopIfTrue="1" operator="equal">
      <formula>42</formula>
    </cfRule>
    <cfRule type="cellIs" dxfId="728" priority="760" stopIfTrue="1" operator="equal">
      <formula>97</formula>
    </cfRule>
    <cfRule type="cellIs" dxfId="727" priority="761" stopIfTrue="1" operator="equal">
      <formula>33</formula>
    </cfRule>
  </conditionalFormatting>
  <conditionalFormatting sqref="F358">
    <cfRule type="cellIs" dxfId="726" priority="752" stopIfTrue="1" operator="equal">
      <formula>"ЧУЖДИ СРЕДСТВА"</formula>
    </cfRule>
    <cfRule type="cellIs" dxfId="725" priority="753" stopIfTrue="1" operator="equal">
      <formula>"СЕС - ДМП"</formula>
    </cfRule>
    <cfRule type="cellIs" dxfId="724" priority="754" stopIfTrue="1" operator="equal">
      <formula>"СЕС - РА"</formula>
    </cfRule>
    <cfRule type="cellIs" dxfId="723" priority="755" stopIfTrue="1" operator="equal">
      <formula>"СЕС - ДЕС"</formula>
    </cfRule>
    <cfRule type="cellIs" dxfId="722" priority="756" stopIfTrue="1" operator="equal">
      <formula>"СЕС - КСФ"</formula>
    </cfRule>
  </conditionalFormatting>
  <conditionalFormatting sqref="F441">
    <cfRule type="cellIs" dxfId="721" priority="751" stopIfTrue="1" operator="equal">
      <formula>0</formula>
    </cfRule>
  </conditionalFormatting>
  <conditionalFormatting sqref="E443">
    <cfRule type="cellIs" dxfId="720" priority="746" stopIfTrue="1" operator="equal">
      <formula>98</formula>
    </cfRule>
    <cfRule type="cellIs" dxfId="719" priority="747" stopIfTrue="1" operator="equal">
      <formula>96</formula>
    </cfRule>
    <cfRule type="cellIs" dxfId="718" priority="748" stopIfTrue="1" operator="equal">
      <formula>42</formula>
    </cfRule>
    <cfRule type="cellIs" dxfId="717" priority="749" stopIfTrue="1" operator="equal">
      <formula>97</formula>
    </cfRule>
    <cfRule type="cellIs" dxfId="716" priority="750" stopIfTrue="1" operator="equal">
      <formula>33</formula>
    </cfRule>
  </conditionalFormatting>
  <conditionalFormatting sqref="F443">
    <cfRule type="cellIs" dxfId="715" priority="741" stopIfTrue="1" operator="equal">
      <formula>"ЧУЖДИ СРЕДСТВА"</formula>
    </cfRule>
    <cfRule type="cellIs" dxfId="714" priority="742" stopIfTrue="1" operator="equal">
      <formula>"СЕС - ДМП"</formula>
    </cfRule>
    <cfRule type="cellIs" dxfId="713" priority="743" stopIfTrue="1" operator="equal">
      <formula>"СЕС - РА"</formula>
    </cfRule>
    <cfRule type="cellIs" dxfId="712" priority="744" stopIfTrue="1" operator="equal">
      <formula>"СЕС - ДЕС"</formula>
    </cfRule>
    <cfRule type="cellIs" dxfId="711" priority="745" stopIfTrue="1" operator="equal">
      <formula>"СЕС - КСФ"</formula>
    </cfRule>
  </conditionalFormatting>
  <conditionalFormatting sqref="E450">
    <cfRule type="cellIs" dxfId="710" priority="740" stopIfTrue="1" operator="notEqual">
      <formula>0</formula>
    </cfRule>
  </conditionalFormatting>
  <conditionalFormatting sqref="F450">
    <cfRule type="cellIs" dxfId="709" priority="739" stopIfTrue="1" operator="notEqual">
      <formula>0</formula>
    </cfRule>
  </conditionalFormatting>
  <conditionalFormatting sqref="G450">
    <cfRule type="cellIs" dxfId="708" priority="738" stopIfTrue="1" operator="notEqual">
      <formula>0</formula>
    </cfRule>
  </conditionalFormatting>
  <conditionalFormatting sqref="H450">
    <cfRule type="cellIs" dxfId="707" priority="737" stopIfTrue="1" operator="notEqual">
      <formula>0</formula>
    </cfRule>
  </conditionalFormatting>
  <conditionalFormatting sqref="I450">
    <cfRule type="cellIs" dxfId="706" priority="736" stopIfTrue="1" operator="notEqual">
      <formula>0</formula>
    </cfRule>
  </conditionalFormatting>
  <conditionalFormatting sqref="J450">
    <cfRule type="cellIs" dxfId="705" priority="735" stopIfTrue="1" operator="notEqual">
      <formula>0</formula>
    </cfRule>
  </conditionalFormatting>
  <conditionalFormatting sqref="K450">
    <cfRule type="cellIs" dxfId="704" priority="734" stopIfTrue="1" operator="notEqual">
      <formula>0</formula>
    </cfRule>
  </conditionalFormatting>
  <conditionalFormatting sqref="L450">
    <cfRule type="cellIs" dxfId="703" priority="733" stopIfTrue="1" operator="notEqual">
      <formula>0</formula>
    </cfRule>
  </conditionalFormatting>
  <conditionalFormatting sqref="E601">
    <cfRule type="cellIs" dxfId="702" priority="732" stopIfTrue="1" operator="notEqual">
      <formula>0</formula>
    </cfRule>
  </conditionalFormatting>
  <conditionalFormatting sqref="F601:G601">
    <cfRule type="cellIs" dxfId="701" priority="731" stopIfTrue="1" operator="notEqual">
      <formula>0</formula>
    </cfRule>
  </conditionalFormatting>
  <conditionalFormatting sqref="H601">
    <cfRule type="cellIs" dxfId="700" priority="730" stopIfTrue="1" operator="notEqual">
      <formula>0</formula>
    </cfRule>
  </conditionalFormatting>
  <conditionalFormatting sqref="I601">
    <cfRule type="cellIs" dxfId="699" priority="729" stopIfTrue="1" operator="notEqual">
      <formula>0</formula>
    </cfRule>
  </conditionalFormatting>
  <conditionalFormatting sqref="J601:K601">
    <cfRule type="cellIs" dxfId="698" priority="728" stopIfTrue="1" operator="notEqual">
      <formula>0</formula>
    </cfRule>
  </conditionalFormatting>
  <conditionalFormatting sqref="L601">
    <cfRule type="cellIs" dxfId="697" priority="727" stopIfTrue="1" operator="notEqual">
      <formula>0</formula>
    </cfRule>
  </conditionalFormatting>
  <conditionalFormatting sqref="F457">
    <cfRule type="cellIs" dxfId="696" priority="725" stopIfTrue="1" operator="equal">
      <formula>0</formula>
    </cfRule>
  </conditionalFormatting>
  <conditionalFormatting sqref="E459">
    <cfRule type="cellIs" dxfId="695" priority="720" stopIfTrue="1" operator="equal">
      <formula>98</formula>
    </cfRule>
    <cfRule type="cellIs" dxfId="694" priority="721" stopIfTrue="1" operator="equal">
      <formula>96</formula>
    </cfRule>
    <cfRule type="cellIs" dxfId="693" priority="722" stopIfTrue="1" operator="equal">
      <formula>42</formula>
    </cfRule>
    <cfRule type="cellIs" dxfId="692" priority="723" stopIfTrue="1" operator="equal">
      <formula>97</formula>
    </cfRule>
    <cfRule type="cellIs" dxfId="691" priority="724" stopIfTrue="1" operator="equal">
      <formula>33</formula>
    </cfRule>
  </conditionalFormatting>
  <conditionalFormatting sqref="F459">
    <cfRule type="cellIs" dxfId="690" priority="715" stopIfTrue="1" operator="equal">
      <formula>"ЧУЖДИ СРЕДСТВА"</formula>
    </cfRule>
    <cfRule type="cellIs" dxfId="689" priority="716" stopIfTrue="1" operator="equal">
      <formula>"СЕС - ДМП"</formula>
    </cfRule>
    <cfRule type="cellIs" dxfId="688" priority="717" stopIfTrue="1" operator="equal">
      <formula>"СЕС - РА"</formula>
    </cfRule>
    <cfRule type="cellIs" dxfId="687" priority="718" stopIfTrue="1" operator="equal">
      <formula>"СЕС - ДЕС"</formula>
    </cfRule>
    <cfRule type="cellIs" dxfId="686" priority="719" stopIfTrue="1" operator="equal">
      <formula>"СЕС - КСФ"</formula>
    </cfRule>
  </conditionalFormatting>
  <conditionalFormatting sqref="I9:J9">
    <cfRule type="cellIs" dxfId="685" priority="710" stopIfTrue="1" operator="between">
      <formula>1000000000000</formula>
      <formula>9999999999999990</formula>
    </cfRule>
    <cfRule type="cellIs" dxfId="684" priority="711" stopIfTrue="1" operator="between">
      <formula>10000000000</formula>
      <formula>999999999999</formula>
    </cfRule>
    <cfRule type="cellIs" dxfId="683" priority="712" stopIfTrue="1" operator="between">
      <formula>1000000</formula>
      <formula>99999999</formula>
    </cfRule>
    <cfRule type="cellIs" dxfId="682" priority="713" stopIfTrue="1" operator="between">
      <formula>100</formula>
      <formula>9900</formula>
    </cfRule>
  </conditionalFormatting>
  <conditionalFormatting sqref="G168">
    <cfRule type="cellIs" dxfId="681" priority="707" stopIfTrue="1" operator="greaterThan">
      <formula>$G$25</formula>
    </cfRule>
  </conditionalFormatting>
  <conditionalFormatting sqref="J168">
    <cfRule type="cellIs" dxfId="680" priority="706" stopIfTrue="1" operator="greaterThan">
      <formula>$J$25</formula>
    </cfRule>
  </conditionalFormatting>
  <conditionalFormatting sqref="F621">
    <cfRule type="cellIs" dxfId="679" priority="660" stopIfTrue="1" operator="equal">
      <formula>0</formula>
    </cfRule>
  </conditionalFormatting>
  <conditionalFormatting sqref="E623">
    <cfRule type="cellIs" dxfId="678" priority="655" stopIfTrue="1" operator="equal">
      <formula>98</formula>
    </cfRule>
    <cfRule type="cellIs" dxfId="677" priority="656" stopIfTrue="1" operator="equal">
      <formula>96</formula>
    </cfRule>
    <cfRule type="cellIs" dxfId="676" priority="657" stopIfTrue="1" operator="equal">
      <formula>42</formula>
    </cfRule>
    <cfRule type="cellIs" dxfId="675" priority="658" stopIfTrue="1" operator="equal">
      <formula>97</formula>
    </cfRule>
    <cfRule type="cellIs" dxfId="674" priority="659" stopIfTrue="1" operator="equal">
      <formula>33</formula>
    </cfRule>
  </conditionalFormatting>
  <conditionalFormatting sqref="F623">
    <cfRule type="cellIs" dxfId="673" priority="650" stopIfTrue="1" operator="equal">
      <formula>"ЧУЖДИ СРЕДСТВА"</formula>
    </cfRule>
    <cfRule type="cellIs" dxfId="672" priority="651" stopIfTrue="1" operator="equal">
      <formula>"СЕС - ДМП"</formula>
    </cfRule>
    <cfRule type="cellIs" dxfId="671" priority="652" stopIfTrue="1" operator="equal">
      <formula>"СЕС - РА"</formula>
    </cfRule>
    <cfRule type="cellIs" dxfId="670" priority="653" stopIfTrue="1" operator="equal">
      <formula>"СЕС - ДЕС"</formula>
    </cfRule>
    <cfRule type="cellIs" dxfId="669" priority="654" stopIfTrue="1" operator="equal">
      <formula>"СЕС - КСФ"</formula>
    </cfRule>
  </conditionalFormatting>
  <conditionalFormatting sqref="D630">
    <cfRule type="cellIs" dxfId="668" priority="649" stopIfTrue="1" operator="notEqual">
      <formula>"ИЗБЕРЕТЕ ДЕЙНОСТ"</formula>
    </cfRule>
  </conditionalFormatting>
  <conditionalFormatting sqref="D750">
    <cfRule type="cellIs" dxfId="667" priority="648" stopIfTrue="1" operator="equal">
      <formula>0</formula>
    </cfRule>
  </conditionalFormatting>
  <conditionalFormatting sqref="C630">
    <cfRule type="cellIs" dxfId="666" priority="647" stopIfTrue="1" operator="notEqual">
      <formula>0</formula>
    </cfRule>
  </conditionalFormatting>
  <conditionalFormatting sqref="C628">
    <cfRule type="cellIs" dxfId="665" priority="646" stopIfTrue="1" operator="notEqual">
      <formula>0</formula>
    </cfRule>
  </conditionalFormatting>
  <conditionalFormatting sqref="F761">
    <cfRule type="cellIs" dxfId="664" priority="645" stopIfTrue="1" operator="equal">
      <formula>0</formula>
    </cfRule>
  </conditionalFormatting>
  <conditionalFormatting sqref="E763">
    <cfRule type="cellIs" dxfId="663" priority="640" stopIfTrue="1" operator="equal">
      <formula>98</formula>
    </cfRule>
    <cfRule type="cellIs" dxfId="662" priority="641" stopIfTrue="1" operator="equal">
      <formula>96</formula>
    </cfRule>
    <cfRule type="cellIs" dxfId="661" priority="642" stopIfTrue="1" operator="equal">
      <formula>42</formula>
    </cfRule>
    <cfRule type="cellIs" dxfId="660" priority="643" stopIfTrue="1" operator="equal">
      <formula>97</formula>
    </cfRule>
    <cfRule type="cellIs" dxfId="659" priority="644" stopIfTrue="1" operator="equal">
      <formula>33</formula>
    </cfRule>
  </conditionalFormatting>
  <conditionalFormatting sqref="F763">
    <cfRule type="cellIs" dxfId="658" priority="635" stopIfTrue="1" operator="equal">
      <formula>"ЧУЖДИ СРЕДСТВА"</formula>
    </cfRule>
    <cfRule type="cellIs" dxfId="657" priority="636" stopIfTrue="1" operator="equal">
      <formula>"СЕС - ДМП"</formula>
    </cfRule>
    <cfRule type="cellIs" dxfId="656" priority="637" stopIfTrue="1" operator="equal">
      <formula>"СЕС - РА"</formula>
    </cfRule>
    <cfRule type="cellIs" dxfId="655" priority="638" stopIfTrue="1" operator="equal">
      <formula>"СЕС - ДЕС"</formula>
    </cfRule>
    <cfRule type="cellIs" dxfId="654" priority="639" stopIfTrue="1" operator="equal">
      <formula>"СЕС - КСФ"</formula>
    </cfRule>
  </conditionalFormatting>
  <conditionalFormatting sqref="D770">
    <cfRule type="cellIs" dxfId="653" priority="634" stopIfTrue="1" operator="notEqual">
      <formula>"ИЗБЕРЕТЕ ДЕЙНОСТ"</formula>
    </cfRule>
  </conditionalFormatting>
  <conditionalFormatting sqref="D890">
    <cfRule type="cellIs" dxfId="652" priority="633" stopIfTrue="1" operator="equal">
      <formula>0</formula>
    </cfRule>
  </conditionalFormatting>
  <conditionalFormatting sqref="C770">
    <cfRule type="cellIs" dxfId="651" priority="632" stopIfTrue="1" operator="notEqual">
      <formula>0</formula>
    </cfRule>
  </conditionalFormatting>
  <conditionalFormatting sqref="C768">
    <cfRule type="cellIs" dxfId="650" priority="631" stopIfTrue="1" operator="notEqual">
      <formula>0</formula>
    </cfRule>
  </conditionalFormatting>
  <conditionalFormatting sqref="F901">
    <cfRule type="cellIs" dxfId="649" priority="630" stopIfTrue="1" operator="equal">
      <formula>0</formula>
    </cfRule>
  </conditionalFormatting>
  <conditionalFormatting sqref="E903">
    <cfRule type="cellIs" dxfId="648" priority="625" stopIfTrue="1" operator="equal">
      <formula>98</formula>
    </cfRule>
    <cfRule type="cellIs" dxfId="647" priority="626" stopIfTrue="1" operator="equal">
      <formula>96</formula>
    </cfRule>
    <cfRule type="cellIs" dxfId="646" priority="627" stopIfTrue="1" operator="equal">
      <formula>42</formula>
    </cfRule>
    <cfRule type="cellIs" dxfId="645" priority="628" stopIfTrue="1" operator="equal">
      <formula>97</formula>
    </cfRule>
    <cfRule type="cellIs" dxfId="644" priority="629" stopIfTrue="1" operator="equal">
      <formula>33</formula>
    </cfRule>
  </conditionalFormatting>
  <conditionalFormatting sqref="F903">
    <cfRule type="cellIs" dxfId="643" priority="620" stopIfTrue="1" operator="equal">
      <formula>"ЧУЖДИ СРЕДСТВА"</formula>
    </cfRule>
    <cfRule type="cellIs" dxfId="642" priority="621" stopIfTrue="1" operator="equal">
      <formula>"СЕС - ДМП"</formula>
    </cfRule>
    <cfRule type="cellIs" dxfId="641" priority="622" stopIfTrue="1" operator="equal">
      <formula>"СЕС - РА"</formula>
    </cfRule>
    <cfRule type="cellIs" dxfId="640" priority="623" stopIfTrue="1" operator="equal">
      <formula>"СЕС - ДЕС"</formula>
    </cfRule>
    <cfRule type="cellIs" dxfId="639" priority="624" stopIfTrue="1" operator="equal">
      <formula>"СЕС - КСФ"</formula>
    </cfRule>
  </conditionalFormatting>
  <conditionalFormatting sqref="D910">
    <cfRule type="cellIs" dxfId="638" priority="619" stopIfTrue="1" operator="notEqual">
      <formula>"ИЗБЕРЕТЕ ДЕЙНОСТ"</formula>
    </cfRule>
  </conditionalFormatting>
  <conditionalFormatting sqref="D1030">
    <cfRule type="cellIs" dxfId="637" priority="618" stopIfTrue="1" operator="equal">
      <formula>0</formula>
    </cfRule>
  </conditionalFormatting>
  <conditionalFormatting sqref="C910">
    <cfRule type="cellIs" dxfId="636" priority="617" stopIfTrue="1" operator="notEqual">
      <formula>0</formula>
    </cfRule>
  </conditionalFormatting>
  <conditionalFormatting sqref="C908">
    <cfRule type="cellIs" dxfId="635" priority="616" stopIfTrue="1" operator="notEqual">
      <formula>0</formula>
    </cfRule>
  </conditionalFormatting>
  <conditionalFormatting sqref="F1041">
    <cfRule type="cellIs" dxfId="634" priority="615" stopIfTrue="1" operator="equal">
      <formula>0</formula>
    </cfRule>
  </conditionalFormatting>
  <conditionalFormatting sqref="E1043">
    <cfRule type="cellIs" dxfId="633" priority="610" stopIfTrue="1" operator="equal">
      <formula>98</formula>
    </cfRule>
    <cfRule type="cellIs" dxfId="632" priority="611" stopIfTrue="1" operator="equal">
      <formula>96</formula>
    </cfRule>
    <cfRule type="cellIs" dxfId="631" priority="612" stopIfTrue="1" operator="equal">
      <formula>42</formula>
    </cfRule>
    <cfRule type="cellIs" dxfId="630" priority="613" stopIfTrue="1" operator="equal">
      <formula>97</formula>
    </cfRule>
    <cfRule type="cellIs" dxfId="629" priority="614" stopIfTrue="1" operator="equal">
      <formula>33</formula>
    </cfRule>
  </conditionalFormatting>
  <conditionalFormatting sqref="F1043">
    <cfRule type="cellIs" dxfId="628" priority="605" stopIfTrue="1" operator="equal">
      <formula>"ЧУЖДИ СРЕДСТВА"</formula>
    </cfRule>
    <cfRule type="cellIs" dxfId="627" priority="606" stopIfTrue="1" operator="equal">
      <formula>"СЕС - ДМП"</formula>
    </cfRule>
    <cfRule type="cellIs" dxfId="626" priority="607" stopIfTrue="1" operator="equal">
      <formula>"СЕС - РА"</formula>
    </cfRule>
    <cfRule type="cellIs" dxfId="625" priority="608" stopIfTrue="1" operator="equal">
      <formula>"СЕС - ДЕС"</formula>
    </cfRule>
    <cfRule type="cellIs" dxfId="624" priority="609" stopIfTrue="1" operator="equal">
      <formula>"СЕС - КСФ"</formula>
    </cfRule>
  </conditionalFormatting>
  <conditionalFormatting sqref="D1050">
    <cfRule type="cellIs" dxfId="623" priority="604" stopIfTrue="1" operator="notEqual">
      <formula>"ИЗБЕРЕТЕ ДЕЙНОСТ"</formula>
    </cfRule>
  </conditionalFormatting>
  <conditionalFormatting sqref="D1170">
    <cfRule type="cellIs" dxfId="622" priority="603" stopIfTrue="1" operator="equal">
      <formula>0</formula>
    </cfRule>
  </conditionalFormatting>
  <conditionalFormatting sqref="C1050">
    <cfRule type="cellIs" dxfId="621" priority="602" stopIfTrue="1" operator="notEqual">
      <formula>0</formula>
    </cfRule>
  </conditionalFormatting>
  <conditionalFormatting sqref="C1048">
    <cfRule type="cellIs" dxfId="620" priority="601" stopIfTrue="1" operator="notEqual">
      <formula>0</formula>
    </cfRule>
  </conditionalFormatting>
  <conditionalFormatting sqref="F1181">
    <cfRule type="cellIs" dxfId="619" priority="600" stopIfTrue="1" operator="equal">
      <formula>0</formula>
    </cfRule>
  </conditionalFormatting>
  <conditionalFormatting sqref="E1183">
    <cfRule type="cellIs" dxfId="618" priority="595" stopIfTrue="1" operator="equal">
      <formula>98</formula>
    </cfRule>
    <cfRule type="cellIs" dxfId="617" priority="596" stopIfTrue="1" operator="equal">
      <formula>96</formula>
    </cfRule>
    <cfRule type="cellIs" dxfId="616" priority="597" stopIfTrue="1" operator="equal">
      <formula>42</formula>
    </cfRule>
    <cfRule type="cellIs" dxfId="615" priority="598" stopIfTrue="1" operator="equal">
      <formula>97</formula>
    </cfRule>
    <cfRule type="cellIs" dxfId="614" priority="599" stopIfTrue="1" operator="equal">
      <formula>33</formula>
    </cfRule>
  </conditionalFormatting>
  <conditionalFormatting sqref="F1183">
    <cfRule type="cellIs" dxfId="613" priority="590" stopIfTrue="1" operator="equal">
      <formula>"ЧУЖДИ СРЕДСТВА"</formula>
    </cfRule>
    <cfRule type="cellIs" dxfId="612" priority="591" stopIfTrue="1" operator="equal">
      <formula>"СЕС - ДМП"</formula>
    </cfRule>
    <cfRule type="cellIs" dxfId="611" priority="592" stopIfTrue="1" operator="equal">
      <formula>"СЕС - РА"</formula>
    </cfRule>
    <cfRule type="cellIs" dxfId="610" priority="593" stopIfTrue="1" operator="equal">
      <formula>"СЕС - ДЕС"</formula>
    </cfRule>
    <cfRule type="cellIs" dxfId="609" priority="594" stopIfTrue="1" operator="equal">
      <formula>"СЕС - КСФ"</formula>
    </cfRule>
  </conditionalFormatting>
  <conditionalFormatting sqref="D1190">
    <cfRule type="cellIs" dxfId="608" priority="589" stopIfTrue="1" operator="notEqual">
      <formula>"ИЗБЕРЕТЕ ДЕЙНОСТ"</formula>
    </cfRule>
  </conditionalFormatting>
  <conditionalFormatting sqref="D1310">
    <cfRule type="cellIs" dxfId="607" priority="588" stopIfTrue="1" operator="equal">
      <formula>0</formula>
    </cfRule>
  </conditionalFormatting>
  <conditionalFormatting sqref="C1190">
    <cfRule type="cellIs" dxfId="606" priority="587" stopIfTrue="1" operator="notEqual">
      <formula>0</formula>
    </cfRule>
  </conditionalFormatting>
  <conditionalFormatting sqref="C1188">
    <cfRule type="cellIs" dxfId="605" priority="586" stopIfTrue="1" operator="notEqual">
      <formula>0</formula>
    </cfRule>
  </conditionalFormatting>
  <conditionalFormatting sqref="F1321">
    <cfRule type="cellIs" dxfId="604" priority="585" stopIfTrue="1" operator="equal">
      <formula>0</formula>
    </cfRule>
  </conditionalFormatting>
  <conditionalFormatting sqref="E1323">
    <cfRule type="cellIs" dxfId="603" priority="580" stopIfTrue="1" operator="equal">
      <formula>98</formula>
    </cfRule>
    <cfRule type="cellIs" dxfId="602" priority="581" stopIfTrue="1" operator="equal">
      <formula>96</formula>
    </cfRule>
    <cfRule type="cellIs" dxfId="601" priority="582" stopIfTrue="1" operator="equal">
      <formula>42</formula>
    </cfRule>
    <cfRule type="cellIs" dxfId="600" priority="583" stopIfTrue="1" operator="equal">
      <formula>97</formula>
    </cfRule>
    <cfRule type="cellIs" dxfId="599" priority="584" stopIfTrue="1" operator="equal">
      <formula>33</formula>
    </cfRule>
  </conditionalFormatting>
  <conditionalFormatting sqref="F1323">
    <cfRule type="cellIs" dxfId="598" priority="575" stopIfTrue="1" operator="equal">
      <formula>"ЧУЖДИ СРЕДСТВА"</formula>
    </cfRule>
    <cfRule type="cellIs" dxfId="597" priority="576" stopIfTrue="1" operator="equal">
      <formula>"СЕС - ДМП"</formula>
    </cfRule>
    <cfRule type="cellIs" dxfId="596" priority="577" stopIfTrue="1" operator="equal">
      <formula>"СЕС - РА"</formula>
    </cfRule>
    <cfRule type="cellIs" dxfId="595" priority="578" stopIfTrue="1" operator="equal">
      <formula>"СЕС - ДЕС"</formula>
    </cfRule>
    <cfRule type="cellIs" dxfId="594" priority="579" stopIfTrue="1" operator="equal">
      <formula>"СЕС - КСФ"</formula>
    </cfRule>
  </conditionalFormatting>
  <conditionalFormatting sqref="D1330">
    <cfRule type="cellIs" dxfId="593" priority="574" stopIfTrue="1" operator="notEqual">
      <formula>"ИЗБЕРЕТЕ ДЕЙНОСТ"</formula>
    </cfRule>
  </conditionalFormatting>
  <conditionalFormatting sqref="D1450">
    <cfRule type="cellIs" dxfId="592" priority="573" stopIfTrue="1" operator="equal">
      <formula>0</formula>
    </cfRule>
  </conditionalFormatting>
  <conditionalFormatting sqref="C1330">
    <cfRule type="cellIs" dxfId="591" priority="572" stopIfTrue="1" operator="notEqual">
      <formula>0</formula>
    </cfRule>
  </conditionalFormatting>
  <conditionalFormatting sqref="C1328">
    <cfRule type="cellIs" dxfId="590" priority="571" stopIfTrue="1" operator="notEqual">
      <formula>0</formula>
    </cfRule>
  </conditionalFormatting>
  <conditionalFormatting sqref="F1461">
    <cfRule type="cellIs" dxfId="589" priority="570" stopIfTrue="1" operator="equal">
      <formula>0</formula>
    </cfRule>
  </conditionalFormatting>
  <conditionalFormatting sqref="E1463">
    <cfRule type="cellIs" dxfId="588" priority="565" stopIfTrue="1" operator="equal">
      <formula>98</formula>
    </cfRule>
    <cfRule type="cellIs" dxfId="587" priority="566" stopIfTrue="1" operator="equal">
      <formula>96</formula>
    </cfRule>
    <cfRule type="cellIs" dxfId="586" priority="567" stopIfTrue="1" operator="equal">
      <formula>42</formula>
    </cfRule>
    <cfRule type="cellIs" dxfId="585" priority="568" stopIfTrue="1" operator="equal">
      <formula>97</formula>
    </cfRule>
    <cfRule type="cellIs" dxfId="584" priority="569" stopIfTrue="1" operator="equal">
      <formula>33</formula>
    </cfRule>
  </conditionalFormatting>
  <conditionalFormatting sqref="F1463">
    <cfRule type="cellIs" dxfId="583" priority="560" stopIfTrue="1" operator="equal">
      <formula>"ЧУЖДИ СРЕДСТВА"</formula>
    </cfRule>
    <cfRule type="cellIs" dxfId="582" priority="561" stopIfTrue="1" operator="equal">
      <formula>"СЕС - ДМП"</formula>
    </cfRule>
    <cfRule type="cellIs" dxfId="581" priority="562" stopIfTrue="1" operator="equal">
      <formula>"СЕС - РА"</formula>
    </cfRule>
    <cfRule type="cellIs" dxfId="580" priority="563" stopIfTrue="1" operator="equal">
      <formula>"СЕС - ДЕС"</formula>
    </cfRule>
    <cfRule type="cellIs" dxfId="579" priority="564" stopIfTrue="1" operator="equal">
      <formula>"СЕС - КСФ"</formula>
    </cfRule>
  </conditionalFormatting>
  <conditionalFormatting sqref="D1470">
    <cfRule type="cellIs" dxfId="578" priority="559" stopIfTrue="1" operator="notEqual">
      <formula>"ИЗБЕРЕТЕ ДЕЙНОСТ"</formula>
    </cfRule>
  </conditionalFormatting>
  <conditionalFormatting sqref="D1590">
    <cfRule type="cellIs" dxfId="577" priority="558" stopIfTrue="1" operator="equal">
      <formula>0</formula>
    </cfRule>
  </conditionalFormatting>
  <conditionalFormatting sqref="C1470">
    <cfRule type="cellIs" dxfId="576" priority="557" stopIfTrue="1" operator="notEqual">
      <formula>0</formula>
    </cfRule>
  </conditionalFormatting>
  <conditionalFormatting sqref="C1468">
    <cfRule type="cellIs" dxfId="575" priority="556" stopIfTrue="1" operator="notEqual">
      <formula>0</formula>
    </cfRule>
  </conditionalFormatting>
  <conditionalFormatting sqref="F1601">
    <cfRule type="cellIs" dxfId="574" priority="555" stopIfTrue="1" operator="equal">
      <formula>0</formula>
    </cfRule>
  </conditionalFormatting>
  <conditionalFormatting sqref="E1603">
    <cfRule type="cellIs" dxfId="573" priority="550" stopIfTrue="1" operator="equal">
      <formula>98</formula>
    </cfRule>
    <cfRule type="cellIs" dxfId="572" priority="551" stopIfTrue="1" operator="equal">
      <formula>96</formula>
    </cfRule>
    <cfRule type="cellIs" dxfId="571" priority="552" stopIfTrue="1" operator="equal">
      <formula>42</formula>
    </cfRule>
    <cfRule type="cellIs" dxfId="570" priority="553" stopIfTrue="1" operator="equal">
      <formula>97</formula>
    </cfRule>
    <cfRule type="cellIs" dxfId="569" priority="554" stopIfTrue="1" operator="equal">
      <formula>33</formula>
    </cfRule>
  </conditionalFormatting>
  <conditionalFormatting sqref="F1603">
    <cfRule type="cellIs" dxfId="568" priority="545" stopIfTrue="1" operator="equal">
      <formula>"ЧУЖДИ СРЕДСТВА"</formula>
    </cfRule>
    <cfRule type="cellIs" dxfId="567" priority="546" stopIfTrue="1" operator="equal">
      <formula>"СЕС - ДМП"</formula>
    </cfRule>
    <cfRule type="cellIs" dxfId="566" priority="547" stopIfTrue="1" operator="equal">
      <formula>"СЕС - РА"</formula>
    </cfRule>
    <cfRule type="cellIs" dxfId="565" priority="548" stopIfTrue="1" operator="equal">
      <formula>"СЕС - ДЕС"</formula>
    </cfRule>
    <cfRule type="cellIs" dxfId="564" priority="549" stopIfTrue="1" operator="equal">
      <formula>"СЕС - КСФ"</formula>
    </cfRule>
  </conditionalFormatting>
  <conditionalFormatting sqref="D1610">
    <cfRule type="cellIs" dxfId="563" priority="544" stopIfTrue="1" operator="notEqual">
      <formula>"ИЗБЕРЕТЕ ДЕЙНОСТ"</formula>
    </cfRule>
  </conditionalFormatting>
  <conditionalFormatting sqref="D1730">
    <cfRule type="cellIs" dxfId="562" priority="543" stopIfTrue="1" operator="equal">
      <formula>0</formula>
    </cfRule>
  </conditionalFormatting>
  <conditionalFormatting sqref="C1610">
    <cfRule type="cellIs" dxfId="561" priority="542" stopIfTrue="1" operator="notEqual">
      <formula>0</formula>
    </cfRule>
  </conditionalFormatting>
  <conditionalFormatting sqref="C1608">
    <cfRule type="cellIs" dxfId="560" priority="541" stopIfTrue="1" operator="notEqual">
      <formula>0</formula>
    </cfRule>
  </conditionalFormatting>
  <conditionalFormatting sqref="F1741">
    <cfRule type="cellIs" dxfId="559" priority="540" stopIfTrue="1" operator="equal">
      <formula>0</formula>
    </cfRule>
  </conditionalFormatting>
  <conditionalFormatting sqref="E1743">
    <cfRule type="cellIs" dxfId="558" priority="535" stopIfTrue="1" operator="equal">
      <formula>98</formula>
    </cfRule>
    <cfRule type="cellIs" dxfId="557" priority="536" stopIfTrue="1" operator="equal">
      <formula>96</formula>
    </cfRule>
    <cfRule type="cellIs" dxfId="556" priority="537" stopIfTrue="1" operator="equal">
      <formula>42</formula>
    </cfRule>
    <cfRule type="cellIs" dxfId="555" priority="538" stopIfTrue="1" operator="equal">
      <formula>97</formula>
    </cfRule>
    <cfRule type="cellIs" dxfId="554" priority="539" stopIfTrue="1" operator="equal">
      <formula>33</formula>
    </cfRule>
  </conditionalFormatting>
  <conditionalFormatting sqref="F1743">
    <cfRule type="cellIs" dxfId="553" priority="530" stopIfTrue="1" operator="equal">
      <formula>"ЧУЖДИ СРЕДСТВА"</formula>
    </cfRule>
    <cfRule type="cellIs" dxfId="552" priority="531" stopIfTrue="1" operator="equal">
      <formula>"СЕС - ДМП"</formula>
    </cfRule>
    <cfRule type="cellIs" dxfId="551" priority="532" stopIfTrue="1" operator="equal">
      <formula>"СЕС - РА"</formula>
    </cfRule>
    <cfRule type="cellIs" dxfId="550" priority="533" stopIfTrue="1" operator="equal">
      <formula>"СЕС - ДЕС"</formula>
    </cfRule>
    <cfRule type="cellIs" dxfId="549" priority="534" stopIfTrue="1" operator="equal">
      <formula>"СЕС - КСФ"</formula>
    </cfRule>
  </conditionalFormatting>
  <conditionalFormatting sqref="D1750">
    <cfRule type="cellIs" dxfId="548" priority="529" stopIfTrue="1" operator="notEqual">
      <formula>"ИЗБЕРЕТЕ ДЕЙНОСТ"</formula>
    </cfRule>
  </conditionalFormatting>
  <conditionalFormatting sqref="D1870">
    <cfRule type="cellIs" dxfId="547" priority="528" stopIfTrue="1" operator="equal">
      <formula>0</formula>
    </cfRule>
  </conditionalFormatting>
  <conditionalFormatting sqref="C1750">
    <cfRule type="cellIs" dxfId="546" priority="527" stopIfTrue="1" operator="notEqual">
      <formula>0</formula>
    </cfRule>
  </conditionalFormatting>
  <conditionalFormatting sqref="C1748">
    <cfRule type="cellIs" dxfId="545" priority="526" stopIfTrue="1" operator="notEqual">
      <formula>0</formula>
    </cfRule>
  </conditionalFormatting>
  <conditionalFormatting sqref="F1881">
    <cfRule type="cellIs" dxfId="544" priority="525" stopIfTrue="1" operator="equal">
      <formula>0</formula>
    </cfRule>
  </conditionalFormatting>
  <conditionalFormatting sqref="E1883">
    <cfRule type="cellIs" dxfId="543" priority="520" stopIfTrue="1" operator="equal">
      <formula>98</formula>
    </cfRule>
    <cfRule type="cellIs" dxfId="542" priority="521" stopIfTrue="1" operator="equal">
      <formula>96</formula>
    </cfRule>
    <cfRule type="cellIs" dxfId="541" priority="522" stopIfTrue="1" operator="equal">
      <formula>42</formula>
    </cfRule>
    <cfRule type="cellIs" dxfId="540" priority="523" stopIfTrue="1" operator="equal">
      <formula>97</formula>
    </cfRule>
    <cfRule type="cellIs" dxfId="539" priority="524" stopIfTrue="1" operator="equal">
      <formula>33</formula>
    </cfRule>
  </conditionalFormatting>
  <conditionalFormatting sqref="F1883">
    <cfRule type="cellIs" dxfId="538" priority="515" stopIfTrue="1" operator="equal">
      <formula>"ЧУЖДИ СРЕДСТВА"</formula>
    </cfRule>
    <cfRule type="cellIs" dxfId="537" priority="516" stopIfTrue="1" operator="equal">
      <formula>"СЕС - ДМП"</formula>
    </cfRule>
    <cfRule type="cellIs" dxfId="536" priority="517" stopIfTrue="1" operator="equal">
      <formula>"СЕС - РА"</formula>
    </cfRule>
    <cfRule type="cellIs" dxfId="535" priority="518" stopIfTrue="1" operator="equal">
      <formula>"СЕС - ДЕС"</formula>
    </cfRule>
    <cfRule type="cellIs" dxfId="534" priority="519" stopIfTrue="1" operator="equal">
      <formula>"СЕС - КСФ"</formula>
    </cfRule>
  </conditionalFormatting>
  <conditionalFormatting sqref="D1890">
    <cfRule type="cellIs" dxfId="533" priority="514" stopIfTrue="1" operator="notEqual">
      <formula>"ИЗБЕРЕТЕ ДЕЙНОСТ"</formula>
    </cfRule>
  </conditionalFormatting>
  <conditionalFormatting sqref="D2010">
    <cfRule type="cellIs" dxfId="532" priority="513" stopIfTrue="1" operator="equal">
      <formula>0</formula>
    </cfRule>
  </conditionalFormatting>
  <conditionalFormatting sqref="C1890">
    <cfRule type="cellIs" dxfId="531" priority="512" stopIfTrue="1" operator="notEqual">
      <formula>0</formula>
    </cfRule>
  </conditionalFormatting>
  <conditionalFormatting sqref="C1888">
    <cfRule type="cellIs" dxfId="530" priority="511" stopIfTrue="1" operator="notEqual">
      <formula>0</formula>
    </cfRule>
  </conditionalFormatting>
  <conditionalFormatting sqref="F2021">
    <cfRule type="cellIs" dxfId="529" priority="510" stopIfTrue="1" operator="equal">
      <formula>0</formula>
    </cfRule>
  </conditionalFormatting>
  <conditionalFormatting sqref="E2023">
    <cfRule type="cellIs" dxfId="528" priority="505" stopIfTrue="1" operator="equal">
      <formula>98</formula>
    </cfRule>
    <cfRule type="cellIs" dxfId="527" priority="506" stopIfTrue="1" operator="equal">
      <formula>96</formula>
    </cfRule>
    <cfRule type="cellIs" dxfId="526" priority="507" stopIfTrue="1" operator="equal">
      <formula>42</formula>
    </cfRule>
    <cfRule type="cellIs" dxfId="525" priority="508" stopIfTrue="1" operator="equal">
      <formula>97</formula>
    </cfRule>
    <cfRule type="cellIs" dxfId="524" priority="509" stopIfTrue="1" operator="equal">
      <formula>33</formula>
    </cfRule>
  </conditionalFormatting>
  <conditionalFormatting sqref="F2023">
    <cfRule type="cellIs" dxfId="523" priority="500" stopIfTrue="1" operator="equal">
      <formula>"ЧУЖДИ СРЕДСТВА"</formula>
    </cfRule>
    <cfRule type="cellIs" dxfId="522" priority="501" stopIfTrue="1" operator="equal">
      <formula>"СЕС - ДМП"</formula>
    </cfRule>
    <cfRule type="cellIs" dxfId="521" priority="502" stopIfTrue="1" operator="equal">
      <formula>"СЕС - РА"</formula>
    </cfRule>
    <cfRule type="cellIs" dxfId="520" priority="503" stopIfTrue="1" operator="equal">
      <formula>"СЕС - ДЕС"</formula>
    </cfRule>
    <cfRule type="cellIs" dxfId="519" priority="504" stopIfTrue="1" operator="equal">
      <formula>"СЕС - КСФ"</formula>
    </cfRule>
  </conditionalFormatting>
  <conditionalFormatting sqref="D2030">
    <cfRule type="cellIs" dxfId="518" priority="499" stopIfTrue="1" operator="notEqual">
      <formula>"ИЗБЕРЕТЕ ДЕЙНОСТ"</formula>
    </cfRule>
  </conditionalFormatting>
  <conditionalFormatting sqref="D2150">
    <cfRule type="cellIs" dxfId="517" priority="498" stopIfTrue="1" operator="equal">
      <formula>0</formula>
    </cfRule>
  </conditionalFormatting>
  <conditionalFormatting sqref="C2030">
    <cfRule type="cellIs" dxfId="516" priority="497" stopIfTrue="1" operator="notEqual">
      <formula>0</formula>
    </cfRule>
  </conditionalFormatting>
  <conditionalFormatting sqref="C2028">
    <cfRule type="cellIs" dxfId="515" priority="496" stopIfTrue="1" operator="notEqual">
      <formula>0</formula>
    </cfRule>
  </conditionalFormatting>
  <conditionalFormatting sqref="F2161">
    <cfRule type="cellIs" dxfId="514" priority="495" stopIfTrue="1" operator="equal">
      <formula>0</formula>
    </cfRule>
  </conditionalFormatting>
  <conditionalFormatting sqref="E2163">
    <cfRule type="cellIs" dxfId="513" priority="490" stopIfTrue="1" operator="equal">
      <formula>98</formula>
    </cfRule>
    <cfRule type="cellIs" dxfId="512" priority="491" stopIfTrue="1" operator="equal">
      <formula>96</formula>
    </cfRule>
    <cfRule type="cellIs" dxfId="511" priority="492" stopIfTrue="1" operator="equal">
      <formula>42</formula>
    </cfRule>
    <cfRule type="cellIs" dxfId="510" priority="493" stopIfTrue="1" operator="equal">
      <formula>97</formula>
    </cfRule>
    <cfRule type="cellIs" dxfId="509" priority="494" stopIfTrue="1" operator="equal">
      <formula>33</formula>
    </cfRule>
  </conditionalFormatting>
  <conditionalFormatting sqref="F2163">
    <cfRule type="cellIs" dxfId="508" priority="485" stopIfTrue="1" operator="equal">
      <formula>"ЧУЖДИ СРЕДСТВА"</formula>
    </cfRule>
    <cfRule type="cellIs" dxfId="507" priority="486" stopIfTrue="1" operator="equal">
      <formula>"СЕС - ДМП"</formula>
    </cfRule>
    <cfRule type="cellIs" dxfId="506" priority="487" stopIfTrue="1" operator="equal">
      <formula>"СЕС - РА"</formula>
    </cfRule>
    <cfRule type="cellIs" dxfId="505" priority="488" stopIfTrue="1" operator="equal">
      <formula>"СЕС - ДЕС"</formula>
    </cfRule>
    <cfRule type="cellIs" dxfId="504" priority="489" stopIfTrue="1" operator="equal">
      <formula>"СЕС - КСФ"</formula>
    </cfRule>
  </conditionalFormatting>
  <conditionalFormatting sqref="D2170">
    <cfRule type="cellIs" dxfId="503" priority="484" stopIfTrue="1" operator="notEqual">
      <formula>"ИЗБЕРЕТЕ ДЕЙНОСТ"</formula>
    </cfRule>
  </conditionalFormatting>
  <conditionalFormatting sqref="D2290">
    <cfRule type="cellIs" dxfId="502" priority="483" stopIfTrue="1" operator="equal">
      <formula>0</formula>
    </cfRule>
  </conditionalFormatting>
  <conditionalFormatting sqref="C2170">
    <cfRule type="cellIs" dxfId="501" priority="482" stopIfTrue="1" operator="notEqual">
      <formula>0</formula>
    </cfRule>
  </conditionalFormatting>
  <conditionalFormatting sqref="C2168">
    <cfRule type="cellIs" dxfId="500" priority="481" stopIfTrue="1" operator="notEqual">
      <formula>0</formula>
    </cfRule>
  </conditionalFormatting>
  <conditionalFormatting sqref="F2301">
    <cfRule type="cellIs" dxfId="499" priority="480" stopIfTrue="1" operator="equal">
      <formula>0</formula>
    </cfRule>
  </conditionalFormatting>
  <conditionalFormatting sqref="E2303">
    <cfRule type="cellIs" dxfId="498" priority="475" stopIfTrue="1" operator="equal">
      <formula>98</formula>
    </cfRule>
    <cfRule type="cellIs" dxfId="497" priority="476" stopIfTrue="1" operator="equal">
      <formula>96</formula>
    </cfRule>
    <cfRule type="cellIs" dxfId="496" priority="477" stopIfTrue="1" operator="equal">
      <formula>42</formula>
    </cfRule>
    <cfRule type="cellIs" dxfId="495" priority="478" stopIfTrue="1" operator="equal">
      <formula>97</formula>
    </cfRule>
    <cfRule type="cellIs" dxfId="494" priority="479" stopIfTrue="1" operator="equal">
      <formula>33</formula>
    </cfRule>
  </conditionalFormatting>
  <conditionalFormatting sqref="F2303">
    <cfRule type="cellIs" dxfId="493" priority="470" stopIfTrue="1" operator="equal">
      <formula>"ЧУЖДИ СРЕДСТВА"</formula>
    </cfRule>
    <cfRule type="cellIs" dxfId="492" priority="471" stopIfTrue="1" operator="equal">
      <formula>"СЕС - ДМП"</formula>
    </cfRule>
    <cfRule type="cellIs" dxfId="491" priority="472" stopIfTrue="1" operator="equal">
      <formula>"СЕС - РА"</formula>
    </cfRule>
    <cfRule type="cellIs" dxfId="490" priority="473" stopIfTrue="1" operator="equal">
      <formula>"СЕС - ДЕС"</formula>
    </cfRule>
    <cfRule type="cellIs" dxfId="489" priority="474" stopIfTrue="1" operator="equal">
      <formula>"СЕС - КСФ"</formula>
    </cfRule>
  </conditionalFormatting>
  <conditionalFormatting sqref="D2310">
    <cfRule type="cellIs" dxfId="488" priority="469" stopIfTrue="1" operator="notEqual">
      <formula>"ИЗБЕРЕТЕ ДЕЙНОСТ"</formula>
    </cfRule>
  </conditionalFormatting>
  <conditionalFormatting sqref="D2430">
    <cfRule type="cellIs" dxfId="487" priority="468" stopIfTrue="1" operator="equal">
      <formula>0</formula>
    </cfRule>
  </conditionalFormatting>
  <conditionalFormatting sqref="C2310">
    <cfRule type="cellIs" dxfId="486" priority="467" stopIfTrue="1" operator="notEqual">
      <formula>0</formula>
    </cfRule>
  </conditionalFormatting>
  <conditionalFormatting sqref="C2308">
    <cfRule type="cellIs" dxfId="485" priority="466" stopIfTrue="1" operator="notEqual">
      <formula>0</formula>
    </cfRule>
  </conditionalFormatting>
  <conditionalFormatting sqref="F2441">
    <cfRule type="cellIs" dxfId="484" priority="465" stopIfTrue="1" operator="equal">
      <formula>0</formula>
    </cfRule>
  </conditionalFormatting>
  <conditionalFormatting sqref="E2443">
    <cfRule type="cellIs" dxfId="483" priority="460" stopIfTrue="1" operator="equal">
      <formula>98</formula>
    </cfRule>
    <cfRule type="cellIs" dxfId="482" priority="461" stopIfTrue="1" operator="equal">
      <formula>96</formula>
    </cfRule>
    <cfRule type="cellIs" dxfId="481" priority="462" stopIfTrue="1" operator="equal">
      <formula>42</formula>
    </cfRule>
    <cfRule type="cellIs" dxfId="480" priority="463" stopIfTrue="1" operator="equal">
      <formula>97</formula>
    </cfRule>
    <cfRule type="cellIs" dxfId="479" priority="464" stopIfTrue="1" operator="equal">
      <formula>33</formula>
    </cfRule>
  </conditionalFormatting>
  <conditionalFormatting sqref="F2443">
    <cfRule type="cellIs" dxfId="478" priority="455" stopIfTrue="1" operator="equal">
      <formula>"ЧУЖДИ СРЕДСТВА"</formula>
    </cfRule>
    <cfRule type="cellIs" dxfId="477" priority="456" stopIfTrue="1" operator="equal">
      <formula>"СЕС - ДМП"</formula>
    </cfRule>
    <cfRule type="cellIs" dxfId="476" priority="457" stopIfTrue="1" operator="equal">
      <formula>"СЕС - РА"</formula>
    </cfRule>
    <cfRule type="cellIs" dxfId="475" priority="458" stopIfTrue="1" operator="equal">
      <formula>"СЕС - ДЕС"</formula>
    </cfRule>
    <cfRule type="cellIs" dxfId="474" priority="459" stopIfTrue="1" operator="equal">
      <formula>"СЕС - КСФ"</formula>
    </cfRule>
  </conditionalFormatting>
  <conditionalFormatting sqref="D2450">
    <cfRule type="cellIs" dxfId="473" priority="454" stopIfTrue="1" operator="notEqual">
      <formula>"ИЗБЕРЕТЕ ДЕЙНОСТ"</formula>
    </cfRule>
  </conditionalFormatting>
  <conditionalFormatting sqref="D2570">
    <cfRule type="cellIs" dxfId="472" priority="453" stopIfTrue="1" operator="equal">
      <formula>0</formula>
    </cfRule>
  </conditionalFormatting>
  <conditionalFormatting sqref="C2450">
    <cfRule type="cellIs" dxfId="471" priority="452" stopIfTrue="1" operator="notEqual">
      <formula>0</formula>
    </cfRule>
  </conditionalFormatting>
  <conditionalFormatting sqref="C2448">
    <cfRule type="cellIs" dxfId="470" priority="451" stopIfTrue="1" operator="notEqual">
      <formula>0</formula>
    </cfRule>
  </conditionalFormatting>
  <conditionalFormatting sqref="F2581">
    <cfRule type="cellIs" dxfId="469" priority="450" stopIfTrue="1" operator="equal">
      <formula>0</formula>
    </cfRule>
  </conditionalFormatting>
  <conditionalFormatting sqref="E2583">
    <cfRule type="cellIs" dxfId="468" priority="445" stopIfTrue="1" operator="equal">
      <formula>98</formula>
    </cfRule>
    <cfRule type="cellIs" dxfId="467" priority="446" stopIfTrue="1" operator="equal">
      <formula>96</formula>
    </cfRule>
    <cfRule type="cellIs" dxfId="466" priority="447" stopIfTrue="1" operator="equal">
      <formula>42</formula>
    </cfRule>
    <cfRule type="cellIs" dxfId="465" priority="448" stopIfTrue="1" operator="equal">
      <formula>97</formula>
    </cfRule>
    <cfRule type="cellIs" dxfId="464" priority="449" stopIfTrue="1" operator="equal">
      <formula>33</formula>
    </cfRule>
  </conditionalFormatting>
  <conditionalFormatting sqref="F2583">
    <cfRule type="cellIs" dxfId="463" priority="440" stopIfTrue="1" operator="equal">
      <formula>"ЧУЖДИ СРЕДСТВА"</formula>
    </cfRule>
    <cfRule type="cellIs" dxfId="462" priority="441" stopIfTrue="1" operator="equal">
      <formula>"СЕС - ДМП"</formula>
    </cfRule>
    <cfRule type="cellIs" dxfId="461" priority="442" stopIfTrue="1" operator="equal">
      <formula>"СЕС - РА"</formula>
    </cfRule>
    <cfRule type="cellIs" dxfId="460" priority="443" stopIfTrue="1" operator="equal">
      <formula>"СЕС - ДЕС"</formula>
    </cfRule>
    <cfRule type="cellIs" dxfId="459" priority="444" stopIfTrue="1" operator="equal">
      <formula>"СЕС - КСФ"</formula>
    </cfRule>
  </conditionalFormatting>
  <conditionalFormatting sqref="D2590">
    <cfRule type="cellIs" dxfId="458" priority="439" stopIfTrue="1" operator="notEqual">
      <formula>"ИЗБЕРЕТЕ ДЕЙНОСТ"</formula>
    </cfRule>
  </conditionalFormatting>
  <conditionalFormatting sqref="D2710">
    <cfRule type="cellIs" dxfId="457" priority="438" stopIfTrue="1" operator="equal">
      <formula>0</formula>
    </cfRule>
  </conditionalFormatting>
  <conditionalFormatting sqref="C2590">
    <cfRule type="cellIs" dxfId="456" priority="437" stopIfTrue="1" operator="notEqual">
      <formula>0</formula>
    </cfRule>
  </conditionalFormatting>
  <conditionalFormatting sqref="C2588">
    <cfRule type="cellIs" dxfId="455" priority="436" stopIfTrue="1" operator="notEqual">
      <formula>0</formula>
    </cfRule>
  </conditionalFormatting>
  <conditionalFormatting sqref="F2721">
    <cfRule type="cellIs" dxfId="454" priority="435" stopIfTrue="1" operator="equal">
      <formula>0</formula>
    </cfRule>
  </conditionalFormatting>
  <conditionalFormatting sqref="E2723">
    <cfRule type="cellIs" dxfId="453" priority="430" stopIfTrue="1" operator="equal">
      <formula>98</formula>
    </cfRule>
    <cfRule type="cellIs" dxfId="452" priority="431" stopIfTrue="1" operator="equal">
      <formula>96</formula>
    </cfRule>
    <cfRule type="cellIs" dxfId="451" priority="432" stopIfTrue="1" operator="equal">
      <formula>42</formula>
    </cfRule>
    <cfRule type="cellIs" dxfId="450" priority="433" stopIfTrue="1" operator="equal">
      <formula>97</formula>
    </cfRule>
    <cfRule type="cellIs" dxfId="449" priority="434" stopIfTrue="1" operator="equal">
      <formula>33</formula>
    </cfRule>
  </conditionalFormatting>
  <conditionalFormatting sqref="F2723">
    <cfRule type="cellIs" dxfId="448" priority="425" stopIfTrue="1" operator="equal">
      <formula>"ЧУЖДИ СРЕДСТВА"</formula>
    </cfRule>
    <cfRule type="cellIs" dxfId="447" priority="426" stopIfTrue="1" operator="equal">
      <formula>"СЕС - ДМП"</formula>
    </cfRule>
    <cfRule type="cellIs" dxfId="446" priority="427" stopIfTrue="1" operator="equal">
      <formula>"СЕС - РА"</formula>
    </cfRule>
    <cfRule type="cellIs" dxfId="445" priority="428" stopIfTrue="1" operator="equal">
      <formula>"СЕС - ДЕС"</formula>
    </cfRule>
    <cfRule type="cellIs" dxfId="444" priority="429" stopIfTrue="1" operator="equal">
      <formula>"СЕС - КСФ"</formula>
    </cfRule>
  </conditionalFormatting>
  <conditionalFormatting sqref="D2730">
    <cfRule type="cellIs" dxfId="443" priority="424" stopIfTrue="1" operator="notEqual">
      <formula>"ИЗБЕРЕТЕ ДЕЙНОСТ"</formula>
    </cfRule>
  </conditionalFormatting>
  <conditionalFormatting sqref="D2850">
    <cfRule type="cellIs" dxfId="442" priority="423" stopIfTrue="1" operator="equal">
      <formula>0</formula>
    </cfRule>
  </conditionalFormatting>
  <conditionalFormatting sqref="C2730">
    <cfRule type="cellIs" dxfId="441" priority="422" stopIfTrue="1" operator="notEqual">
      <formula>0</formula>
    </cfRule>
  </conditionalFormatting>
  <conditionalFormatting sqref="C2728">
    <cfRule type="cellIs" dxfId="440" priority="421" stopIfTrue="1" operator="notEqual">
      <formula>0</formula>
    </cfRule>
  </conditionalFormatting>
  <conditionalFormatting sqref="F2861">
    <cfRule type="cellIs" dxfId="439" priority="420" stopIfTrue="1" operator="equal">
      <formula>0</formula>
    </cfRule>
  </conditionalFormatting>
  <conditionalFormatting sqref="E2863">
    <cfRule type="cellIs" dxfId="438" priority="415" stopIfTrue="1" operator="equal">
      <formula>98</formula>
    </cfRule>
    <cfRule type="cellIs" dxfId="437" priority="416" stopIfTrue="1" operator="equal">
      <formula>96</formula>
    </cfRule>
    <cfRule type="cellIs" dxfId="436" priority="417" stopIfTrue="1" operator="equal">
      <formula>42</formula>
    </cfRule>
    <cfRule type="cellIs" dxfId="435" priority="418" stopIfTrue="1" operator="equal">
      <formula>97</formula>
    </cfRule>
    <cfRule type="cellIs" dxfId="434" priority="419" stopIfTrue="1" operator="equal">
      <formula>33</formula>
    </cfRule>
  </conditionalFormatting>
  <conditionalFormatting sqref="F2863">
    <cfRule type="cellIs" dxfId="433" priority="410" stopIfTrue="1" operator="equal">
      <formula>"ЧУЖДИ СРЕДСТВА"</formula>
    </cfRule>
    <cfRule type="cellIs" dxfId="432" priority="411" stopIfTrue="1" operator="equal">
      <formula>"СЕС - ДМП"</formula>
    </cfRule>
    <cfRule type="cellIs" dxfId="431" priority="412" stopIfTrue="1" operator="equal">
      <formula>"СЕС - РА"</formula>
    </cfRule>
    <cfRule type="cellIs" dxfId="430" priority="413" stopIfTrue="1" operator="equal">
      <formula>"СЕС - ДЕС"</formula>
    </cfRule>
    <cfRule type="cellIs" dxfId="429" priority="414" stopIfTrue="1" operator="equal">
      <formula>"СЕС - КСФ"</formula>
    </cfRule>
  </conditionalFormatting>
  <conditionalFormatting sqref="D2870">
    <cfRule type="cellIs" dxfId="428" priority="409" stopIfTrue="1" operator="notEqual">
      <formula>"ИЗБЕРЕТЕ ДЕЙНОСТ"</formula>
    </cfRule>
  </conditionalFormatting>
  <conditionalFormatting sqref="D2990">
    <cfRule type="cellIs" dxfId="427" priority="408" stopIfTrue="1" operator="equal">
      <formula>0</formula>
    </cfRule>
  </conditionalFormatting>
  <conditionalFormatting sqref="C2870">
    <cfRule type="cellIs" dxfId="426" priority="407" stopIfTrue="1" operator="notEqual">
      <formula>0</formula>
    </cfRule>
  </conditionalFormatting>
  <conditionalFormatting sqref="C2868">
    <cfRule type="cellIs" dxfId="425" priority="406" stopIfTrue="1" operator="notEqual">
      <formula>0</formula>
    </cfRule>
  </conditionalFormatting>
  <conditionalFormatting sqref="F3001">
    <cfRule type="cellIs" dxfId="424" priority="405" stopIfTrue="1" operator="equal">
      <formula>0</formula>
    </cfRule>
  </conditionalFormatting>
  <conditionalFormatting sqref="E3003">
    <cfRule type="cellIs" dxfId="423" priority="400" stopIfTrue="1" operator="equal">
      <formula>98</formula>
    </cfRule>
    <cfRule type="cellIs" dxfId="422" priority="401" stopIfTrue="1" operator="equal">
      <formula>96</formula>
    </cfRule>
    <cfRule type="cellIs" dxfId="421" priority="402" stopIfTrue="1" operator="equal">
      <formula>42</formula>
    </cfRule>
    <cfRule type="cellIs" dxfId="420" priority="403" stopIfTrue="1" operator="equal">
      <formula>97</formula>
    </cfRule>
    <cfRule type="cellIs" dxfId="419" priority="404" stopIfTrue="1" operator="equal">
      <formula>33</formula>
    </cfRule>
  </conditionalFormatting>
  <conditionalFormatting sqref="F3003">
    <cfRule type="cellIs" dxfId="418" priority="395" stopIfTrue="1" operator="equal">
      <formula>"ЧУЖДИ СРЕДСТВА"</formula>
    </cfRule>
    <cfRule type="cellIs" dxfId="417" priority="396" stopIfTrue="1" operator="equal">
      <formula>"СЕС - ДМП"</formula>
    </cfRule>
    <cfRule type="cellIs" dxfId="416" priority="397" stopIfTrue="1" operator="equal">
      <formula>"СЕС - РА"</formula>
    </cfRule>
    <cfRule type="cellIs" dxfId="415" priority="398" stopIfTrue="1" operator="equal">
      <formula>"СЕС - ДЕС"</formula>
    </cfRule>
    <cfRule type="cellIs" dxfId="414" priority="399" stopIfTrue="1" operator="equal">
      <formula>"СЕС - КСФ"</formula>
    </cfRule>
  </conditionalFormatting>
  <conditionalFormatting sqref="D3010">
    <cfRule type="cellIs" dxfId="413" priority="394" stopIfTrue="1" operator="notEqual">
      <formula>"ИЗБЕРЕТЕ ДЕЙНОСТ"</formula>
    </cfRule>
  </conditionalFormatting>
  <conditionalFormatting sqref="D3130">
    <cfRule type="cellIs" dxfId="412" priority="393" stopIfTrue="1" operator="equal">
      <formula>0</formula>
    </cfRule>
  </conditionalFormatting>
  <conditionalFormatting sqref="C3010">
    <cfRule type="cellIs" dxfId="411" priority="392" stopIfTrue="1" operator="notEqual">
      <formula>0</formula>
    </cfRule>
  </conditionalFormatting>
  <conditionalFormatting sqref="C3008">
    <cfRule type="cellIs" dxfId="410" priority="391" stopIfTrue="1" operator="notEqual">
      <formula>0</formula>
    </cfRule>
  </conditionalFormatting>
  <conditionalFormatting sqref="F3141">
    <cfRule type="cellIs" dxfId="409" priority="390" stopIfTrue="1" operator="equal">
      <formula>0</formula>
    </cfRule>
  </conditionalFormatting>
  <conditionalFormatting sqref="E3143">
    <cfRule type="cellIs" dxfId="408" priority="385" stopIfTrue="1" operator="equal">
      <formula>98</formula>
    </cfRule>
    <cfRule type="cellIs" dxfId="407" priority="386" stopIfTrue="1" operator="equal">
      <formula>96</formula>
    </cfRule>
    <cfRule type="cellIs" dxfId="406" priority="387" stopIfTrue="1" operator="equal">
      <formula>42</formula>
    </cfRule>
    <cfRule type="cellIs" dxfId="405" priority="388" stopIfTrue="1" operator="equal">
      <formula>97</formula>
    </cfRule>
    <cfRule type="cellIs" dxfId="404" priority="389" stopIfTrue="1" operator="equal">
      <formula>33</formula>
    </cfRule>
  </conditionalFormatting>
  <conditionalFormatting sqref="F3143">
    <cfRule type="cellIs" dxfId="403" priority="380" stopIfTrue="1" operator="equal">
      <formula>"ЧУЖДИ СРЕДСТВА"</formula>
    </cfRule>
    <cfRule type="cellIs" dxfId="402" priority="381" stopIfTrue="1" operator="equal">
      <formula>"СЕС - ДМП"</formula>
    </cfRule>
    <cfRule type="cellIs" dxfId="401" priority="382" stopIfTrue="1" operator="equal">
      <formula>"СЕС - РА"</formula>
    </cfRule>
    <cfRule type="cellIs" dxfId="400" priority="383" stopIfTrue="1" operator="equal">
      <formula>"СЕС - ДЕС"</formula>
    </cfRule>
    <cfRule type="cellIs" dxfId="399" priority="384" stopIfTrue="1" operator="equal">
      <formula>"СЕС - КСФ"</formula>
    </cfRule>
  </conditionalFormatting>
  <conditionalFormatting sqref="D3150">
    <cfRule type="cellIs" dxfId="398" priority="379" stopIfTrue="1" operator="notEqual">
      <formula>"ИЗБЕРЕТЕ ДЕЙНОСТ"</formula>
    </cfRule>
  </conditionalFormatting>
  <conditionalFormatting sqref="D3270">
    <cfRule type="cellIs" dxfId="397" priority="378" stopIfTrue="1" operator="equal">
      <formula>0</formula>
    </cfRule>
  </conditionalFormatting>
  <conditionalFormatting sqref="C3150">
    <cfRule type="cellIs" dxfId="396" priority="377" stopIfTrue="1" operator="notEqual">
      <formula>0</formula>
    </cfRule>
  </conditionalFormatting>
  <conditionalFormatting sqref="C3148">
    <cfRule type="cellIs" dxfId="395" priority="376" stopIfTrue="1" operator="notEqual">
      <formula>0</formula>
    </cfRule>
  </conditionalFormatting>
  <conditionalFormatting sqref="F3281">
    <cfRule type="cellIs" dxfId="394" priority="375" stopIfTrue="1" operator="equal">
      <formula>0</formula>
    </cfRule>
  </conditionalFormatting>
  <conditionalFormatting sqref="E3283">
    <cfRule type="cellIs" dxfId="393" priority="370" stopIfTrue="1" operator="equal">
      <formula>98</formula>
    </cfRule>
    <cfRule type="cellIs" dxfId="392" priority="371" stopIfTrue="1" operator="equal">
      <formula>96</formula>
    </cfRule>
    <cfRule type="cellIs" dxfId="391" priority="372" stopIfTrue="1" operator="equal">
      <formula>42</formula>
    </cfRule>
    <cfRule type="cellIs" dxfId="390" priority="373" stopIfTrue="1" operator="equal">
      <formula>97</formula>
    </cfRule>
    <cfRule type="cellIs" dxfId="389" priority="374" stopIfTrue="1" operator="equal">
      <formula>33</formula>
    </cfRule>
  </conditionalFormatting>
  <conditionalFormatting sqref="F3283">
    <cfRule type="cellIs" dxfId="388" priority="365" stopIfTrue="1" operator="equal">
      <formula>"ЧУЖДИ СРЕДСТВА"</formula>
    </cfRule>
    <cfRule type="cellIs" dxfId="387" priority="366" stopIfTrue="1" operator="equal">
      <formula>"СЕС - ДМП"</formula>
    </cfRule>
    <cfRule type="cellIs" dxfId="386" priority="367" stopIfTrue="1" operator="equal">
      <formula>"СЕС - РА"</formula>
    </cfRule>
    <cfRule type="cellIs" dxfId="385" priority="368" stopIfTrue="1" operator="equal">
      <formula>"СЕС - ДЕС"</formula>
    </cfRule>
    <cfRule type="cellIs" dxfId="384" priority="369" stopIfTrue="1" operator="equal">
      <formula>"СЕС - КСФ"</formula>
    </cfRule>
  </conditionalFormatting>
  <conditionalFormatting sqref="D3290">
    <cfRule type="cellIs" dxfId="383" priority="364" stopIfTrue="1" operator="notEqual">
      <formula>"ИЗБЕРЕТЕ ДЕЙНОСТ"</formula>
    </cfRule>
  </conditionalFormatting>
  <conditionalFormatting sqref="D3410">
    <cfRule type="cellIs" dxfId="382" priority="363" stopIfTrue="1" operator="equal">
      <formula>0</formula>
    </cfRule>
  </conditionalFormatting>
  <conditionalFormatting sqref="C3290">
    <cfRule type="cellIs" dxfId="381" priority="362" stopIfTrue="1" operator="notEqual">
      <formula>0</formula>
    </cfRule>
  </conditionalFormatting>
  <conditionalFormatting sqref="C3288">
    <cfRule type="cellIs" dxfId="380" priority="361" stopIfTrue="1" operator="notEqual">
      <formula>0</formula>
    </cfRule>
  </conditionalFormatting>
  <conditionalFormatting sqref="F3421">
    <cfRule type="cellIs" dxfId="379" priority="360" stopIfTrue="1" operator="equal">
      <formula>0</formula>
    </cfRule>
  </conditionalFormatting>
  <conditionalFormatting sqref="E3423">
    <cfRule type="cellIs" dxfId="378" priority="355" stopIfTrue="1" operator="equal">
      <formula>98</formula>
    </cfRule>
    <cfRule type="cellIs" dxfId="377" priority="356" stopIfTrue="1" operator="equal">
      <formula>96</formula>
    </cfRule>
    <cfRule type="cellIs" dxfId="376" priority="357" stopIfTrue="1" operator="equal">
      <formula>42</formula>
    </cfRule>
    <cfRule type="cellIs" dxfId="375" priority="358" stopIfTrue="1" operator="equal">
      <formula>97</formula>
    </cfRule>
    <cfRule type="cellIs" dxfId="374" priority="359" stopIfTrue="1" operator="equal">
      <formula>33</formula>
    </cfRule>
  </conditionalFormatting>
  <conditionalFormatting sqref="F3423">
    <cfRule type="cellIs" dxfId="373" priority="350" stopIfTrue="1" operator="equal">
      <formula>"ЧУЖДИ СРЕДСТВА"</formula>
    </cfRule>
    <cfRule type="cellIs" dxfId="372" priority="351" stopIfTrue="1" operator="equal">
      <formula>"СЕС - ДМП"</formula>
    </cfRule>
    <cfRule type="cellIs" dxfId="371" priority="352" stopIfTrue="1" operator="equal">
      <formula>"СЕС - РА"</formula>
    </cfRule>
    <cfRule type="cellIs" dxfId="370" priority="353" stopIfTrue="1" operator="equal">
      <formula>"СЕС - ДЕС"</formula>
    </cfRule>
    <cfRule type="cellIs" dxfId="369" priority="354" stopIfTrue="1" operator="equal">
      <formula>"СЕС - КСФ"</formula>
    </cfRule>
  </conditionalFormatting>
  <conditionalFormatting sqref="D3430">
    <cfRule type="cellIs" dxfId="368" priority="349" stopIfTrue="1" operator="notEqual">
      <formula>"ИЗБЕРЕТЕ ДЕЙНОСТ"</formula>
    </cfRule>
  </conditionalFormatting>
  <conditionalFormatting sqref="D3550">
    <cfRule type="cellIs" dxfId="367" priority="348" stopIfTrue="1" operator="equal">
      <formula>0</formula>
    </cfRule>
  </conditionalFormatting>
  <conditionalFormatting sqref="C3430">
    <cfRule type="cellIs" dxfId="366" priority="347" stopIfTrue="1" operator="notEqual">
      <formula>0</formula>
    </cfRule>
  </conditionalFormatting>
  <conditionalFormatting sqref="C3428">
    <cfRule type="cellIs" dxfId="365" priority="346" stopIfTrue="1" operator="notEqual">
      <formula>0</formula>
    </cfRule>
  </conditionalFormatting>
  <conditionalFormatting sqref="F3561">
    <cfRule type="cellIs" dxfId="364" priority="345" stopIfTrue="1" operator="equal">
      <formula>0</formula>
    </cfRule>
  </conditionalFormatting>
  <conditionalFormatting sqref="E3563">
    <cfRule type="cellIs" dxfId="363" priority="340" stopIfTrue="1" operator="equal">
      <formula>98</formula>
    </cfRule>
    <cfRule type="cellIs" dxfId="362" priority="341" stopIfTrue="1" operator="equal">
      <formula>96</formula>
    </cfRule>
    <cfRule type="cellIs" dxfId="361" priority="342" stopIfTrue="1" operator="equal">
      <formula>42</formula>
    </cfRule>
    <cfRule type="cellIs" dxfId="360" priority="343" stopIfTrue="1" operator="equal">
      <formula>97</formula>
    </cfRule>
    <cfRule type="cellIs" dxfId="359" priority="344" stopIfTrue="1" operator="equal">
      <formula>33</formula>
    </cfRule>
  </conditionalFormatting>
  <conditionalFormatting sqref="F3563">
    <cfRule type="cellIs" dxfId="358" priority="335" stopIfTrue="1" operator="equal">
      <formula>"ЧУЖДИ СРЕДСТВА"</formula>
    </cfRule>
    <cfRule type="cellIs" dxfId="357" priority="336" stopIfTrue="1" operator="equal">
      <formula>"СЕС - ДМП"</formula>
    </cfRule>
    <cfRule type="cellIs" dxfId="356" priority="337" stopIfTrue="1" operator="equal">
      <formula>"СЕС - РА"</formula>
    </cfRule>
    <cfRule type="cellIs" dxfId="355" priority="338" stopIfTrue="1" operator="equal">
      <formula>"СЕС - ДЕС"</formula>
    </cfRule>
    <cfRule type="cellIs" dxfId="354" priority="339" stopIfTrue="1" operator="equal">
      <formula>"СЕС - КСФ"</formula>
    </cfRule>
  </conditionalFormatting>
  <conditionalFormatting sqref="D3570">
    <cfRule type="cellIs" dxfId="353" priority="334" stopIfTrue="1" operator="notEqual">
      <formula>"ИЗБЕРЕТЕ ДЕЙНОСТ"</formula>
    </cfRule>
  </conditionalFormatting>
  <conditionalFormatting sqref="D3690">
    <cfRule type="cellIs" dxfId="352" priority="333" stopIfTrue="1" operator="equal">
      <formula>0</formula>
    </cfRule>
  </conditionalFormatting>
  <conditionalFormatting sqref="C3570">
    <cfRule type="cellIs" dxfId="351" priority="332" stopIfTrue="1" operator="notEqual">
      <formula>0</formula>
    </cfRule>
  </conditionalFormatting>
  <conditionalFormatting sqref="C3568">
    <cfRule type="cellIs" dxfId="350" priority="331" stopIfTrue="1" operator="notEqual">
      <formula>0</formula>
    </cfRule>
  </conditionalFormatting>
  <conditionalFormatting sqref="F3701">
    <cfRule type="cellIs" dxfId="349" priority="330" stopIfTrue="1" operator="equal">
      <formula>0</formula>
    </cfRule>
  </conditionalFormatting>
  <conditionalFormatting sqref="E3703">
    <cfRule type="cellIs" dxfId="348" priority="325" stopIfTrue="1" operator="equal">
      <formula>98</formula>
    </cfRule>
    <cfRule type="cellIs" dxfId="347" priority="326" stopIfTrue="1" operator="equal">
      <formula>96</formula>
    </cfRule>
    <cfRule type="cellIs" dxfId="346" priority="327" stopIfTrue="1" operator="equal">
      <formula>42</formula>
    </cfRule>
    <cfRule type="cellIs" dxfId="345" priority="328" stopIfTrue="1" operator="equal">
      <formula>97</formula>
    </cfRule>
    <cfRule type="cellIs" dxfId="344" priority="329" stopIfTrue="1" operator="equal">
      <formula>33</formula>
    </cfRule>
  </conditionalFormatting>
  <conditionalFormatting sqref="F3703">
    <cfRule type="cellIs" dxfId="343" priority="320" stopIfTrue="1" operator="equal">
      <formula>"ЧУЖДИ СРЕДСТВА"</formula>
    </cfRule>
    <cfRule type="cellIs" dxfId="342" priority="321" stopIfTrue="1" operator="equal">
      <formula>"СЕС - ДМП"</formula>
    </cfRule>
    <cfRule type="cellIs" dxfId="341" priority="322" stopIfTrue="1" operator="equal">
      <formula>"СЕС - РА"</formula>
    </cfRule>
    <cfRule type="cellIs" dxfId="340" priority="323" stopIfTrue="1" operator="equal">
      <formula>"СЕС - ДЕС"</formula>
    </cfRule>
    <cfRule type="cellIs" dxfId="339" priority="324" stopIfTrue="1" operator="equal">
      <formula>"СЕС - КСФ"</formula>
    </cfRule>
  </conditionalFormatting>
  <conditionalFormatting sqref="D3710">
    <cfRule type="cellIs" dxfId="338" priority="319" stopIfTrue="1" operator="notEqual">
      <formula>"ИЗБЕРЕТЕ ДЕЙНОСТ"</formula>
    </cfRule>
  </conditionalFormatting>
  <conditionalFormatting sqref="D3830">
    <cfRule type="cellIs" dxfId="337" priority="318" stopIfTrue="1" operator="equal">
      <formula>0</formula>
    </cfRule>
  </conditionalFormatting>
  <conditionalFormatting sqref="C3710">
    <cfRule type="cellIs" dxfId="336" priority="317" stopIfTrue="1" operator="notEqual">
      <formula>0</formula>
    </cfRule>
  </conditionalFormatting>
  <conditionalFormatting sqref="C3708">
    <cfRule type="cellIs" dxfId="335" priority="316" stopIfTrue="1" operator="notEqual">
      <formula>0</formula>
    </cfRule>
  </conditionalFormatting>
  <conditionalFormatting sqref="F3841">
    <cfRule type="cellIs" dxfId="334" priority="315" stopIfTrue="1" operator="equal">
      <formula>0</formula>
    </cfRule>
  </conditionalFormatting>
  <conditionalFormatting sqref="E3843">
    <cfRule type="cellIs" dxfId="333" priority="310" stopIfTrue="1" operator="equal">
      <formula>98</formula>
    </cfRule>
    <cfRule type="cellIs" dxfId="332" priority="311" stopIfTrue="1" operator="equal">
      <formula>96</formula>
    </cfRule>
    <cfRule type="cellIs" dxfId="331" priority="312" stopIfTrue="1" operator="equal">
      <formula>42</formula>
    </cfRule>
    <cfRule type="cellIs" dxfId="330" priority="313" stopIfTrue="1" operator="equal">
      <formula>97</formula>
    </cfRule>
    <cfRule type="cellIs" dxfId="329" priority="314" stopIfTrue="1" operator="equal">
      <formula>33</formula>
    </cfRule>
  </conditionalFormatting>
  <conditionalFormatting sqref="F3843">
    <cfRule type="cellIs" dxfId="328" priority="305" stopIfTrue="1" operator="equal">
      <formula>"ЧУЖДИ СРЕДСТВА"</formula>
    </cfRule>
    <cfRule type="cellIs" dxfId="327" priority="306" stopIfTrue="1" operator="equal">
      <formula>"СЕС - ДМП"</formula>
    </cfRule>
    <cfRule type="cellIs" dxfId="326" priority="307" stopIfTrue="1" operator="equal">
      <formula>"СЕС - РА"</formula>
    </cfRule>
    <cfRule type="cellIs" dxfId="325" priority="308" stopIfTrue="1" operator="equal">
      <formula>"СЕС - ДЕС"</formula>
    </cfRule>
    <cfRule type="cellIs" dxfId="324" priority="309" stopIfTrue="1" operator="equal">
      <formula>"СЕС - КСФ"</formula>
    </cfRule>
  </conditionalFormatting>
  <conditionalFormatting sqref="D3850">
    <cfRule type="cellIs" dxfId="323" priority="304" stopIfTrue="1" operator="notEqual">
      <formula>"ИЗБЕРЕТЕ ДЕЙНОСТ"</formula>
    </cfRule>
  </conditionalFormatting>
  <conditionalFormatting sqref="D3970">
    <cfRule type="cellIs" dxfId="322" priority="303" stopIfTrue="1" operator="equal">
      <formula>0</formula>
    </cfRule>
  </conditionalFormatting>
  <conditionalFormatting sqref="C3850">
    <cfRule type="cellIs" dxfId="321" priority="302" stopIfTrue="1" operator="notEqual">
      <formula>0</formula>
    </cfRule>
  </conditionalFormatting>
  <conditionalFormatting sqref="C3848">
    <cfRule type="cellIs" dxfId="320" priority="301" stopIfTrue="1" operator="notEqual">
      <formula>0</formula>
    </cfRule>
  </conditionalFormatting>
  <conditionalFormatting sqref="F3981">
    <cfRule type="cellIs" dxfId="319" priority="300" stopIfTrue="1" operator="equal">
      <formula>0</formula>
    </cfRule>
  </conditionalFormatting>
  <conditionalFormatting sqref="E3983">
    <cfRule type="cellIs" dxfId="318" priority="295" stopIfTrue="1" operator="equal">
      <formula>98</formula>
    </cfRule>
    <cfRule type="cellIs" dxfId="317" priority="296" stopIfTrue="1" operator="equal">
      <formula>96</formula>
    </cfRule>
    <cfRule type="cellIs" dxfId="316" priority="297" stopIfTrue="1" operator="equal">
      <formula>42</formula>
    </cfRule>
    <cfRule type="cellIs" dxfId="315" priority="298" stopIfTrue="1" operator="equal">
      <formula>97</formula>
    </cfRule>
    <cfRule type="cellIs" dxfId="314" priority="299" stopIfTrue="1" operator="equal">
      <formula>33</formula>
    </cfRule>
  </conditionalFormatting>
  <conditionalFormatting sqref="F3983">
    <cfRule type="cellIs" dxfId="313" priority="290" stopIfTrue="1" operator="equal">
      <formula>"ЧУЖДИ СРЕДСТВА"</formula>
    </cfRule>
    <cfRule type="cellIs" dxfId="312" priority="291" stopIfTrue="1" operator="equal">
      <formula>"СЕС - ДМП"</formula>
    </cfRule>
    <cfRule type="cellIs" dxfId="311" priority="292" stopIfTrue="1" operator="equal">
      <formula>"СЕС - РА"</formula>
    </cfRule>
    <cfRule type="cellIs" dxfId="310" priority="293" stopIfTrue="1" operator="equal">
      <formula>"СЕС - ДЕС"</formula>
    </cfRule>
    <cfRule type="cellIs" dxfId="309" priority="294" stopIfTrue="1" operator="equal">
      <formula>"СЕС - КСФ"</formula>
    </cfRule>
  </conditionalFormatting>
  <conditionalFormatting sqref="D3990">
    <cfRule type="cellIs" dxfId="308" priority="289" stopIfTrue="1" operator="notEqual">
      <formula>"ИЗБЕРЕТЕ ДЕЙНОСТ"</formula>
    </cfRule>
  </conditionalFormatting>
  <conditionalFormatting sqref="D4110">
    <cfRule type="cellIs" dxfId="307" priority="288" stopIfTrue="1" operator="equal">
      <formula>0</formula>
    </cfRule>
  </conditionalFormatting>
  <conditionalFormatting sqref="C3990">
    <cfRule type="cellIs" dxfId="306" priority="287" stopIfTrue="1" operator="notEqual">
      <formula>0</formula>
    </cfRule>
  </conditionalFormatting>
  <conditionalFormatting sqref="C3988">
    <cfRule type="cellIs" dxfId="305" priority="286" stopIfTrue="1" operator="notEqual">
      <formula>0</formula>
    </cfRule>
  </conditionalFormatting>
  <conditionalFormatting sqref="F4121">
    <cfRule type="cellIs" dxfId="304" priority="285" stopIfTrue="1" operator="equal">
      <formula>0</formula>
    </cfRule>
  </conditionalFormatting>
  <conditionalFormatting sqref="E4123">
    <cfRule type="cellIs" dxfId="303" priority="280" stopIfTrue="1" operator="equal">
      <formula>98</formula>
    </cfRule>
    <cfRule type="cellIs" dxfId="302" priority="281" stopIfTrue="1" operator="equal">
      <formula>96</formula>
    </cfRule>
    <cfRule type="cellIs" dxfId="301" priority="282" stopIfTrue="1" operator="equal">
      <formula>42</formula>
    </cfRule>
    <cfRule type="cellIs" dxfId="300" priority="283" stopIfTrue="1" operator="equal">
      <formula>97</formula>
    </cfRule>
    <cfRule type="cellIs" dxfId="299" priority="284" stopIfTrue="1" operator="equal">
      <formula>33</formula>
    </cfRule>
  </conditionalFormatting>
  <conditionalFormatting sqref="F4123">
    <cfRule type="cellIs" dxfId="298" priority="275" stopIfTrue="1" operator="equal">
      <formula>"ЧУЖДИ СРЕДСТВА"</formula>
    </cfRule>
    <cfRule type="cellIs" dxfId="297" priority="276" stopIfTrue="1" operator="equal">
      <formula>"СЕС - ДМП"</formula>
    </cfRule>
    <cfRule type="cellIs" dxfId="296" priority="277" stopIfTrue="1" operator="equal">
      <formula>"СЕС - РА"</formula>
    </cfRule>
    <cfRule type="cellIs" dxfId="295" priority="278" stopIfTrue="1" operator="equal">
      <formula>"СЕС - ДЕС"</formula>
    </cfRule>
    <cfRule type="cellIs" dxfId="294" priority="279" stopIfTrue="1" operator="equal">
      <formula>"СЕС - КСФ"</formula>
    </cfRule>
  </conditionalFormatting>
  <conditionalFormatting sqref="D4130">
    <cfRule type="cellIs" dxfId="293" priority="274" stopIfTrue="1" operator="notEqual">
      <formula>"ИЗБЕРЕТЕ ДЕЙНОСТ"</formula>
    </cfRule>
  </conditionalFormatting>
  <conditionalFormatting sqref="D4250">
    <cfRule type="cellIs" dxfId="292" priority="273" stopIfTrue="1" operator="equal">
      <formula>0</formula>
    </cfRule>
  </conditionalFormatting>
  <conditionalFormatting sqref="C4130">
    <cfRule type="cellIs" dxfId="291" priority="272" stopIfTrue="1" operator="notEqual">
      <formula>0</formula>
    </cfRule>
  </conditionalFormatting>
  <conditionalFormatting sqref="C4128">
    <cfRule type="cellIs" dxfId="290" priority="271" stopIfTrue="1" operator="notEqual">
      <formula>0</formula>
    </cfRule>
  </conditionalFormatting>
  <conditionalFormatting sqref="F4261">
    <cfRule type="cellIs" dxfId="289" priority="270" stopIfTrue="1" operator="equal">
      <formula>0</formula>
    </cfRule>
  </conditionalFormatting>
  <conditionalFormatting sqref="E4263">
    <cfRule type="cellIs" dxfId="288" priority="265" stopIfTrue="1" operator="equal">
      <formula>98</formula>
    </cfRule>
    <cfRule type="cellIs" dxfId="287" priority="266" stopIfTrue="1" operator="equal">
      <formula>96</formula>
    </cfRule>
    <cfRule type="cellIs" dxfId="286" priority="267" stopIfTrue="1" operator="equal">
      <formula>42</formula>
    </cfRule>
    <cfRule type="cellIs" dxfId="285" priority="268" stopIfTrue="1" operator="equal">
      <formula>97</formula>
    </cfRule>
    <cfRule type="cellIs" dxfId="284" priority="269" stopIfTrue="1" operator="equal">
      <formula>33</formula>
    </cfRule>
  </conditionalFormatting>
  <conditionalFormatting sqref="F4263">
    <cfRule type="cellIs" dxfId="283" priority="260" stopIfTrue="1" operator="equal">
      <formula>"ЧУЖДИ СРЕДСТВА"</formula>
    </cfRule>
    <cfRule type="cellIs" dxfId="282" priority="261" stopIfTrue="1" operator="equal">
      <formula>"СЕС - ДМП"</formula>
    </cfRule>
    <cfRule type="cellIs" dxfId="281" priority="262" stopIfTrue="1" operator="equal">
      <formula>"СЕС - РА"</formula>
    </cfRule>
    <cfRule type="cellIs" dxfId="280" priority="263" stopIfTrue="1" operator="equal">
      <formula>"СЕС - ДЕС"</formula>
    </cfRule>
    <cfRule type="cellIs" dxfId="279" priority="264" stopIfTrue="1" operator="equal">
      <formula>"СЕС - КСФ"</formula>
    </cfRule>
  </conditionalFormatting>
  <conditionalFormatting sqref="D4270">
    <cfRule type="cellIs" dxfId="278" priority="259" stopIfTrue="1" operator="notEqual">
      <formula>"ИЗБЕРЕТЕ ДЕЙНОСТ"</formula>
    </cfRule>
  </conditionalFormatting>
  <conditionalFormatting sqref="D4390">
    <cfRule type="cellIs" dxfId="277" priority="258" stopIfTrue="1" operator="equal">
      <formula>0</formula>
    </cfRule>
  </conditionalFormatting>
  <conditionalFormatting sqref="C4270">
    <cfRule type="cellIs" dxfId="276" priority="257" stopIfTrue="1" operator="notEqual">
      <formula>0</formula>
    </cfRule>
  </conditionalFormatting>
  <conditionalFormatting sqref="C4268">
    <cfRule type="cellIs" dxfId="275" priority="256" stopIfTrue="1" operator="notEqual">
      <formula>0</formula>
    </cfRule>
  </conditionalFormatting>
  <conditionalFormatting sqref="F4401">
    <cfRule type="cellIs" dxfId="274" priority="255" stopIfTrue="1" operator="equal">
      <formula>0</formula>
    </cfRule>
  </conditionalFormatting>
  <conditionalFormatting sqref="E4403">
    <cfRule type="cellIs" dxfId="273" priority="250" stopIfTrue="1" operator="equal">
      <formula>98</formula>
    </cfRule>
    <cfRule type="cellIs" dxfId="272" priority="251" stopIfTrue="1" operator="equal">
      <formula>96</formula>
    </cfRule>
    <cfRule type="cellIs" dxfId="271" priority="252" stopIfTrue="1" operator="equal">
      <formula>42</formula>
    </cfRule>
    <cfRule type="cellIs" dxfId="270" priority="253" stopIfTrue="1" operator="equal">
      <formula>97</formula>
    </cfRule>
    <cfRule type="cellIs" dxfId="269" priority="254" stopIfTrue="1" operator="equal">
      <formula>33</formula>
    </cfRule>
  </conditionalFormatting>
  <conditionalFormatting sqref="F4403">
    <cfRule type="cellIs" dxfId="268" priority="245" stopIfTrue="1" operator="equal">
      <formula>"ЧУЖДИ СРЕДСТВА"</formula>
    </cfRule>
    <cfRule type="cellIs" dxfId="267" priority="246" stopIfTrue="1" operator="equal">
      <formula>"СЕС - ДМП"</formula>
    </cfRule>
    <cfRule type="cellIs" dxfId="266" priority="247" stopIfTrue="1" operator="equal">
      <formula>"СЕС - РА"</formula>
    </cfRule>
    <cfRule type="cellIs" dxfId="265" priority="248" stopIfTrue="1" operator="equal">
      <formula>"СЕС - ДЕС"</formula>
    </cfRule>
    <cfRule type="cellIs" dxfId="264" priority="249" stopIfTrue="1" operator="equal">
      <formula>"СЕС - КСФ"</formula>
    </cfRule>
  </conditionalFormatting>
  <conditionalFormatting sqref="D4410">
    <cfRule type="cellIs" dxfId="263" priority="244" stopIfTrue="1" operator="notEqual">
      <formula>"ИЗБЕРЕТЕ ДЕЙНОСТ"</formula>
    </cfRule>
  </conditionalFormatting>
  <conditionalFormatting sqref="D4530">
    <cfRule type="cellIs" dxfId="262" priority="243" stopIfTrue="1" operator="equal">
      <formula>0</formula>
    </cfRule>
  </conditionalFormatting>
  <conditionalFormatting sqref="C4410">
    <cfRule type="cellIs" dxfId="261" priority="242" stopIfTrue="1" operator="notEqual">
      <formula>0</formula>
    </cfRule>
  </conditionalFormatting>
  <conditionalFormatting sqref="C4408">
    <cfRule type="cellIs" dxfId="260" priority="241" stopIfTrue="1" operator="notEqual">
      <formula>0</formula>
    </cfRule>
  </conditionalFormatting>
  <conditionalFormatting sqref="F4541">
    <cfRule type="cellIs" dxfId="259" priority="240" stopIfTrue="1" operator="equal">
      <formula>0</formula>
    </cfRule>
  </conditionalFormatting>
  <conditionalFormatting sqref="E4543">
    <cfRule type="cellIs" dxfId="258" priority="235" stopIfTrue="1" operator="equal">
      <formula>98</formula>
    </cfRule>
    <cfRule type="cellIs" dxfId="257" priority="236" stopIfTrue="1" operator="equal">
      <formula>96</formula>
    </cfRule>
    <cfRule type="cellIs" dxfId="256" priority="237" stopIfTrue="1" operator="equal">
      <formula>42</formula>
    </cfRule>
    <cfRule type="cellIs" dxfId="255" priority="238" stopIfTrue="1" operator="equal">
      <formula>97</formula>
    </cfRule>
    <cfRule type="cellIs" dxfId="254" priority="239" stopIfTrue="1" operator="equal">
      <formula>33</formula>
    </cfRule>
  </conditionalFormatting>
  <conditionalFormatting sqref="F4543">
    <cfRule type="cellIs" dxfId="253" priority="230" stopIfTrue="1" operator="equal">
      <formula>"ЧУЖДИ СРЕДСТВА"</formula>
    </cfRule>
    <cfRule type="cellIs" dxfId="252" priority="231" stopIfTrue="1" operator="equal">
      <formula>"СЕС - ДМП"</formula>
    </cfRule>
    <cfRule type="cellIs" dxfId="251" priority="232" stopIfTrue="1" operator="equal">
      <formula>"СЕС - РА"</formula>
    </cfRule>
    <cfRule type="cellIs" dxfId="250" priority="233" stopIfTrue="1" operator="equal">
      <formula>"СЕС - ДЕС"</formula>
    </cfRule>
    <cfRule type="cellIs" dxfId="249" priority="234" stopIfTrue="1" operator="equal">
      <formula>"СЕС - КСФ"</formula>
    </cfRule>
  </conditionalFormatting>
  <conditionalFormatting sqref="D4550">
    <cfRule type="cellIs" dxfId="248" priority="229" stopIfTrue="1" operator="notEqual">
      <formula>"ИЗБЕРЕТЕ ДЕЙНОСТ"</formula>
    </cfRule>
  </conditionalFormatting>
  <conditionalFormatting sqref="D4670">
    <cfRule type="cellIs" dxfId="247" priority="228" stopIfTrue="1" operator="equal">
      <formula>0</formula>
    </cfRule>
  </conditionalFormatting>
  <conditionalFormatting sqref="C4550">
    <cfRule type="cellIs" dxfId="246" priority="227" stopIfTrue="1" operator="notEqual">
      <formula>0</formula>
    </cfRule>
  </conditionalFormatting>
  <conditionalFormatting sqref="C4548">
    <cfRule type="cellIs" dxfId="245" priority="226" stopIfTrue="1" operator="notEqual">
      <formula>0</formula>
    </cfRule>
  </conditionalFormatting>
  <conditionalFormatting sqref="F4681">
    <cfRule type="cellIs" dxfId="244" priority="225" stopIfTrue="1" operator="equal">
      <formula>0</formula>
    </cfRule>
  </conditionalFormatting>
  <conditionalFormatting sqref="E4683">
    <cfRule type="cellIs" dxfId="243" priority="220" stopIfTrue="1" operator="equal">
      <formula>98</formula>
    </cfRule>
    <cfRule type="cellIs" dxfId="242" priority="221" stopIfTrue="1" operator="equal">
      <formula>96</formula>
    </cfRule>
    <cfRule type="cellIs" dxfId="241" priority="222" stopIfTrue="1" operator="equal">
      <formula>42</formula>
    </cfRule>
    <cfRule type="cellIs" dxfId="240" priority="223" stopIfTrue="1" operator="equal">
      <formula>97</formula>
    </cfRule>
    <cfRule type="cellIs" dxfId="239" priority="224" stopIfTrue="1" operator="equal">
      <formula>33</formula>
    </cfRule>
  </conditionalFormatting>
  <conditionalFormatting sqref="F4683">
    <cfRule type="cellIs" dxfId="238" priority="215" stopIfTrue="1" operator="equal">
      <formula>"ЧУЖДИ СРЕДСТВА"</formula>
    </cfRule>
    <cfRule type="cellIs" dxfId="237" priority="216" stopIfTrue="1" operator="equal">
      <formula>"СЕС - ДМП"</formula>
    </cfRule>
    <cfRule type="cellIs" dxfId="236" priority="217" stopIfTrue="1" operator="equal">
      <formula>"СЕС - РА"</formula>
    </cfRule>
    <cfRule type="cellIs" dxfId="235" priority="218" stopIfTrue="1" operator="equal">
      <formula>"СЕС - ДЕС"</formula>
    </cfRule>
    <cfRule type="cellIs" dxfId="234" priority="219" stopIfTrue="1" operator="equal">
      <formula>"СЕС - КСФ"</formula>
    </cfRule>
  </conditionalFormatting>
  <conditionalFormatting sqref="D4690">
    <cfRule type="cellIs" dxfId="233" priority="214" stopIfTrue="1" operator="notEqual">
      <formula>"ИЗБЕРЕТЕ ДЕЙНОСТ"</formula>
    </cfRule>
  </conditionalFormatting>
  <conditionalFormatting sqref="D4810">
    <cfRule type="cellIs" dxfId="232" priority="213" stopIfTrue="1" operator="equal">
      <formula>0</formula>
    </cfRule>
  </conditionalFormatting>
  <conditionalFormatting sqref="C4690">
    <cfRule type="cellIs" dxfId="231" priority="212" stopIfTrue="1" operator="notEqual">
      <formula>0</formula>
    </cfRule>
  </conditionalFormatting>
  <conditionalFormatting sqref="C4688">
    <cfRule type="cellIs" dxfId="230" priority="211" stopIfTrue="1" operator="notEqual">
      <formula>0</formula>
    </cfRule>
  </conditionalFormatting>
  <conditionalFormatting sqref="F4821">
    <cfRule type="cellIs" dxfId="229" priority="210" stopIfTrue="1" operator="equal">
      <formula>0</formula>
    </cfRule>
  </conditionalFormatting>
  <conditionalFormatting sqref="E4823">
    <cfRule type="cellIs" dxfId="228" priority="205" stopIfTrue="1" operator="equal">
      <formula>98</formula>
    </cfRule>
    <cfRule type="cellIs" dxfId="227" priority="206" stopIfTrue="1" operator="equal">
      <formula>96</formula>
    </cfRule>
    <cfRule type="cellIs" dxfId="226" priority="207" stopIfTrue="1" operator="equal">
      <formula>42</formula>
    </cfRule>
    <cfRule type="cellIs" dxfId="225" priority="208" stopIfTrue="1" operator="equal">
      <formula>97</formula>
    </cfRule>
    <cfRule type="cellIs" dxfId="224" priority="209" stopIfTrue="1" operator="equal">
      <formula>33</formula>
    </cfRule>
  </conditionalFormatting>
  <conditionalFormatting sqref="F4823">
    <cfRule type="cellIs" dxfId="223" priority="200" stopIfTrue="1" operator="equal">
      <formula>"ЧУЖДИ СРЕДСТВА"</formula>
    </cfRule>
    <cfRule type="cellIs" dxfId="222" priority="201" stopIfTrue="1" operator="equal">
      <formula>"СЕС - ДМП"</formula>
    </cfRule>
    <cfRule type="cellIs" dxfId="221" priority="202" stopIfTrue="1" operator="equal">
      <formula>"СЕС - РА"</formula>
    </cfRule>
    <cfRule type="cellIs" dxfId="220" priority="203" stopIfTrue="1" operator="equal">
      <formula>"СЕС - ДЕС"</formula>
    </cfRule>
    <cfRule type="cellIs" dxfId="219" priority="204" stopIfTrue="1" operator="equal">
      <formula>"СЕС - КСФ"</formula>
    </cfRule>
  </conditionalFormatting>
  <conditionalFormatting sqref="D4830">
    <cfRule type="cellIs" dxfId="218" priority="199" stopIfTrue="1" operator="notEqual">
      <formula>"ИЗБЕРЕТЕ ДЕЙНОСТ"</formula>
    </cfRule>
  </conditionalFormatting>
  <conditionalFormatting sqref="D4950">
    <cfRule type="cellIs" dxfId="217" priority="198" stopIfTrue="1" operator="equal">
      <formula>0</formula>
    </cfRule>
  </conditionalFormatting>
  <conditionalFormatting sqref="C4830">
    <cfRule type="cellIs" dxfId="216" priority="197" stopIfTrue="1" operator="notEqual">
      <formula>0</formula>
    </cfRule>
  </conditionalFormatting>
  <conditionalFormatting sqref="C4828">
    <cfRule type="cellIs" dxfId="215" priority="196" stopIfTrue="1" operator="notEqual">
      <formula>0</formula>
    </cfRule>
  </conditionalFormatting>
  <conditionalFormatting sqref="F4961">
    <cfRule type="cellIs" dxfId="214" priority="195" stopIfTrue="1" operator="equal">
      <formula>0</formula>
    </cfRule>
  </conditionalFormatting>
  <conditionalFormatting sqref="E4963">
    <cfRule type="cellIs" dxfId="213" priority="190" stopIfTrue="1" operator="equal">
      <formula>98</formula>
    </cfRule>
    <cfRule type="cellIs" dxfId="212" priority="191" stopIfTrue="1" operator="equal">
      <formula>96</formula>
    </cfRule>
    <cfRule type="cellIs" dxfId="211" priority="192" stopIfTrue="1" operator="equal">
      <formula>42</formula>
    </cfRule>
    <cfRule type="cellIs" dxfId="210" priority="193" stopIfTrue="1" operator="equal">
      <formula>97</formula>
    </cfRule>
    <cfRule type="cellIs" dxfId="209" priority="194" stopIfTrue="1" operator="equal">
      <formula>33</formula>
    </cfRule>
  </conditionalFormatting>
  <conditionalFormatting sqref="F4963">
    <cfRule type="cellIs" dxfId="208" priority="185" stopIfTrue="1" operator="equal">
      <formula>"ЧУЖДИ СРЕДСТВА"</formula>
    </cfRule>
    <cfRule type="cellIs" dxfId="207" priority="186" stopIfTrue="1" operator="equal">
      <formula>"СЕС - ДМП"</formula>
    </cfRule>
    <cfRule type="cellIs" dxfId="206" priority="187" stopIfTrue="1" operator="equal">
      <formula>"СЕС - РА"</formula>
    </cfRule>
    <cfRule type="cellIs" dxfId="205" priority="188" stopIfTrue="1" operator="equal">
      <formula>"СЕС - ДЕС"</formula>
    </cfRule>
    <cfRule type="cellIs" dxfId="204" priority="189" stopIfTrue="1" operator="equal">
      <formula>"СЕС - КСФ"</formula>
    </cfRule>
  </conditionalFormatting>
  <conditionalFormatting sqref="D4970">
    <cfRule type="cellIs" dxfId="203" priority="184" stopIfTrue="1" operator="notEqual">
      <formula>"ИЗБЕРЕТЕ ДЕЙНОСТ"</formula>
    </cfRule>
  </conditionalFormatting>
  <conditionalFormatting sqref="D5090">
    <cfRule type="cellIs" dxfId="202" priority="183" stopIfTrue="1" operator="equal">
      <formula>0</formula>
    </cfRule>
  </conditionalFormatting>
  <conditionalFormatting sqref="C4970">
    <cfRule type="cellIs" dxfId="201" priority="182" stopIfTrue="1" operator="notEqual">
      <formula>0</formula>
    </cfRule>
  </conditionalFormatting>
  <conditionalFormatting sqref="C4968">
    <cfRule type="cellIs" dxfId="200" priority="181" stopIfTrue="1" operator="notEqual">
      <formula>0</formula>
    </cfRule>
  </conditionalFormatting>
  <conditionalFormatting sqref="F5101">
    <cfRule type="cellIs" dxfId="199" priority="180" stopIfTrue="1" operator="equal">
      <formula>0</formula>
    </cfRule>
  </conditionalFormatting>
  <conditionalFormatting sqref="E5103">
    <cfRule type="cellIs" dxfId="198" priority="175" stopIfTrue="1" operator="equal">
      <formula>98</formula>
    </cfRule>
    <cfRule type="cellIs" dxfId="197" priority="176" stopIfTrue="1" operator="equal">
      <formula>96</formula>
    </cfRule>
    <cfRule type="cellIs" dxfId="196" priority="177" stopIfTrue="1" operator="equal">
      <formula>42</formula>
    </cfRule>
    <cfRule type="cellIs" dxfId="195" priority="178" stopIfTrue="1" operator="equal">
      <formula>97</formula>
    </cfRule>
    <cfRule type="cellIs" dxfId="194" priority="179" stopIfTrue="1" operator="equal">
      <formula>33</formula>
    </cfRule>
  </conditionalFormatting>
  <conditionalFormatting sqref="F5103">
    <cfRule type="cellIs" dxfId="193" priority="170" stopIfTrue="1" operator="equal">
      <formula>"ЧУЖДИ СРЕДСТВА"</formula>
    </cfRule>
    <cfRule type="cellIs" dxfId="192" priority="171" stopIfTrue="1" operator="equal">
      <formula>"СЕС - ДМП"</formula>
    </cfRule>
    <cfRule type="cellIs" dxfId="191" priority="172" stopIfTrue="1" operator="equal">
      <formula>"СЕС - РА"</formula>
    </cfRule>
    <cfRule type="cellIs" dxfId="190" priority="173" stopIfTrue="1" operator="equal">
      <formula>"СЕС - ДЕС"</formula>
    </cfRule>
    <cfRule type="cellIs" dxfId="189" priority="174" stopIfTrue="1" operator="equal">
      <formula>"СЕС - КСФ"</formula>
    </cfRule>
  </conditionalFormatting>
  <conditionalFormatting sqref="D5110">
    <cfRule type="cellIs" dxfId="188" priority="169" stopIfTrue="1" operator="notEqual">
      <formula>"ИЗБЕРЕТЕ ДЕЙНОСТ"</formula>
    </cfRule>
  </conditionalFormatting>
  <conditionalFormatting sqref="D5230">
    <cfRule type="cellIs" dxfId="187" priority="168" stopIfTrue="1" operator="equal">
      <formula>0</formula>
    </cfRule>
  </conditionalFormatting>
  <conditionalFormatting sqref="C5110">
    <cfRule type="cellIs" dxfId="186" priority="167" stopIfTrue="1" operator="notEqual">
      <formula>0</formula>
    </cfRule>
  </conditionalFormatting>
  <conditionalFormatting sqref="C5108">
    <cfRule type="cellIs" dxfId="185" priority="166" stopIfTrue="1" operator="notEqual">
      <formula>0</formula>
    </cfRule>
  </conditionalFormatting>
  <conditionalFormatting sqref="F5241">
    <cfRule type="cellIs" dxfId="184" priority="165" stopIfTrue="1" operator="equal">
      <formula>0</formula>
    </cfRule>
  </conditionalFormatting>
  <conditionalFormatting sqref="E5243">
    <cfRule type="cellIs" dxfId="183" priority="160" stopIfTrue="1" operator="equal">
      <formula>98</formula>
    </cfRule>
    <cfRule type="cellIs" dxfId="182" priority="161" stopIfTrue="1" operator="equal">
      <formula>96</formula>
    </cfRule>
    <cfRule type="cellIs" dxfId="181" priority="162" stopIfTrue="1" operator="equal">
      <formula>42</formula>
    </cfRule>
    <cfRule type="cellIs" dxfId="180" priority="163" stopIfTrue="1" operator="equal">
      <formula>97</formula>
    </cfRule>
    <cfRule type="cellIs" dxfId="179" priority="164" stopIfTrue="1" operator="equal">
      <formula>33</formula>
    </cfRule>
  </conditionalFormatting>
  <conditionalFormatting sqref="F5243">
    <cfRule type="cellIs" dxfId="178" priority="155" stopIfTrue="1" operator="equal">
      <formula>"ЧУЖДИ СРЕДСТВА"</formula>
    </cfRule>
    <cfRule type="cellIs" dxfId="177" priority="156" stopIfTrue="1" operator="equal">
      <formula>"СЕС - ДМП"</formula>
    </cfRule>
    <cfRule type="cellIs" dxfId="176" priority="157" stopIfTrue="1" operator="equal">
      <formula>"СЕС - РА"</formula>
    </cfRule>
    <cfRule type="cellIs" dxfId="175" priority="158" stopIfTrue="1" operator="equal">
      <formula>"СЕС - ДЕС"</formula>
    </cfRule>
    <cfRule type="cellIs" dxfId="174" priority="159" stopIfTrue="1" operator="equal">
      <formula>"СЕС - КСФ"</formula>
    </cfRule>
  </conditionalFormatting>
  <conditionalFormatting sqref="D5250">
    <cfRule type="cellIs" dxfId="173" priority="154" stopIfTrue="1" operator="notEqual">
      <formula>"ИЗБЕРЕТЕ ДЕЙНОСТ"</formula>
    </cfRule>
  </conditionalFormatting>
  <conditionalFormatting sqref="D5370">
    <cfRule type="cellIs" dxfId="172" priority="153" stopIfTrue="1" operator="equal">
      <formula>0</formula>
    </cfRule>
  </conditionalFormatting>
  <conditionalFormatting sqref="C5250">
    <cfRule type="cellIs" dxfId="171" priority="152" stopIfTrue="1" operator="notEqual">
      <formula>0</formula>
    </cfRule>
  </conditionalFormatting>
  <conditionalFormatting sqref="C5248">
    <cfRule type="cellIs" dxfId="170" priority="151" stopIfTrue="1" operator="notEqual">
      <formula>0</formula>
    </cfRule>
  </conditionalFormatting>
  <conditionalFormatting sqref="F5381">
    <cfRule type="cellIs" dxfId="169" priority="150" stopIfTrue="1" operator="equal">
      <formula>0</formula>
    </cfRule>
  </conditionalFormatting>
  <conditionalFormatting sqref="E5383">
    <cfRule type="cellIs" dxfId="168" priority="145" stopIfTrue="1" operator="equal">
      <formula>98</formula>
    </cfRule>
    <cfRule type="cellIs" dxfId="167" priority="146" stopIfTrue="1" operator="equal">
      <formula>96</formula>
    </cfRule>
    <cfRule type="cellIs" dxfId="166" priority="147" stopIfTrue="1" operator="equal">
      <formula>42</formula>
    </cfRule>
    <cfRule type="cellIs" dxfId="165" priority="148" stopIfTrue="1" operator="equal">
      <formula>97</formula>
    </cfRule>
    <cfRule type="cellIs" dxfId="164" priority="149" stopIfTrue="1" operator="equal">
      <formula>33</formula>
    </cfRule>
  </conditionalFormatting>
  <conditionalFormatting sqref="F5383">
    <cfRule type="cellIs" dxfId="163" priority="140" stopIfTrue="1" operator="equal">
      <formula>"ЧУЖДИ СРЕДСТВА"</formula>
    </cfRule>
    <cfRule type="cellIs" dxfId="162" priority="141" stopIfTrue="1" operator="equal">
      <formula>"СЕС - ДМП"</formula>
    </cfRule>
    <cfRule type="cellIs" dxfId="161" priority="142" stopIfTrue="1" operator="equal">
      <formula>"СЕС - РА"</formula>
    </cfRule>
    <cfRule type="cellIs" dxfId="160" priority="143" stopIfTrue="1" operator="equal">
      <formula>"СЕС - ДЕС"</formula>
    </cfRule>
    <cfRule type="cellIs" dxfId="159" priority="144" stopIfTrue="1" operator="equal">
      <formula>"СЕС - КСФ"</formula>
    </cfRule>
  </conditionalFormatting>
  <conditionalFormatting sqref="D5390">
    <cfRule type="cellIs" dxfId="158" priority="139" stopIfTrue="1" operator="notEqual">
      <formula>"ИЗБЕРЕТЕ ДЕЙНОСТ"</formula>
    </cfRule>
  </conditionalFormatting>
  <conditionalFormatting sqref="D5510">
    <cfRule type="cellIs" dxfId="157" priority="138" stopIfTrue="1" operator="equal">
      <formula>0</formula>
    </cfRule>
  </conditionalFormatting>
  <conditionalFormatting sqref="C5390">
    <cfRule type="cellIs" dxfId="156" priority="137" stopIfTrue="1" operator="notEqual">
      <formula>0</formula>
    </cfRule>
  </conditionalFormatting>
  <conditionalFormatting sqref="C5388">
    <cfRule type="cellIs" dxfId="155" priority="136" stopIfTrue="1" operator="notEqual">
      <formula>0</formula>
    </cfRule>
  </conditionalFormatting>
  <conditionalFormatting sqref="F5521">
    <cfRule type="cellIs" dxfId="154" priority="135" stopIfTrue="1" operator="equal">
      <formula>0</formula>
    </cfRule>
  </conditionalFormatting>
  <conditionalFormatting sqref="E5523">
    <cfRule type="cellIs" dxfId="153" priority="130" stopIfTrue="1" operator="equal">
      <formula>98</formula>
    </cfRule>
    <cfRule type="cellIs" dxfId="152" priority="131" stopIfTrue="1" operator="equal">
      <formula>96</formula>
    </cfRule>
    <cfRule type="cellIs" dxfId="151" priority="132" stopIfTrue="1" operator="equal">
      <formula>42</formula>
    </cfRule>
    <cfRule type="cellIs" dxfId="150" priority="133" stopIfTrue="1" operator="equal">
      <formula>97</formula>
    </cfRule>
    <cfRule type="cellIs" dxfId="149" priority="134" stopIfTrue="1" operator="equal">
      <formula>33</formula>
    </cfRule>
  </conditionalFormatting>
  <conditionalFormatting sqref="F5523">
    <cfRule type="cellIs" dxfId="148" priority="125" stopIfTrue="1" operator="equal">
      <formula>"ЧУЖДИ СРЕДСТВА"</formula>
    </cfRule>
    <cfRule type="cellIs" dxfId="147" priority="126" stopIfTrue="1" operator="equal">
      <formula>"СЕС - ДМП"</formula>
    </cfRule>
    <cfRule type="cellIs" dxfId="146" priority="127" stopIfTrue="1" operator="equal">
      <formula>"СЕС - РА"</formula>
    </cfRule>
    <cfRule type="cellIs" dxfId="145" priority="128" stopIfTrue="1" operator="equal">
      <formula>"СЕС - ДЕС"</formula>
    </cfRule>
    <cfRule type="cellIs" dxfId="144" priority="129" stopIfTrue="1" operator="equal">
      <formula>"СЕС - КСФ"</formula>
    </cfRule>
  </conditionalFormatting>
  <conditionalFormatting sqref="D5530">
    <cfRule type="cellIs" dxfId="143" priority="124" stopIfTrue="1" operator="notEqual">
      <formula>"ИЗБЕРЕТЕ ДЕЙНОСТ"</formula>
    </cfRule>
  </conditionalFormatting>
  <conditionalFormatting sqref="D5650">
    <cfRule type="cellIs" dxfId="142" priority="123" stopIfTrue="1" operator="equal">
      <formula>0</formula>
    </cfRule>
  </conditionalFormatting>
  <conditionalFormatting sqref="C5530">
    <cfRule type="cellIs" dxfId="141" priority="122" stopIfTrue="1" operator="notEqual">
      <formula>0</formula>
    </cfRule>
  </conditionalFormatting>
  <conditionalFormatting sqref="C5528">
    <cfRule type="cellIs" dxfId="140" priority="121" stopIfTrue="1" operator="notEqual">
      <formula>0</formula>
    </cfRule>
  </conditionalFormatting>
  <conditionalFormatting sqref="F5661">
    <cfRule type="cellIs" dxfId="139" priority="120" stopIfTrue="1" operator="equal">
      <formula>0</formula>
    </cfRule>
  </conditionalFormatting>
  <conditionalFormatting sqref="E5663">
    <cfRule type="cellIs" dxfId="138" priority="115" stopIfTrue="1" operator="equal">
      <formula>98</formula>
    </cfRule>
    <cfRule type="cellIs" dxfId="137" priority="116" stopIfTrue="1" operator="equal">
      <formula>96</formula>
    </cfRule>
    <cfRule type="cellIs" dxfId="136" priority="117" stopIfTrue="1" operator="equal">
      <formula>42</formula>
    </cfRule>
    <cfRule type="cellIs" dxfId="135" priority="118" stopIfTrue="1" operator="equal">
      <formula>97</formula>
    </cfRule>
    <cfRule type="cellIs" dxfId="134" priority="119" stopIfTrue="1" operator="equal">
      <formula>33</formula>
    </cfRule>
  </conditionalFormatting>
  <conditionalFormatting sqref="F5663">
    <cfRule type="cellIs" dxfId="133" priority="110" stopIfTrue="1" operator="equal">
      <formula>"ЧУЖДИ СРЕДСТВА"</formula>
    </cfRule>
    <cfRule type="cellIs" dxfId="132" priority="111" stopIfTrue="1" operator="equal">
      <formula>"СЕС - ДМП"</formula>
    </cfRule>
    <cfRule type="cellIs" dxfId="131" priority="112" stopIfTrue="1" operator="equal">
      <formula>"СЕС - РА"</formula>
    </cfRule>
    <cfRule type="cellIs" dxfId="130" priority="113" stopIfTrue="1" operator="equal">
      <formula>"СЕС - ДЕС"</formula>
    </cfRule>
    <cfRule type="cellIs" dxfId="129" priority="114" stopIfTrue="1" operator="equal">
      <formula>"СЕС - КСФ"</formula>
    </cfRule>
  </conditionalFormatting>
  <conditionalFormatting sqref="D5670">
    <cfRule type="cellIs" dxfId="128" priority="109" stopIfTrue="1" operator="notEqual">
      <formula>"ИЗБЕРЕТЕ ДЕЙНОСТ"</formula>
    </cfRule>
  </conditionalFormatting>
  <conditionalFormatting sqref="D5790">
    <cfRule type="cellIs" dxfId="127" priority="108" stopIfTrue="1" operator="equal">
      <formula>0</formula>
    </cfRule>
  </conditionalFormatting>
  <conditionalFormatting sqref="C5670">
    <cfRule type="cellIs" dxfId="126" priority="107" stopIfTrue="1" operator="notEqual">
      <formula>0</formula>
    </cfRule>
  </conditionalFormatting>
  <conditionalFormatting sqref="C5668">
    <cfRule type="cellIs" dxfId="125" priority="106" stopIfTrue="1" operator="notEqual">
      <formula>0</formula>
    </cfRule>
  </conditionalFormatting>
  <conditionalFormatting sqref="F5801">
    <cfRule type="cellIs" dxfId="124" priority="105" stopIfTrue="1" operator="equal">
      <formula>0</formula>
    </cfRule>
  </conditionalFormatting>
  <conditionalFormatting sqref="E5803">
    <cfRule type="cellIs" dxfId="123" priority="100" stopIfTrue="1" operator="equal">
      <formula>98</formula>
    </cfRule>
    <cfRule type="cellIs" dxfId="122" priority="101" stopIfTrue="1" operator="equal">
      <formula>96</formula>
    </cfRule>
    <cfRule type="cellIs" dxfId="121" priority="102" stopIfTrue="1" operator="equal">
      <formula>42</formula>
    </cfRule>
    <cfRule type="cellIs" dxfId="120" priority="103" stopIfTrue="1" operator="equal">
      <formula>97</formula>
    </cfRule>
    <cfRule type="cellIs" dxfId="119" priority="104" stopIfTrue="1" operator="equal">
      <formula>33</formula>
    </cfRule>
  </conditionalFormatting>
  <conditionalFormatting sqref="F5803">
    <cfRule type="cellIs" dxfId="118" priority="95" stopIfTrue="1" operator="equal">
      <formula>"ЧУЖДИ СРЕДСТВА"</formula>
    </cfRule>
    <cfRule type="cellIs" dxfId="117" priority="96" stopIfTrue="1" operator="equal">
      <formula>"СЕС - ДМП"</formula>
    </cfRule>
    <cfRule type="cellIs" dxfId="116" priority="97" stopIfTrue="1" operator="equal">
      <formula>"СЕС - РА"</formula>
    </cfRule>
    <cfRule type="cellIs" dxfId="115" priority="98" stopIfTrue="1" operator="equal">
      <formula>"СЕС - ДЕС"</formula>
    </cfRule>
    <cfRule type="cellIs" dxfId="114" priority="99" stopIfTrue="1" operator="equal">
      <formula>"СЕС - КСФ"</formula>
    </cfRule>
  </conditionalFormatting>
  <conditionalFormatting sqref="D5810">
    <cfRule type="cellIs" dxfId="113" priority="94" stopIfTrue="1" operator="notEqual">
      <formula>"ИЗБЕРЕТЕ ДЕЙНОСТ"</formula>
    </cfRule>
  </conditionalFormatting>
  <conditionalFormatting sqref="D5930">
    <cfRule type="cellIs" dxfId="112" priority="93" stopIfTrue="1" operator="equal">
      <formula>0</formula>
    </cfRule>
  </conditionalFormatting>
  <conditionalFormatting sqref="C5810">
    <cfRule type="cellIs" dxfId="111" priority="92" stopIfTrue="1" operator="notEqual">
      <formula>0</formula>
    </cfRule>
  </conditionalFormatting>
  <conditionalFormatting sqref="C5808">
    <cfRule type="cellIs" dxfId="110" priority="91" stopIfTrue="1" operator="notEqual">
      <formula>0</formula>
    </cfRule>
  </conditionalFormatting>
  <conditionalFormatting sqref="F5941">
    <cfRule type="cellIs" dxfId="109" priority="90" stopIfTrue="1" operator="equal">
      <formula>0</formula>
    </cfRule>
  </conditionalFormatting>
  <conditionalFormatting sqref="E5943">
    <cfRule type="cellIs" dxfId="108" priority="85" stopIfTrue="1" operator="equal">
      <formula>98</formula>
    </cfRule>
    <cfRule type="cellIs" dxfId="107" priority="86" stopIfTrue="1" operator="equal">
      <formula>96</formula>
    </cfRule>
    <cfRule type="cellIs" dxfId="106" priority="87" stopIfTrue="1" operator="equal">
      <formula>42</formula>
    </cfRule>
    <cfRule type="cellIs" dxfId="105" priority="88" stopIfTrue="1" operator="equal">
      <formula>97</formula>
    </cfRule>
    <cfRule type="cellIs" dxfId="104" priority="89" stopIfTrue="1" operator="equal">
      <formula>33</formula>
    </cfRule>
  </conditionalFormatting>
  <conditionalFormatting sqref="F5943">
    <cfRule type="cellIs" dxfId="103" priority="80" stopIfTrue="1" operator="equal">
      <formula>"ЧУЖДИ СРЕДСТВА"</formula>
    </cfRule>
    <cfRule type="cellIs" dxfId="102" priority="81" stopIfTrue="1" operator="equal">
      <formula>"СЕС - ДМП"</formula>
    </cfRule>
    <cfRule type="cellIs" dxfId="101" priority="82" stopIfTrue="1" operator="equal">
      <formula>"СЕС - РА"</formula>
    </cfRule>
    <cfRule type="cellIs" dxfId="100" priority="83" stopIfTrue="1" operator="equal">
      <formula>"СЕС - ДЕС"</formula>
    </cfRule>
    <cfRule type="cellIs" dxfId="99" priority="84" stopIfTrue="1" operator="equal">
      <formula>"СЕС - КСФ"</formula>
    </cfRule>
  </conditionalFormatting>
  <conditionalFormatting sqref="D5950">
    <cfRule type="cellIs" dxfId="98" priority="79" stopIfTrue="1" operator="notEqual">
      <formula>"ИЗБЕРЕТЕ ДЕЙНОСТ"</formula>
    </cfRule>
  </conditionalFormatting>
  <conditionalFormatting sqref="D6070">
    <cfRule type="cellIs" dxfId="97" priority="78" stopIfTrue="1" operator="equal">
      <formula>0</formula>
    </cfRule>
  </conditionalFormatting>
  <conditionalFormatting sqref="C5950">
    <cfRule type="cellIs" dxfId="96" priority="77" stopIfTrue="1" operator="notEqual">
      <formula>0</formula>
    </cfRule>
  </conditionalFormatting>
  <conditionalFormatting sqref="C5948">
    <cfRule type="cellIs" dxfId="95" priority="76" stopIfTrue="1" operator="notEqual">
      <formula>0</formula>
    </cfRule>
  </conditionalFormatting>
  <conditionalFormatting sqref="F6081">
    <cfRule type="cellIs" dxfId="94" priority="75" stopIfTrue="1" operator="equal">
      <formula>0</formula>
    </cfRule>
  </conditionalFormatting>
  <conditionalFormatting sqref="E6083">
    <cfRule type="cellIs" dxfId="93" priority="70" stopIfTrue="1" operator="equal">
      <formula>98</formula>
    </cfRule>
    <cfRule type="cellIs" dxfId="92" priority="71" stopIfTrue="1" operator="equal">
      <formula>96</formula>
    </cfRule>
    <cfRule type="cellIs" dxfId="91" priority="72" stopIfTrue="1" operator="equal">
      <formula>42</formula>
    </cfRule>
    <cfRule type="cellIs" dxfId="90" priority="73" stopIfTrue="1" operator="equal">
      <formula>97</formula>
    </cfRule>
    <cfRule type="cellIs" dxfId="89" priority="74" stopIfTrue="1" operator="equal">
      <formula>33</formula>
    </cfRule>
  </conditionalFormatting>
  <conditionalFormatting sqref="F6083">
    <cfRule type="cellIs" dxfId="88" priority="65" stopIfTrue="1" operator="equal">
      <formula>"ЧУЖДИ СРЕДСТВА"</formula>
    </cfRule>
    <cfRule type="cellIs" dxfId="87" priority="66" stopIfTrue="1" operator="equal">
      <formula>"СЕС - ДМП"</formula>
    </cfRule>
    <cfRule type="cellIs" dxfId="86" priority="67" stopIfTrue="1" operator="equal">
      <formula>"СЕС - РА"</formula>
    </cfRule>
    <cfRule type="cellIs" dxfId="85" priority="68" stopIfTrue="1" operator="equal">
      <formula>"СЕС - ДЕС"</formula>
    </cfRule>
    <cfRule type="cellIs" dxfId="84" priority="69" stopIfTrue="1" operator="equal">
      <formula>"СЕС - КСФ"</formula>
    </cfRule>
  </conditionalFormatting>
  <conditionalFormatting sqref="D6090">
    <cfRule type="cellIs" dxfId="83" priority="64" stopIfTrue="1" operator="notEqual">
      <formula>"ИЗБЕРЕТЕ ДЕЙНОСТ"</formula>
    </cfRule>
  </conditionalFormatting>
  <conditionalFormatting sqref="D6210">
    <cfRule type="cellIs" dxfId="82" priority="63" stopIfTrue="1" operator="equal">
      <formula>0</formula>
    </cfRule>
  </conditionalFormatting>
  <conditionalFormatting sqref="C6090">
    <cfRule type="cellIs" dxfId="81" priority="62" stopIfTrue="1" operator="notEqual">
      <formula>0</formula>
    </cfRule>
  </conditionalFormatting>
  <conditionalFormatting sqref="C6088">
    <cfRule type="cellIs" dxfId="80" priority="61" stopIfTrue="1" operator="notEqual">
      <formula>0</formula>
    </cfRule>
  </conditionalFormatting>
  <conditionalFormatting sqref="F6221">
    <cfRule type="cellIs" dxfId="79" priority="60" stopIfTrue="1" operator="equal">
      <formula>0</formula>
    </cfRule>
  </conditionalFormatting>
  <conditionalFormatting sqref="E6223">
    <cfRule type="cellIs" dxfId="78" priority="55" stopIfTrue="1" operator="equal">
      <formula>98</formula>
    </cfRule>
    <cfRule type="cellIs" dxfId="77" priority="56" stopIfTrue="1" operator="equal">
      <formula>96</formula>
    </cfRule>
    <cfRule type="cellIs" dxfId="76" priority="57" stopIfTrue="1" operator="equal">
      <formula>42</formula>
    </cfRule>
    <cfRule type="cellIs" dxfId="75" priority="58" stopIfTrue="1" operator="equal">
      <formula>97</formula>
    </cfRule>
    <cfRule type="cellIs" dxfId="74" priority="59" stopIfTrue="1" operator="equal">
      <formula>33</formula>
    </cfRule>
  </conditionalFormatting>
  <conditionalFormatting sqref="F6223">
    <cfRule type="cellIs" dxfId="73" priority="50" stopIfTrue="1" operator="equal">
      <formula>"ЧУЖДИ СРЕДСТВА"</formula>
    </cfRule>
    <cfRule type="cellIs" dxfId="72" priority="51" stopIfTrue="1" operator="equal">
      <formula>"СЕС - ДМП"</formula>
    </cfRule>
    <cfRule type="cellIs" dxfId="71" priority="52" stopIfTrue="1" operator="equal">
      <formula>"СЕС - РА"</formula>
    </cfRule>
    <cfRule type="cellIs" dxfId="70" priority="53" stopIfTrue="1" operator="equal">
      <formula>"СЕС - ДЕС"</formula>
    </cfRule>
    <cfRule type="cellIs" dxfId="69" priority="54" stopIfTrue="1" operator="equal">
      <formula>"СЕС - КСФ"</formula>
    </cfRule>
  </conditionalFormatting>
  <conditionalFormatting sqref="D6230">
    <cfRule type="cellIs" dxfId="68" priority="49" stopIfTrue="1" operator="notEqual">
      <formula>"ИЗБЕРЕТЕ ДЕЙНОСТ"</formula>
    </cfRule>
  </conditionalFormatting>
  <conditionalFormatting sqref="D6350">
    <cfRule type="cellIs" dxfId="67" priority="48" stopIfTrue="1" operator="equal">
      <formula>0</formula>
    </cfRule>
  </conditionalFormatting>
  <conditionalFormatting sqref="C6230">
    <cfRule type="cellIs" dxfId="66" priority="47" stopIfTrue="1" operator="notEqual">
      <formula>0</formula>
    </cfRule>
  </conditionalFormatting>
  <conditionalFormatting sqref="C6228">
    <cfRule type="cellIs" dxfId="65" priority="46" stopIfTrue="1" operator="notEqual">
      <formula>0</formula>
    </cfRule>
  </conditionalFormatting>
  <conditionalFormatting sqref="F6361">
    <cfRule type="cellIs" dxfId="64" priority="45" stopIfTrue="1" operator="equal">
      <formula>0</formula>
    </cfRule>
  </conditionalFormatting>
  <conditionalFormatting sqref="E6363">
    <cfRule type="cellIs" dxfId="63" priority="40" stopIfTrue="1" operator="equal">
      <formula>98</formula>
    </cfRule>
    <cfRule type="cellIs" dxfId="62" priority="41" stopIfTrue="1" operator="equal">
      <formula>96</formula>
    </cfRule>
    <cfRule type="cellIs" dxfId="61" priority="42" stopIfTrue="1" operator="equal">
      <formula>42</formula>
    </cfRule>
    <cfRule type="cellIs" dxfId="60" priority="43" stopIfTrue="1" operator="equal">
      <formula>97</formula>
    </cfRule>
    <cfRule type="cellIs" dxfId="59" priority="44" stopIfTrue="1" operator="equal">
      <formula>33</formula>
    </cfRule>
  </conditionalFormatting>
  <conditionalFormatting sqref="F6363">
    <cfRule type="cellIs" dxfId="58" priority="35" stopIfTrue="1" operator="equal">
      <formula>"ЧУЖДИ СРЕДСТВА"</formula>
    </cfRule>
    <cfRule type="cellIs" dxfId="57" priority="36" stopIfTrue="1" operator="equal">
      <formula>"СЕС - ДМП"</formula>
    </cfRule>
    <cfRule type="cellIs" dxfId="56" priority="37" stopIfTrue="1" operator="equal">
      <formula>"СЕС - РА"</formula>
    </cfRule>
    <cfRule type="cellIs" dxfId="55" priority="38" stopIfTrue="1" operator="equal">
      <formula>"СЕС - ДЕС"</formula>
    </cfRule>
    <cfRule type="cellIs" dxfId="54" priority="39" stopIfTrue="1" operator="equal">
      <formula>"СЕС - КСФ"</formula>
    </cfRule>
  </conditionalFormatting>
  <conditionalFormatting sqref="D6370">
    <cfRule type="cellIs" dxfId="53" priority="34" stopIfTrue="1" operator="notEqual">
      <formula>"ИЗБЕРЕТЕ ДЕЙНОСТ"</formula>
    </cfRule>
  </conditionalFormatting>
  <conditionalFormatting sqref="D6490">
    <cfRule type="cellIs" dxfId="52" priority="33" stopIfTrue="1" operator="equal">
      <formula>0</formula>
    </cfRule>
  </conditionalFormatting>
  <conditionalFormatting sqref="C6370">
    <cfRule type="cellIs" dxfId="51" priority="32" stopIfTrue="1" operator="notEqual">
      <formula>0</formula>
    </cfRule>
  </conditionalFormatting>
  <conditionalFormatting sqref="C6368">
    <cfRule type="cellIs" dxfId="50" priority="31" stopIfTrue="1" operator="notEqual">
      <formula>0</formula>
    </cfRule>
  </conditionalFormatting>
  <conditionalFormatting sqref="F6501">
    <cfRule type="cellIs" dxfId="49" priority="30" stopIfTrue="1" operator="equal">
      <formula>0</formula>
    </cfRule>
  </conditionalFormatting>
  <conditionalFormatting sqref="E6503">
    <cfRule type="cellIs" dxfId="48" priority="25" stopIfTrue="1" operator="equal">
      <formula>98</formula>
    </cfRule>
    <cfRule type="cellIs" dxfId="47" priority="26" stopIfTrue="1" operator="equal">
      <formula>96</formula>
    </cfRule>
    <cfRule type="cellIs" dxfId="46" priority="27" stopIfTrue="1" operator="equal">
      <formula>42</formula>
    </cfRule>
    <cfRule type="cellIs" dxfId="45" priority="28" stopIfTrue="1" operator="equal">
      <formula>97</formula>
    </cfRule>
    <cfRule type="cellIs" dxfId="44" priority="29" stopIfTrue="1" operator="equal">
      <formula>33</formula>
    </cfRule>
  </conditionalFormatting>
  <conditionalFormatting sqref="F6503">
    <cfRule type="cellIs" dxfId="43" priority="20" stopIfTrue="1" operator="equal">
      <formula>"ЧУЖДИ СРЕДСТВА"</formula>
    </cfRule>
    <cfRule type="cellIs" dxfId="42" priority="21" stopIfTrue="1" operator="equal">
      <formula>"СЕС - ДМП"</formula>
    </cfRule>
    <cfRule type="cellIs" dxfId="41" priority="22" stopIfTrue="1" operator="equal">
      <formula>"СЕС - РА"</formula>
    </cfRule>
    <cfRule type="cellIs" dxfId="40" priority="23" stopIfTrue="1" operator="equal">
      <formula>"СЕС - ДЕС"</formula>
    </cfRule>
    <cfRule type="cellIs" dxfId="39" priority="24" stopIfTrue="1" operator="equal">
      <formula>"СЕС - КСФ"</formula>
    </cfRule>
  </conditionalFormatting>
  <conditionalFormatting sqref="D6510">
    <cfRule type="cellIs" dxfId="38" priority="19" stopIfTrue="1" operator="notEqual">
      <formula>"ИЗБЕРЕТЕ ДЕЙНОСТ"</formula>
    </cfRule>
  </conditionalFormatting>
  <conditionalFormatting sqref="D6630">
    <cfRule type="cellIs" dxfId="37" priority="18" stopIfTrue="1" operator="equal">
      <formula>0</formula>
    </cfRule>
  </conditionalFormatting>
  <conditionalFormatting sqref="C6510">
    <cfRule type="cellIs" dxfId="36" priority="17" stopIfTrue="1" operator="notEqual">
      <formula>0</formula>
    </cfRule>
  </conditionalFormatting>
  <conditionalFormatting sqref="C6508">
    <cfRule type="cellIs" dxfId="35" priority="16" stopIfTrue="1" operator="notEqual">
      <formula>0</formula>
    </cfRule>
  </conditionalFormatting>
  <conditionalFormatting sqref="F6641">
    <cfRule type="cellIs" dxfId="34" priority="15" stopIfTrue="1" operator="equal">
      <formula>0</formula>
    </cfRule>
  </conditionalFormatting>
  <conditionalFormatting sqref="E6643">
    <cfRule type="cellIs" dxfId="33" priority="10" stopIfTrue="1" operator="equal">
      <formula>98</formula>
    </cfRule>
    <cfRule type="cellIs" dxfId="32" priority="11" stopIfTrue="1" operator="equal">
      <formula>96</formula>
    </cfRule>
    <cfRule type="cellIs" dxfId="31" priority="12" stopIfTrue="1" operator="equal">
      <formula>42</formula>
    </cfRule>
    <cfRule type="cellIs" dxfId="30" priority="13" stopIfTrue="1" operator="equal">
      <formula>97</formula>
    </cfRule>
    <cfRule type="cellIs" dxfId="29" priority="14" stopIfTrue="1" operator="equal">
      <formula>33</formula>
    </cfRule>
  </conditionalFormatting>
  <conditionalFormatting sqref="F6643">
    <cfRule type="cellIs" dxfId="28" priority="5" stopIfTrue="1" operator="equal">
      <formula>"ЧУЖДИ СРЕДСТВА"</formula>
    </cfRule>
    <cfRule type="cellIs" dxfId="27" priority="6" stopIfTrue="1" operator="equal">
      <formula>"СЕС - ДМП"</formula>
    </cfRule>
    <cfRule type="cellIs" dxfId="26" priority="7" stopIfTrue="1" operator="equal">
      <formula>"СЕС - РА"</formula>
    </cfRule>
    <cfRule type="cellIs" dxfId="25" priority="8" stopIfTrue="1" operator="equal">
      <formula>"СЕС - ДЕС"</formula>
    </cfRule>
    <cfRule type="cellIs" dxfId="24" priority="9" stopIfTrue="1" operator="equal">
      <formula>"СЕС - КСФ"</formula>
    </cfRule>
  </conditionalFormatting>
  <conditionalFormatting sqref="D6650">
    <cfRule type="cellIs" dxfId="23" priority="4" stopIfTrue="1" operator="notEqual">
      <formula>"ИЗБЕРЕТЕ ДЕЙНОСТ"</formula>
    </cfRule>
  </conditionalFormatting>
  <conditionalFormatting sqref="D6770">
    <cfRule type="cellIs" dxfId="22" priority="3" stopIfTrue="1" operator="equal">
      <formula>0</formula>
    </cfRule>
  </conditionalFormatting>
  <conditionalFormatting sqref="C6650">
    <cfRule type="cellIs" dxfId="21" priority="2" stopIfTrue="1" operator="notEqual">
      <formula>0</formula>
    </cfRule>
  </conditionalFormatting>
  <conditionalFormatting sqref="C6648">
    <cfRule type="cellIs" dxfId="20" priority="1" stopIfTrue="1" operator="notEqual">
      <formula>0</formula>
    </cfRule>
  </conditionalFormatting>
  <dataValidations count="12">
    <dataValidation type="whole" errorStyle="information" operator="greaterThan" allowBlank="1" showInputMessage="1" showErrorMessage="1" error="Въвежда се положително число !" sqref="D384">
      <formula1>0</formula1>
    </dataValidation>
    <dataValidation type="whole" errorStyle="information" operator="lessThan" allowBlank="1" showInputMessage="1" showErrorMessage="1" error="Въвежда се отрицателно число !" sqref="L590:L593 L520:L523 L525:L526 L535:L538 L548:L568 L485:L499 L472:L473 L501:L505 L507:L514 L469:L470 L528:L533 L482:L483 L465:L467 L475:L480 L570:L588 L540:L543 L516:L518 L545:L546 L595:L599">
      <formula1>0</formula1>
    </dataValidation>
    <dataValidation type="whole" operator="lessThan" allowBlank="1" showInputMessage="1" showErrorMessage="1" error="Въвежда се цяло число!" sqref="F599:J599 K595:K599 F408:G408 K400:K401 F365:K377 F416:K421 F66:K71 H595:H598 I26:J27 K406:K407 F53:F57 F379:G379 G91:H92 H107:H109 K114:K118 H120:H122 H124:H134 H138:H139 H141:H148 H150:H157 H159:H166 F383:G384 F26:G27 F29:K32 F34:K38 F40:K46 K53:K57 F48:K51 F59:K60 J91:K92 K107:K109 F84:K84 K120:K122 K124:K134 K138:K139 K141:K148 K150:K157 K159:K166 H465:H467 H469:H470 H472:H473 H475:H480 H485:H499 H507:H514 H516:H518 F112:K113 H528:H533 H540:H543 H545:H546 H548:H568 H570:H588 F387:K390 H430:H431 K430:K431 K465:K467 K469:K470 K472:K473 K475:K480 K485:K499 K507:K514 K516:K518 K520:K523 K528:K533 K540:K543 K545:K546 K548:K568 K570:K588 I408:J408 H406:H407 K75 F76:K76 H77:H83 K77:K83 K111 H111 H114:H118 H85:H89 F62:K63 I383:J384 K413:K414 H413:H414 H379:H385 K379:K385 I103:I104 H400:H401 I565:J566 K395:K398 H395:H398 I552:J559 F25 I25 H53:I57 H75:I75 F75 H25:H27 F103:F104 F23:J24 F482:K483 F501:K504 F525:K526 F535:K537 F397:G398 F497:G499 I497:J499 F552:G559 F392:K393 F403:K404 F410:K411 H168:I168 E168:F168 K168:L168 K23:K27 I85:I88 K85:K89 F85:F88 H520:H523 F523:G523 I523:J523 F528:G528 I528:J528 I379:J379 G380 J380 F381 I381 F479:G479 I479:J479 F565:G566 I397:J398 H590:H593 K590:K593 I95:I99 H95:H105 K95:K105 F95:F99 F685:K686 F636:K640 F669:K671 F651:K667 F633:K634 F694:K696 F642:K649 F733:K735 F725:K731 F721:K723 F714:K719 F707:K712 F746:K746 F673:K676 F689:K692 F698:K705 F737:K744 F679:K683 F825:K826 F776:K780 F809:K811 F791:K807 F773:K774 F834:K836 F782:K789 F873:K875 F865:K871 F861:K863 F854:K859 F847:K852 F886:K886 F813:K816 F829:K832 F838:K845 F877:K884 F819:K823 F965:K966 F916:K920 F949:K951 F931:K947 F913:K914 F974:K976 F922:K929 F1013:K1015 F1005:K1011 F1001:K1003 F994:K999 F987:K992 F1026:K1026 F953:K956 F969:K972 F978:K985 F1017:K1024 F959:K963 F1105:K1106 F1056:K1060 F1089:K1091 F1071:K1087 F1053:K1054 F1114:K1116 F1062:K1069 F1153:K1155 F1145:K1151 F1141:K1143 F1134:K1139 F1127:K1132 F1166:K1166 F1093:K1096 F1109:K1112 F1118:K1125 F1157:K1164 F1099:K1103 F1245:K1246 F1196:K1200 F1229:K1231 F1211:K1227 F1193:K1194 F1254:K1256 F1202:K1209 F1293:K1295 F1285:K1291 F1281:K1283 F1274:K1279 F1267:K1272 F1306:K1306 F1233:K1236 F1249:K1252 F1258:K1265 F1297:K1304 F1239:K1243 F1385:K1386 F1336:K1340 F1369:K1371 F1351:K1367 F1333:K1334 F1394:K1396 F1342:K1349 F1433:K1435 F1425:K1431 F1421:K1423 F1414:K1419 F1407:K1412 F1446:K1446 F1373:K1376 F1389:K1392 F1398:K1405 F1437:K1444 F1379:K1383 F1525:K1526 F1476:K1480 F1509:K1511 F1491:K1507 F1473:K1474 F1534:K1536 F1482:K1489 F1573:K1575 F1565:K1571 F1561:K1563 F1554:K1559 F1547:K1552 F1586:K1586 F1513:K1516 F1529:K1532 F1538:K1545 F1577:K1584 F1519:K1523 F1665:K1666 F1616:K1620 F1649:K1651 F1631:K1647 F1613:K1614 F1674:K1676 F1622:K1629 F1713:K1715 F1705:K1711 F1701:K1703 F1694:K1699 F1687:K1692 F1726:K1726 F1653:K1656 F1669:K1672 F1678:K1685 F1717:K1724 F1659:K1663 F1805:K1806 F1756:K1760 F1789:K1791 F1771:K1787 F1753:K1754 F1814:K1816 F1762:K1769 F1853:K1855 F1845:K1851 F1841:K1843 F1834:K1839 F1827:K1832 F1866:K1866 F1793:K1796 F1809:K1812 F1818:K1825 F1857:K1864 F1799:K1803 F1945:K1946 F1896:K1900 F1929:K1931 F1911:K1927 F1893:K1894 F1954:K1956 F1902:K1909 F1993:K1995 F1985:K1991 F1981:K1983 F1974:K1979 F1967:K1972 F2006:K2006 F1933:K1936 F1949:K1952 F1958:K1965 F1997:K2004 F1939:K1943 F2085:K2086 F2036:K2040 F2069:K2071 F2051:K2067 F2033:K2034 F2094:K2096 F2042:K2049 F2133:K2135 F2125:K2131 F2121:K2123 F2114:K2119 F2107:K2112 F2146:K2146 F2073:K2076 F2089:K2092 F2098:K2105 F2137:K2144 F2079:K2083 F2225:K2226 F2176:K2180 F2209:K2211 F2191:K2207 F2173:K2174 F2234:K2236 F2182:K2189 F2273:K2275 F2265:K2271 F2261:K2263 F2254:K2259 F2247:K2252 F2286:K2286 F2213:K2216 F2229:K2232 F2238:K2245 F2277:K2284 F2219:K2223 F2365:K2366 F2316:K2320 F2349:K2351 F2331:K2347 F2313:K2314 F2374:K2376 F2322:K2329 F2413:K2415 F2405:K2411 F2401:K2403 F2394:K2399 F2387:K2392 F2426:K2426 F2353:K2356 F2369:K2372 F2378:K2385 F2417:K2424 F2359:K2363 F2505:K2506 F2456:K2460 F2489:K2491 F2471:K2487 F2453:K2454 F2514:K2516 F2462:K2469 F2553:K2555 F2545:K2551 F2541:K2543 F2534:K2539 F2527:K2532 F2566:K2566 F2493:K2496 F2509:K2512 F2518:K2525 F2557:K2564 F2499:K2503 F2645:K2646 F2596:K2600 F2629:K2631 F2611:K2627 F2593:K2594 F2654:K2656 F2602:K2609 F2693:K2695 F2685:K2691 F2681:K2683 F2674:K2679 F2667:K2672 F2706:K2706 F2633:K2636 F2649:K2652 F2658:K2665 F2697:K2704 F2639:K2643 F2785:K2786 F2736:K2740 F2769:K2771 F2751:K2767 F2733:K2734 F2794:K2796 F2742:K2749 F2833:K2835 F2825:K2831 F2821:K2823 F2814:K2819 F2807:K2812 F2846:K2846 F2773:K2776 F2789:K2792 F2798:K2805 F2837:K2844 F2779:K2783 F2925:K2926 F2876:K2880 F2909:K2911 F2891:K2907 F2873:K2874 F2934:K2936 F2882:K2889 F2973:K2975 F2965:K2971 F2961:K2963 F2954:K2959 F2947:K2952 F2986:K2986 F2913:K2916 F2929:K2932 F2938:K2945 F2977:K2984 F2919:K2923 F3065:K3066 F3016:K3020 F3049:K3051 F3031:K3047 F3013:K3014 F3074:K3076 F3022:K3029 F3113:K3115 F3105:K3111 F3101:K3103 F3094:K3099 F3087:K3092 F3126:K3126 F3053:K3056 F3069:K3072 F3078:K3085 F3117:K3124 F3059:K3063 F3205:K3206 F3156:K3160 F3189:K3191 F3171:K3187 F3153:K3154 F3214:K3216 F3162:K3169 F3253:K3255 F3245:K3251 F3241:K3243 F3234:K3239 F3227:K3232 F3266:K3266 F3193:K3196 F3209:K3212 F3218:K3225 F3257:K3264 F3199:K3203 F3345:K3346 F3296:K3300 F3329:K3331 F3311:K3327 F3293:K3294 F3354:K3356 F3302:K3309 F3393:K3395 F3385:K3391 F3381:K3383 F3374:K3379 F3367:K3372 F3406:K3406 F3333:K3336 F3349:K3352 F3358:K3365 F3397:K3404 F3339:K3343 F3485:K3486 F3436:K3440 F3469:K3471 F3451:K3467 F3433:K3434 F3494:K3496 F3442:K3449 F3533:K3535 F3525:K3531 F3521:K3523 F3514:K3519 F3507:K3512 F3546:K3546">
      <formula1>999999999999999000</formula1>
    </dataValidation>
    <dataValidation type="whole" operator="lessThan" allowBlank="1" showInputMessage="1" showErrorMessage="1" error="Въвежда се цяло яисло!" sqref="F548:G549 F588:G588 F582:G583 F595:G598 F545:G546 F505:K505 F529:G533 I582:J583 I595:J598 K408 I588:J588 I560:J564 I430:J431 F560:G564 I545:J546 F538:K538 I548:J549 F430:G431 F475:G477 I475:J477 F425:K428 H408 I529:J533">
      <formula1>999999999999999000000</formula1>
    </dataValidation>
    <dataValidation errorStyle="information" operator="lessThan" allowBlank="1" showInputMessage="1" showErrorMessage="1" error="Въвежда се отрицателно число !" sqref="D406:D407"/>
    <dataValidation type="list" allowBlank="1" showInputMessage="1" showErrorMessage="1" sqref="F9">
      <formula1>DATE</formula1>
    </dataValidation>
    <dataValidation type="whole" operator="lessThan" allowBlank="1" showInputMessage="1" showErrorMessage="1" error="Въвежда се цяло число!" sqref="K149 G25 H158 K93:K94 H106 H110 H119 H123 H140 H149 F52 K52 K158 G90:H90 K106 K110 K119 K123 H135:H137 K140 J25 F123:G158 F160:G160 F28:K28 F33:K33 F39:K39 F47:K47 I160:J160 K135:K137 H52:I52 I77:J83 F77:G83 F105:F111 H93:H94 F61:K61 F64:K65 I114:J119 F114:G119 F72:F74 G52:G57 J52:J57 I105:I111 K72:K74 F89:F94 F100:F102 H72:I74 I89:I94 I100:I102 J168 E22:L22 G168 K90 G85:G89 J85:J90 J72:J75 G72:G75 I123:J158 F400:G401 I400:J401 G93:G111 J93:J111">
      <formula1>99999999999999900</formula1>
    </dataValidation>
    <dataValidation allowBlank="1" showInputMessage="1" showErrorMessage="1" sqref="E464:E600 E364:E432 E23:E167 E187:E304 E632:E750 E772:E890 E912:E1030 E1052:E1170 E1192:E1310 E1332:E1450 E1472:E1590 E1612:E1730 E1752:E1870 E1892:E2010 E2032:E2150 E2172:E2290 E2312:E2430 E2452:E2570 E2592:E2710 E2732:E2850 E2872:E2990 E3012:E3130 E3152:E3270 E3292:E3410 E3432:E3550 E3572:E3690 E3712:E3830 E3852:E3970 E3992:E4110 E4132:E4250 E4272:E4390 E4412:E4530 E4552:E4670 E4692:E4810 E4832:E4950 E4972:E5090 E5112:E5230 E5252:E5370 E5392:E5510 E5532:E5650 E5672:E5790 E5812:E5930 E5952:E6070 E6092:E6210 E6232:E6350 E6372:E6490 E6512:E6630 E6652:E6770"/>
    <dataValidation type="whole" operator="lessThanOrEqual" allowBlank="1" showInputMessage="1" showErrorMessage="1" error="Въвежда се цяло отрицателно число!" sqref="F120:G122 I120:J122 F159:G159 I159:J159 F161:G166 I161:J166 F232:K232 I385:J385 F299:K299 I396:J396 I551:J551 F568:G568 F407:G407 I407:J407 I568:J568 I520:J522 F414:G414 I414:J414 F465:G466 I465:J466 F469:G469 I469:J469 F472:G472 I472:J472 F248:K248 F385:G385 F487:G488 I487:J488 F491:G492 I491:J492 F495:G496 I495:J496 I576:J581 F576:G581 F586:G587 I586:J587 F509:G510 I509:J510 F513:G514 I513:J514 F551:G551 F520:G522 F540:G541 I540:J541 F396:G396 F592:G593 I592:J593 F687:K687 F677:K677 F693:K693 F827:K827 F817:K817 F833:K833 F967:K967 F957:K957 F973:K973 F1107:K1107 F1097:K1097 F1113:K1113 F1247:K1247 F1237:K1237 F1253:K1253 F1387:K1387 F1377:K1377 F1393:K1393 F1527:K1527 F1517:K1517 F1533:K1533 F1667:K1667 F1657:K1657 F1673:K1673 F1807:K1807 F1797:K1797 F1813:K1813 F1947:K1947 F1937:K1937 F1953:K1953 F2087:K2087 F2077:K2077 F2093:K2093 F2227:K2227 F2217:K2217 F2233:K2233 F2367:K2367 F2357:K2357 F2373:K2373 F2507:K2507 F2497:K2497 F2513:K2513 F2647:K2647 F2637:K2637 F2653:K2653 F2787:K2787 F2777:K2777 F2793:K2793 F2927:K2927 F2917:K2917 F2933:K2933 F3067:K3067 F3057:K3057 F3073:K3073 F3207:K3207 F3197:K3197 F3213:K3213 F3347:K3347 F3337:K3337 F3353:K3353 F3487:K3487 F3477:K3477 F3493:K3493 F3627:K3627 F3617:K3617 F3633:K3633 F3767:K3767 F3757:K3757 F3773:K3773 F3907:K3907 F3897:K3897 F3913:K3913 F4047:K4047 F4037:K4037 F4053:K4053 F4187:K4187 F4177:K4177 F4193:K4193 F4327:K4327 F4317:K4317 F4333:K4333 F4467:K4467 F4457:K4457 F4473:K4473 F4607:K4607 F4597:K4597 F4613:K4613 F4747:K4747 F4737:K4737 F4753:K4753 F4887:K4887 F4877:K4877 F4893:K4893 F5027:K5027 F5017:K5017 F5033:K5033 F5167:K5167 F5157:K5157 F5173:K5173 F5307:K5307 F5297:K5297 F5313:K5313 F5447:K5447 F5437:K5437 F5453:K5453 F5587:K5587 F5577:K5577 F5593:K5593 F5727:K5727 F5717:K5717 F5733:K5733 F5867:K5867 F5857:K5857 F5873:K5873 F6007:K6007 F5997:K5997 F6013:K6013 F6147:K6147 F6137:K6137 F6153:K6153 F6287:K6287 F6277:K6277 F6293:K6293 F6427:K6427 F6417:K6417 F6433:K6433 F6567:K6567 F6557:K6557 F6573:K6573 F6707:K6707 F6697:K6697 F6713:K6713">
      <formula1>0</formula1>
    </dataValidation>
    <dataValidation type="whole" operator="greaterThanOrEqual" allowBlank="1" showInputMessage="1" showErrorMessage="1" error="Въвежда се цяло положително число!" sqref="I511:J512 G381:G382 I542:J543 F542:G543 F395:G395 I395:J395 F584:G585 I584:J585 I478:J478 I480:J480 F406:G406 I406:J406 I516:J518 F516:G518 F413:G413 I413:J413 F467:G467 I467:J467 F470:G470 I470:J470 F473:G473 I473:J473 I382 F480:G480 I570:J575 F570:G575 F485:G486 I485:J486 F489:G490 I489:J490 F493:G494 I493:J494 F550:G550 I550:J550 I567:J567 F567:G567 F507:G508 I507:J508 F511:G512 J381:J382 F382 F380 I380 F478:G478 F590:G591 I590:J591">
      <formula1>0</formula1>
    </dataValidation>
    <dataValidation type="list" allowBlank="1" showDropDown="1" showInputMessage="1" showErrorMessage="1" prompt="Използва се само  за финансово-правна форма СЕС-КСФ (код 98)_x000a_" sqref="D628 D768 D908 D1048 D1188 D1328 D1468 D1608 D1748 D1888 D2028 D2168 D2308 D2448 D2588 D2728 D2868 D3008 D3148 D3288 D3428 D3568 D3708 D3848 D3988 D4128 D4268 D4408 D4548 D4688 D4828 D4968 D5108 D5248 D5388 D5528 D5668 D5808 D5948 D6088 D6228 D6368 D6508 D6648">
      <formula1>OP_LIST</formula1>
    </dataValidation>
    <dataValidation type="list" allowBlank="1" showInputMessage="1" showErrorMessage="1" promptTitle="ВЪВЕДЕТЕ ДЕЙНОСТ" sqref="D630 D770 D910 D1050 D1190 D1330 D1470 D1610 D1750 D1890 D2030 D2170 D2310 D2450 D2590 D2730 D2870 D3010 D3150 D3290 D3430 D3570 D3710 D3850 D3990 D4130 D4270 D4410 D4550 D4690 D4830 D4970 D5110 D5250 D5390 D5530 D5670 D5810 D5950 D6090 D6230 D6370 D6510 D6650">
      <formula1>EBK_DEIN</formula1>
    </dataValidation>
  </dataValidations>
  <printOptions horizontalCentered="1"/>
  <pageMargins left="0.47244094488188981" right="0.15748031496062992" top="0.31496062992125984" bottom="0.27559055118110237" header="0.19685039370078741" footer="0.19685039370078741"/>
  <pageSetup paperSize="9" scale="50" orientation="landscape" blackAndWhite="1" r:id="rId1"/>
  <headerFooter alignWithMargins="0"/>
  <rowBreaks count="3" manualBreakCount="3">
    <brk id="172" max="16383" man="1"/>
    <brk id="304" max="16383" man="1"/>
    <brk id="43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Button 3">
              <controlPr defaultSize="0" print="0" autoFill="0" autoLine="0" autoPict="0" macro="[0]!PrintO">
                <anchor moveWithCells="1" sizeWithCells="1">
                  <from>
                    <xdr:col>4</xdr:col>
                    <xdr:colOff>790575</xdr:colOff>
                    <xdr:row>2</xdr:row>
                    <xdr:rowOff>28575</xdr:rowOff>
                  </from>
                  <to>
                    <xdr:col>6</xdr:col>
                    <xdr:colOff>600075</xdr:colOff>
                    <xdr:row>5</xdr:row>
                    <xdr:rowOff>38100</xdr:rowOff>
                  </to>
                </anchor>
              </controlPr>
            </control>
          </mc:Choice>
        </mc:AlternateContent>
        <mc:AlternateContent xmlns:mc="http://schemas.openxmlformats.org/markup-compatibility/2006">
          <mc:Choice Requires="x14">
            <control shapeId="3079" r:id="rId5" name="Button 7">
              <controlPr defaultSize="0" print="0" autoFill="0" autoLine="0" autoPict="0" macro="[0]!NextDejn">
                <anchor moveWithCells="1">
                  <from>
                    <xdr:col>3</xdr:col>
                    <xdr:colOff>4114800</xdr:colOff>
                    <xdr:row>2</xdr:row>
                    <xdr:rowOff>28575</xdr:rowOff>
                  </from>
                  <to>
                    <xdr:col>4</xdr:col>
                    <xdr:colOff>180975</xdr:colOff>
                    <xdr:row>5</xdr:row>
                    <xdr:rowOff>38100</xdr:rowOff>
                  </to>
                </anchor>
              </controlPr>
            </control>
          </mc:Choice>
        </mc:AlternateContent>
        <mc:AlternateContent xmlns:mc="http://schemas.openxmlformats.org/markup-compatibility/2006">
          <mc:Choice Requires="x14">
            <control shapeId="3118" r:id="rId6" name="Button 46">
              <controlPr defaultSize="0" print="0" autoFill="0" autoPict="0" macro="[0]!Help">
                <anchor moveWithCells="1" sizeWithCells="1">
                  <from>
                    <xdr:col>3</xdr:col>
                    <xdr:colOff>1409700</xdr:colOff>
                    <xdr:row>2</xdr:row>
                    <xdr:rowOff>28575</xdr:rowOff>
                  </from>
                  <to>
                    <xdr:col>3</xdr:col>
                    <xdr:colOff>3457575</xdr:colOff>
                    <xdr:row>5</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L36"/>
  <sheetViews>
    <sheetView showGridLines="0" topLeftCell="B8" zoomScale="80" zoomScaleNormal="80" workbookViewId="0">
      <selection activeCell="E26" sqref="E26"/>
    </sheetView>
  </sheetViews>
  <sheetFormatPr defaultColWidth="8.85546875" defaultRowHeight="15.75"/>
  <cols>
    <col min="1" max="1" width="6.5703125" style="1714" hidden="1" customWidth="1"/>
    <col min="2" max="2" width="55.42578125" style="1714" customWidth="1"/>
    <col min="3" max="10" width="20.7109375" style="1714" customWidth="1"/>
    <col min="11" max="11" width="30.7109375" style="1714" hidden="1" customWidth="1"/>
    <col min="12" max="12" width="39.5703125" style="1714" hidden="1" customWidth="1"/>
    <col min="13" max="16384" width="8.85546875" style="1714"/>
  </cols>
  <sheetData>
    <row r="1" spans="1:12" hidden="1">
      <c r="A1" s="1714">
        <v>1</v>
      </c>
    </row>
    <row r="2" spans="1:12" ht="18.75">
      <c r="A2" s="1715"/>
      <c r="B2" s="1716" t="s">
        <v>2057</v>
      </c>
      <c r="C2" s="1717" t="str">
        <f>+OTCHET!B12</f>
        <v>Правец</v>
      </c>
      <c r="D2" s="1827" t="s">
        <v>2183</v>
      </c>
      <c r="E2" s="1827"/>
      <c r="F2" s="1828"/>
      <c r="G2" s="1828"/>
      <c r="H2" s="1828"/>
      <c r="I2" s="1828"/>
      <c r="J2" s="1828"/>
    </row>
    <row r="3" spans="1:12" ht="18.75">
      <c r="A3" s="1715"/>
      <c r="B3" s="1716" t="s">
        <v>2058</v>
      </c>
      <c r="C3" s="1718" t="str">
        <f>+OTCHET!F12</f>
        <v>7317</v>
      </c>
      <c r="D3" s="1827" t="s">
        <v>2184</v>
      </c>
      <c r="E3" s="1827"/>
      <c r="F3" s="1828"/>
      <c r="G3" s="1828"/>
      <c r="H3" s="1828"/>
      <c r="I3" s="1828"/>
      <c r="J3" s="1828"/>
    </row>
    <row r="4" spans="1:12" ht="63">
      <c r="B4" s="1719" t="s">
        <v>2178</v>
      </c>
      <c r="C4" s="1720">
        <f>+OTCHET!F9</f>
        <v>45900</v>
      </c>
      <c r="D4" s="1829"/>
      <c r="E4" s="1830"/>
      <c r="F4" s="1830"/>
      <c r="G4" s="1830"/>
      <c r="H4" s="1830"/>
      <c r="I4" s="1830"/>
      <c r="J4" s="1830"/>
    </row>
    <row r="5" spans="1:12" ht="19.5" customHeight="1" thickBot="1">
      <c r="C5" s="1721" t="str">
        <f>+IF(C35=0,"","НЕРАВНЕНИЕ!")</f>
        <v/>
      </c>
      <c r="D5" s="1721" t="str">
        <f>+IF(D35=0,"","НЕРАВНЕНИЕ!")</f>
        <v/>
      </c>
      <c r="E5" s="1721" t="str">
        <f>+IF(E35=0,"","НЕРАВНЕНИЕ!")</f>
        <v/>
      </c>
      <c r="F5" s="1721" t="str">
        <f>+IF(F35=0,"","НЕРАВНЕНИЕ!")</f>
        <v/>
      </c>
      <c r="G5" s="1721"/>
      <c r="H5" s="1721"/>
      <c r="I5" s="1721" t="str">
        <f>+IF(I35=0,"","НЕРАВНЕНИЕ!")</f>
        <v/>
      </c>
      <c r="J5" s="1721" t="str">
        <f>+IF(J35=0,"","НЕРАВНЕНИЕ!")</f>
        <v/>
      </c>
      <c r="K5" s="1721"/>
      <c r="L5" s="1768" t="s">
        <v>459</v>
      </c>
    </row>
    <row r="6" spans="1:12" ht="16.5" customHeight="1">
      <c r="B6" s="2027" t="s">
        <v>2176</v>
      </c>
      <c r="C6" s="2025" t="s">
        <v>2059</v>
      </c>
      <c r="D6" s="1722" t="s">
        <v>2060</v>
      </c>
      <c r="E6" s="2025" t="s">
        <v>2061</v>
      </c>
      <c r="F6" s="1723" t="s">
        <v>2060</v>
      </c>
      <c r="G6" s="2025" t="s">
        <v>2179</v>
      </c>
      <c r="H6" s="1723" t="s">
        <v>2060</v>
      </c>
      <c r="I6" s="2025" t="s">
        <v>2062</v>
      </c>
      <c r="J6" s="1722" t="s">
        <v>2060</v>
      </c>
      <c r="K6" s="2025" t="s">
        <v>2128</v>
      </c>
      <c r="L6" s="2023" t="s">
        <v>2129</v>
      </c>
    </row>
    <row r="7" spans="1:12" ht="32.25" thickBot="1">
      <c r="B7" s="2028"/>
      <c r="C7" s="2026"/>
      <c r="D7" s="1724" t="s">
        <v>2063</v>
      </c>
      <c r="E7" s="2026"/>
      <c r="F7" s="1725" t="s">
        <v>2063</v>
      </c>
      <c r="G7" s="2026"/>
      <c r="H7" s="1725" t="s">
        <v>2063</v>
      </c>
      <c r="I7" s="2026"/>
      <c r="J7" s="1724" t="s">
        <v>2063</v>
      </c>
      <c r="K7" s="2026"/>
      <c r="L7" s="2024"/>
    </row>
    <row r="8" spans="1:12" ht="33.75" customHeight="1">
      <c r="A8" s="1714">
        <v>999</v>
      </c>
      <c r="B8" s="1726" t="s">
        <v>2064</v>
      </c>
      <c r="C8" s="1727">
        <f>(OTCHET!I576+OTCHET!I577+OTCHET!I578+OTCHET!I579+OTCHET!I580+OTCHET!I581+OTCHET!I582+OTCHET!I592+OTCHET!I593)*(-1)</f>
        <v>5669774</v>
      </c>
      <c r="D8" s="1728">
        <f>(OTCHET!I578+OTCHET!I579+OTCHET!I593)*(-1)</f>
        <v>0</v>
      </c>
      <c r="E8" s="1727">
        <f>(OTCHET!J576+OTCHET!J577+OTCHET!J578+OTCHET!J579+OTCHET!J580+OTCHET!J581+OTCHET!J582+OTCHET!J592+OTCHET!J593)*(-1)</f>
        <v>8979747</v>
      </c>
      <c r="F8" s="1729">
        <f>(OTCHET!J578+OTCHET!J579+OTCHET!J593)*(-1)</f>
        <v>0</v>
      </c>
      <c r="G8" s="1821">
        <v>0</v>
      </c>
      <c r="H8" s="1822">
        <v>0</v>
      </c>
      <c r="I8" s="1727">
        <f t="shared" ref="I8:I33" si="0">+C8+E8</f>
        <v>14649521</v>
      </c>
      <c r="J8" s="1728">
        <f t="shared" ref="J8:J33" si="1">+D8+F8</f>
        <v>0</v>
      </c>
      <c r="K8" s="1769" t="s">
        <v>2130</v>
      </c>
      <c r="L8" s="1770" t="s">
        <v>2130</v>
      </c>
    </row>
    <row r="9" spans="1:12" ht="27" customHeight="1">
      <c r="A9" s="1714">
        <v>1000</v>
      </c>
      <c r="B9" s="1730" t="s">
        <v>2065</v>
      </c>
      <c r="C9" s="1731">
        <f t="shared" ref="C9:H9" si="2">+C10+C12</f>
        <v>0</v>
      </c>
      <c r="D9" s="1732">
        <f t="shared" si="2"/>
        <v>0</v>
      </c>
      <c r="E9" s="1731">
        <f t="shared" si="2"/>
        <v>3587282</v>
      </c>
      <c r="F9" s="1733">
        <f t="shared" si="2"/>
        <v>0</v>
      </c>
      <c r="G9" s="1823">
        <f t="shared" si="2"/>
        <v>0</v>
      </c>
      <c r="H9" s="1824">
        <f t="shared" si="2"/>
        <v>0</v>
      </c>
      <c r="I9" s="1731">
        <f t="shared" si="0"/>
        <v>3587282</v>
      </c>
      <c r="J9" s="1732">
        <f t="shared" si="1"/>
        <v>0</v>
      </c>
      <c r="K9" s="1771" t="s">
        <v>2130</v>
      </c>
      <c r="L9" s="1772" t="s">
        <v>2130</v>
      </c>
    </row>
    <row r="10" spans="1:12">
      <c r="A10" s="1714">
        <v>1100</v>
      </c>
      <c r="B10" s="845" t="s">
        <v>2159</v>
      </c>
      <c r="C10" s="1734"/>
      <c r="D10" s="1735"/>
      <c r="E10" s="1734">
        <v>3587282</v>
      </c>
      <c r="F10" s="1735"/>
      <c r="G10" s="1832">
        <v>0</v>
      </c>
      <c r="H10" s="1833">
        <v>0</v>
      </c>
      <c r="I10" s="1736">
        <f t="shared" si="0"/>
        <v>3587282</v>
      </c>
      <c r="J10" s="1737">
        <f t="shared" si="1"/>
        <v>0</v>
      </c>
      <c r="K10" s="1773"/>
      <c r="L10" s="1774"/>
    </row>
    <row r="11" spans="1:12">
      <c r="A11" s="1714">
        <v>1200</v>
      </c>
      <c r="B11" s="1777" t="s">
        <v>2066</v>
      </c>
      <c r="C11" s="1734"/>
      <c r="D11" s="1735"/>
      <c r="E11" s="1734">
        <v>1132717</v>
      </c>
      <c r="F11" s="1735"/>
      <c r="G11" s="1832">
        <v>0</v>
      </c>
      <c r="H11" s="1833">
        <v>0</v>
      </c>
      <c r="I11" s="1738">
        <f t="shared" si="0"/>
        <v>1132717</v>
      </c>
      <c r="J11" s="1739">
        <f t="shared" si="1"/>
        <v>0</v>
      </c>
      <c r="K11" s="1773"/>
      <c r="L11" s="1774"/>
    </row>
    <row r="12" spans="1:12">
      <c r="A12" s="1714">
        <v>1210</v>
      </c>
      <c r="B12" s="1759" t="s">
        <v>2160</v>
      </c>
      <c r="C12" s="1734"/>
      <c r="D12" s="1735"/>
      <c r="E12" s="1734"/>
      <c r="F12" s="1735"/>
      <c r="G12" s="1832">
        <v>0</v>
      </c>
      <c r="H12" s="1833">
        <v>0</v>
      </c>
      <c r="I12" s="1738">
        <f t="shared" si="0"/>
        <v>0</v>
      </c>
      <c r="J12" s="1739">
        <f t="shared" si="1"/>
        <v>0</v>
      </c>
      <c r="K12" s="1773"/>
      <c r="L12" s="1774"/>
    </row>
    <row r="13" spans="1:12" ht="47.25">
      <c r="A13" s="1714">
        <v>2000</v>
      </c>
      <c r="B13" s="1730" t="s">
        <v>2067</v>
      </c>
      <c r="C13" s="1731">
        <f t="shared" ref="C13:H13" si="3">+C14+C16+C17+C18+C15</f>
        <v>5624720</v>
      </c>
      <c r="D13" s="1732">
        <f t="shared" si="3"/>
        <v>0</v>
      </c>
      <c r="E13" s="1731">
        <f t="shared" si="3"/>
        <v>440975</v>
      </c>
      <c r="F13" s="1733">
        <f t="shared" si="3"/>
        <v>0</v>
      </c>
      <c r="G13" s="1823">
        <f t="shared" si="3"/>
        <v>0</v>
      </c>
      <c r="H13" s="1824">
        <f t="shared" si="3"/>
        <v>0</v>
      </c>
      <c r="I13" s="1731">
        <f t="shared" si="0"/>
        <v>6065695</v>
      </c>
      <c r="J13" s="1732">
        <f t="shared" si="1"/>
        <v>0</v>
      </c>
      <c r="K13" s="1771" t="s">
        <v>2130</v>
      </c>
      <c r="L13" s="1772" t="s">
        <v>2130</v>
      </c>
    </row>
    <row r="14" spans="1:12" ht="31.5">
      <c r="A14" s="1714">
        <v>2100</v>
      </c>
      <c r="B14" s="1760" t="s">
        <v>2068</v>
      </c>
      <c r="C14" s="1734">
        <v>5624720</v>
      </c>
      <c r="D14" s="1735"/>
      <c r="E14" s="1734"/>
      <c r="F14" s="1735"/>
      <c r="G14" s="1832">
        <v>0</v>
      </c>
      <c r="H14" s="1833">
        <v>0</v>
      </c>
      <c r="I14" s="1736">
        <f t="shared" si="0"/>
        <v>5624720</v>
      </c>
      <c r="J14" s="1737">
        <f t="shared" si="1"/>
        <v>0</v>
      </c>
      <c r="K14" s="1773"/>
      <c r="L14" s="1774"/>
    </row>
    <row r="15" spans="1:12">
      <c r="A15" s="1714">
        <v>2200</v>
      </c>
      <c r="B15" s="1761" t="s">
        <v>2069</v>
      </c>
      <c r="C15" s="1734"/>
      <c r="D15" s="1735"/>
      <c r="E15" s="1734">
        <v>86900</v>
      </c>
      <c r="F15" s="1735"/>
      <c r="G15" s="1832">
        <v>0</v>
      </c>
      <c r="H15" s="1833">
        <v>0</v>
      </c>
      <c r="I15" s="1738">
        <f t="shared" si="0"/>
        <v>86900</v>
      </c>
      <c r="J15" s="1739">
        <f t="shared" si="1"/>
        <v>0</v>
      </c>
      <c r="K15" s="1773"/>
      <c r="L15" s="1774"/>
    </row>
    <row r="16" spans="1:12">
      <c r="A16" s="1714">
        <v>2300</v>
      </c>
      <c r="B16" s="1761" t="s">
        <v>2070</v>
      </c>
      <c r="C16" s="1734"/>
      <c r="D16" s="1735"/>
      <c r="E16" s="1734">
        <v>354075</v>
      </c>
      <c r="F16" s="1735"/>
      <c r="G16" s="1832">
        <v>0</v>
      </c>
      <c r="H16" s="1833">
        <v>0</v>
      </c>
      <c r="I16" s="1738">
        <f t="shared" si="0"/>
        <v>354075</v>
      </c>
      <c r="J16" s="1739">
        <f t="shared" si="1"/>
        <v>0</v>
      </c>
      <c r="K16" s="1773"/>
      <c r="L16" s="1774"/>
    </row>
    <row r="17" spans="1:12">
      <c r="A17" s="1714">
        <v>2400</v>
      </c>
      <c r="B17" s="1761" t="s">
        <v>2071</v>
      </c>
      <c r="C17" s="1734"/>
      <c r="D17" s="1735"/>
      <c r="E17" s="1734"/>
      <c r="F17" s="1735"/>
      <c r="G17" s="1832">
        <v>0</v>
      </c>
      <c r="H17" s="1833">
        <v>0</v>
      </c>
      <c r="I17" s="1738">
        <f t="shared" si="0"/>
        <v>0</v>
      </c>
      <c r="J17" s="1739">
        <f t="shared" si="1"/>
        <v>0</v>
      </c>
      <c r="K17" s="1773"/>
      <c r="L17" s="1774"/>
    </row>
    <row r="18" spans="1:12">
      <c r="A18" s="1714">
        <v>2500</v>
      </c>
      <c r="B18" s="1762" t="s">
        <v>2072</v>
      </c>
      <c r="C18" s="1734"/>
      <c r="D18" s="1735"/>
      <c r="E18" s="1734"/>
      <c r="F18" s="1735"/>
      <c r="G18" s="1832">
        <v>0</v>
      </c>
      <c r="H18" s="1833">
        <v>0</v>
      </c>
      <c r="I18" s="1740">
        <f t="shared" si="0"/>
        <v>0</v>
      </c>
      <c r="J18" s="1741">
        <f t="shared" si="1"/>
        <v>0</v>
      </c>
      <c r="K18" s="1773"/>
      <c r="L18" s="1774"/>
    </row>
    <row r="19" spans="1:12" ht="48" customHeight="1">
      <c r="A19" s="1714">
        <v>3000</v>
      </c>
      <c r="B19" s="1778" t="s">
        <v>2161</v>
      </c>
      <c r="C19" s="1734"/>
      <c r="D19" s="1735"/>
      <c r="E19" s="1734"/>
      <c r="F19" s="1735"/>
      <c r="G19" s="1832">
        <v>0</v>
      </c>
      <c r="H19" s="1833">
        <v>0</v>
      </c>
      <c r="I19" s="1731">
        <f t="shared" si="0"/>
        <v>0</v>
      </c>
      <c r="J19" s="1732">
        <f t="shared" si="1"/>
        <v>0</v>
      </c>
      <c r="K19" s="1773"/>
      <c r="L19" s="1774"/>
    </row>
    <row r="20" spans="1:12" ht="37.5" customHeight="1">
      <c r="A20" s="1714">
        <v>4000</v>
      </c>
      <c r="B20" s="1763" t="s">
        <v>2073</v>
      </c>
      <c r="C20" s="1734"/>
      <c r="D20" s="1735"/>
      <c r="E20" s="1734"/>
      <c r="F20" s="1735"/>
      <c r="G20" s="1832">
        <v>0</v>
      </c>
      <c r="H20" s="1833">
        <v>0</v>
      </c>
      <c r="I20" s="1731">
        <f t="shared" si="0"/>
        <v>0</v>
      </c>
      <c r="J20" s="1732">
        <f t="shared" si="1"/>
        <v>0</v>
      </c>
      <c r="K20" s="1773"/>
      <c r="L20" s="1774"/>
    </row>
    <row r="21" spans="1:12" ht="32.25" customHeight="1">
      <c r="A21" s="1714">
        <v>5000</v>
      </c>
      <c r="B21" s="1763" t="s">
        <v>2074</v>
      </c>
      <c r="C21" s="1734"/>
      <c r="D21" s="1735"/>
      <c r="E21" s="1734"/>
      <c r="F21" s="1735"/>
      <c r="G21" s="1832">
        <v>0</v>
      </c>
      <c r="H21" s="1833">
        <v>0</v>
      </c>
      <c r="I21" s="1731">
        <f t="shared" si="0"/>
        <v>0</v>
      </c>
      <c r="J21" s="1732">
        <f t="shared" si="1"/>
        <v>0</v>
      </c>
      <c r="K21" s="1773"/>
      <c r="L21" s="1774"/>
    </row>
    <row r="22" spans="1:12" ht="87.75" customHeight="1">
      <c r="A22" s="1714">
        <v>6000</v>
      </c>
      <c r="B22" s="1763" t="s">
        <v>2162</v>
      </c>
      <c r="C22" s="1734">
        <v>45054</v>
      </c>
      <c r="D22" s="1735"/>
      <c r="E22" s="1734"/>
      <c r="F22" s="1735"/>
      <c r="G22" s="1832">
        <v>0</v>
      </c>
      <c r="H22" s="1833">
        <v>0</v>
      </c>
      <c r="I22" s="1731">
        <f t="shared" si="0"/>
        <v>45054</v>
      </c>
      <c r="J22" s="1732">
        <f t="shared" si="1"/>
        <v>0</v>
      </c>
      <c r="K22" s="1773"/>
      <c r="L22" s="1774"/>
    </row>
    <row r="23" spans="1:12" ht="49.5" customHeight="1">
      <c r="A23" s="1714">
        <v>7000</v>
      </c>
      <c r="B23" s="1763" t="s">
        <v>2177</v>
      </c>
      <c r="C23" s="1734"/>
      <c r="D23" s="1735"/>
      <c r="E23" s="1734"/>
      <c r="F23" s="1735"/>
      <c r="G23" s="1832">
        <v>0</v>
      </c>
      <c r="H23" s="1833">
        <v>0</v>
      </c>
      <c r="I23" s="1731">
        <f t="shared" si="0"/>
        <v>0</v>
      </c>
      <c r="J23" s="1732">
        <f t="shared" si="1"/>
        <v>0</v>
      </c>
      <c r="K23" s="1773"/>
      <c r="L23" s="1774"/>
    </row>
    <row r="24" spans="1:12" ht="19.149999999999999" customHeight="1">
      <c r="A24" s="1714">
        <v>8000</v>
      </c>
      <c r="B24" s="1730" t="s">
        <v>2163</v>
      </c>
      <c r="C24" s="1731">
        <f t="shared" ref="C24:H24" si="4">+C25+C26+C32</f>
        <v>0</v>
      </c>
      <c r="D24" s="1732">
        <f t="shared" si="4"/>
        <v>0</v>
      </c>
      <c r="E24" s="1731">
        <f t="shared" si="4"/>
        <v>4951490</v>
      </c>
      <c r="F24" s="1733">
        <f t="shared" si="4"/>
        <v>0</v>
      </c>
      <c r="G24" s="1823">
        <f t="shared" si="4"/>
        <v>0</v>
      </c>
      <c r="H24" s="1824">
        <f t="shared" si="4"/>
        <v>0</v>
      </c>
      <c r="I24" s="1731">
        <f t="shared" si="0"/>
        <v>4951490</v>
      </c>
      <c r="J24" s="1732">
        <f t="shared" si="1"/>
        <v>0</v>
      </c>
      <c r="K24" s="1771" t="s">
        <v>2130</v>
      </c>
      <c r="L24" s="1772" t="s">
        <v>2130</v>
      </c>
    </row>
    <row r="25" spans="1:12" ht="29.25" customHeight="1">
      <c r="A25" s="1714">
        <v>8100</v>
      </c>
      <c r="B25" s="1764" t="s">
        <v>2075</v>
      </c>
      <c r="C25" s="1734"/>
      <c r="D25" s="1735"/>
      <c r="E25" s="1734"/>
      <c r="F25" s="1735"/>
      <c r="G25" s="1832">
        <v>0</v>
      </c>
      <c r="H25" s="1833">
        <v>0</v>
      </c>
      <c r="I25" s="1742">
        <f t="shared" si="0"/>
        <v>0</v>
      </c>
      <c r="J25" s="1743">
        <f t="shared" si="1"/>
        <v>0</v>
      </c>
      <c r="K25" s="1773"/>
      <c r="L25" s="1774"/>
    </row>
    <row r="26" spans="1:12" ht="35.25" customHeight="1">
      <c r="A26" s="1714">
        <v>8200</v>
      </c>
      <c r="B26" s="1744" t="s">
        <v>2076</v>
      </c>
      <c r="C26" s="1731">
        <f t="shared" ref="C26:H26" si="5">+C27+C28+C29+C30+C31</f>
        <v>0</v>
      </c>
      <c r="D26" s="1732">
        <f t="shared" si="5"/>
        <v>0</v>
      </c>
      <c r="E26" s="1731">
        <f t="shared" si="5"/>
        <v>3064254</v>
      </c>
      <c r="F26" s="1733">
        <f t="shared" si="5"/>
        <v>0</v>
      </c>
      <c r="G26" s="1823">
        <f t="shared" si="5"/>
        <v>0</v>
      </c>
      <c r="H26" s="1824">
        <f t="shared" si="5"/>
        <v>0</v>
      </c>
      <c r="I26" s="1731">
        <f t="shared" si="0"/>
        <v>3064254</v>
      </c>
      <c r="J26" s="1732">
        <f t="shared" si="1"/>
        <v>0</v>
      </c>
      <c r="K26" s="1771" t="s">
        <v>2130</v>
      </c>
      <c r="L26" s="1772" t="s">
        <v>2130</v>
      </c>
    </row>
    <row r="27" spans="1:12" ht="30.75" customHeight="1">
      <c r="A27" s="1714">
        <v>8210</v>
      </c>
      <c r="B27" s="1765" t="s">
        <v>2077</v>
      </c>
      <c r="C27" s="1734"/>
      <c r="D27" s="1735"/>
      <c r="E27" s="1734"/>
      <c r="F27" s="1735"/>
      <c r="G27" s="1832">
        <v>0</v>
      </c>
      <c r="H27" s="1833">
        <v>0</v>
      </c>
      <c r="I27" s="1745">
        <f t="shared" si="0"/>
        <v>0</v>
      </c>
      <c r="J27" s="1746">
        <f t="shared" si="1"/>
        <v>0</v>
      </c>
      <c r="K27" s="1773"/>
      <c r="L27" s="1774"/>
    </row>
    <row r="28" spans="1:12">
      <c r="A28" s="1714">
        <v>8220</v>
      </c>
      <c r="B28" s="1761" t="s">
        <v>2078</v>
      </c>
      <c r="C28" s="1734"/>
      <c r="D28" s="1735"/>
      <c r="E28" s="1734"/>
      <c r="F28" s="1735"/>
      <c r="G28" s="1832">
        <v>0</v>
      </c>
      <c r="H28" s="1833">
        <v>0</v>
      </c>
      <c r="I28" s="1747">
        <f t="shared" si="0"/>
        <v>0</v>
      </c>
      <c r="J28" s="1748">
        <f t="shared" si="1"/>
        <v>0</v>
      </c>
      <c r="K28" s="1773"/>
      <c r="L28" s="1774"/>
    </row>
    <row r="29" spans="1:12" ht="30.75" customHeight="1">
      <c r="A29" s="1714">
        <v>8230</v>
      </c>
      <c r="B29" s="1761" t="s">
        <v>2079</v>
      </c>
      <c r="C29" s="1734"/>
      <c r="D29" s="1735"/>
      <c r="E29" s="1734">
        <v>264101</v>
      </c>
      <c r="F29" s="1735"/>
      <c r="G29" s="1832">
        <v>0</v>
      </c>
      <c r="H29" s="1833">
        <v>0</v>
      </c>
      <c r="I29" s="1747">
        <f t="shared" si="0"/>
        <v>264101</v>
      </c>
      <c r="J29" s="1748">
        <f t="shared" si="1"/>
        <v>0</v>
      </c>
      <c r="K29" s="1773"/>
      <c r="L29" s="1774"/>
    </row>
    <row r="30" spans="1:12">
      <c r="A30" s="1714">
        <v>8240</v>
      </c>
      <c r="B30" s="1761" t="s">
        <v>2080</v>
      </c>
      <c r="C30" s="1734"/>
      <c r="D30" s="1735"/>
      <c r="E30" s="1734">
        <v>896391</v>
      </c>
      <c r="F30" s="1735"/>
      <c r="G30" s="1832">
        <v>0</v>
      </c>
      <c r="H30" s="1833">
        <v>0</v>
      </c>
      <c r="I30" s="1747">
        <f t="shared" si="0"/>
        <v>896391</v>
      </c>
      <c r="J30" s="1748">
        <f t="shared" si="1"/>
        <v>0</v>
      </c>
      <c r="K30" s="1773"/>
      <c r="L30" s="1774"/>
    </row>
    <row r="31" spans="1:12">
      <c r="A31" s="1714">
        <v>8250</v>
      </c>
      <c r="B31" s="1761" t="s">
        <v>2081</v>
      </c>
      <c r="C31" s="1734"/>
      <c r="D31" s="1735"/>
      <c r="E31" s="1734">
        <v>1903762</v>
      </c>
      <c r="F31" s="1735"/>
      <c r="G31" s="1832">
        <v>0</v>
      </c>
      <c r="H31" s="1833">
        <v>0</v>
      </c>
      <c r="I31" s="1747">
        <f t="shared" si="0"/>
        <v>1903762</v>
      </c>
      <c r="J31" s="1748">
        <f t="shared" si="1"/>
        <v>0</v>
      </c>
      <c r="K31" s="1773"/>
      <c r="L31" s="1774"/>
    </row>
    <row r="32" spans="1:12" ht="18" customHeight="1" thickBot="1">
      <c r="A32" s="1714">
        <v>8300</v>
      </c>
      <c r="B32" s="1766" t="s">
        <v>2082</v>
      </c>
      <c r="C32" s="1734"/>
      <c r="D32" s="1735"/>
      <c r="E32" s="1734">
        <v>1887236</v>
      </c>
      <c r="F32" s="1735"/>
      <c r="G32" s="1832">
        <v>0</v>
      </c>
      <c r="H32" s="1833">
        <v>0</v>
      </c>
      <c r="I32" s="1749">
        <f t="shared" si="0"/>
        <v>1887236</v>
      </c>
      <c r="J32" s="1750">
        <f t="shared" si="1"/>
        <v>0</v>
      </c>
      <c r="K32" s="1773"/>
      <c r="L32" s="1774"/>
    </row>
    <row r="33" spans="1:12" ht="16.5" thickBot="1">
      <c r="A33" s="1714">
        <v>9999</v>
      </c>
      <c r="B33" s="1751" t="s">
        <v>2083</v>
      </c>
      <c r="C33" s="1752">
        <f t="shared" ref="C33:H33" si="6">+C9+C13+C19+C20+C21+C22+C23+C24</f>
        <v>5669774</v>
      </c>
      <c r="D33" s="1753">
        <f t="shared" si="6"/>
        <v>0</v>
      </c>
      <c r="E33" s="1754">
        <f t="shared" si="6"/>
        <v>8979747</v>
      </c>
      <c r="F33" s="1755">
        <f t="shared" si="6"/>
        <v>0</v>
      </c>
      <c r="G33" s="1825">
        <f t="shared" si="6"/>
        <v>0</v>
      </c>
      <c r="H33" s="1826">
        <f t="shared" si="6"/>
        <v>0</v>
      </c>
      <c r="I33" s="1752">
        <f t="shared" si="0"/>
        <v>14649521</v>
      </c>
      <c r="J33" s="1753">
        <f t="shared" si="1"/>
        <v>0</v>
      </c>
      <c r="K33" s="1775" t="s">
        <v>2130</v>
      </c>
      <c r="L33" s="1776" t="s">
        <v>2130</v>
      </c>
    </row>
    <row r="35" spans="1:12">
      <c r="A35" s="1714">
        <v>99999</v>
      </c>
      <c r="B35" s="1756" t="s">
        <v>2084</v>
      </c>
      <c r="C35" s="1757">
        <f t="shared" ref="C35:J35" si="7">+ABS(C8)-ABS(C33)</f>
        <v>0</v>
      </c>
      <c r="D35" s="1757">
        <f t="shared" si="7"/>
        <v>0</v>
      </c>
      <c r="E35" s="1757">
        <f t="shared" si="7"/>
        <v>0</v>
      </c>
      <c r="F35" s="1757">
        <f t="shared" si="7"/>
        <v>0</v>
      </c>
      <c r="G35" s="1831">
        <v>0</v>
      </c>
      <c r="H35" s="1831">
        <v>0</v>
      </c>
      <c r="I35" s="1757">
        <f t="shared" si="7"/>
        <v>0</v>
      </c>
      <c r="J35" s="1757">
        <f t="shared" si="7"/>
        <v>0</v>
      </c>
      <c r="K35" s="1757"/>
    </row>
    <row r="36" spans="1:12">
      <c r="A36" s="1758" t="s">
        <v>1963</v>
      </c>
    </row>
  </sheetData>
  <sheetProtection password="81B0" sheet="1"/>
  <mergeCells count="7">
    <mergeCell ref="L6:L7"/>
    <mergeCell ref="G6:G7"/>
    <mergeCell ref="B6:B7"/>
    <mergeCell ref="C6:C7"/>
    <mergeCell ref="E6:E7"/>
    <mergeCell ref="I6:I7"/>
    <mergeCell ref="K6:K7"/>
  </mergeCells>
  <conditionalFormatting sqref="C5:J5">
    <cfRule type="cellIs" dxfId="19" priority="3" operator="equal">
      <formula>"НЕРАВНЕНИЕ!"</formula>
    </cfRule>
  </conditionalFormatting>
  <conditionalFormatting sqref="K5">
    <cfRule type="cellIs" dxfId="18" priority="2" operator="equal">
      <formula>"НЕРАВНЕНИЕ!"</formula>
    </cfRule>
  </conditionalFormatting>
  <dataValidations count="1">
    <dataValidation type="whole" operator="greaterThanOrEqual" allowBlank="1" showInputMessage="1" showErrorMessage="1" error="Въвежда се цяло положително число!" sqref="C27:H32 C25:H25 C14:H23 C10:H12">
      <formula1>0</formula1>
    </dataValidation>
  </dataValidation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W77"/>
  <sheetViews>
    <sheetView topLeftCell="B1" zoomScaleNormal="100" workbookViewId="0">
      <pane ySplit="7" topLeftCell="A8" activePane="bottomLeft" state="frozen"/>
      <selection activeCell="B1" sqref="B1"/>
      <selection pane="bottomLeft" activeCell="S25" sqref="S25"/>
    </sheetView>
  </sheetViews>
  <sheetFormatPr defaultRowHeight="12.75"/>
  <cols>
    <col min="1" max="1" width="0" style="1546" hidden="1" customWidth="1"/>
    <col min="2" max="2" width="53.85546875" style="1546" customWidth="1"/>
    <col min="3" max="3" width="5.7109375" style="1546" customWidth="1"/>
    <col min="4" max="4" width="15.7109375" style="1546" customWidth="1"/>
    <col min="5" max="5" width="15" style="1546" customWidth="1"/>
    <col min="6" max="10" width="14.7109375" style="1546" hidden="1" customWidth="1"/>
    <col min="11" max="14" width="14.7109375" style="1546" customWidth="1"/>
    <col min="15" max="15" width="17.7109375" style="1546" customWidth="1"/>
    <col min="16" max="16384" width="9.140625" style="1546"/>
  </cols>
  <sheetData>
    <row r="1" spans="1:15" ht="37.5" customHeight="1">
      <c r="A1" s="1544">
        <v>1</v>
      </c>
      <c r="B1" s="2030" t="str">
        <f>CONCATENATE("ОЧАКВАНО ИЗПЪЛНЕНИЕ НА БЮДЖЕТА за ", OTCHET!$C$3, " година")</f>
        <v>ОЧАКВАНО ИЗПЪЛНЕНИЕ НА БЮДЖЕТА за 2025 година</v>
      </c>
      <c r="C1" s="2030"/>
      <c r="D1" s="2030"/>
      <c r="E1" s="2030"/>
      <c r="F1" s="1545"/>
      <c r="G1" s="1545"/>
      <c r="H1" s="1545"/>
      <c r="I1" s="1545"/>
      <c r="J1" s="1545"/>
      <c r="K1" s="1545"/>
      <c r="L1" s="1545"/>
      <c r="M1" s="1545"/>
      <c r="N1" s="1545"/>
      <c r="O1" s="1545"/>
    </row>
    <row r="2" spans="1:15" ht="18" customHeight="1">
      <c r="A2" s="1544">
        <v>1</v>
      </c>
      <c r="B2" s="1547" t="str">
        <f>CONCATENATE("на ОБЩИНА :  ",$C$2)</f>
        <v>на ОБЩИНА :  Правец</v>
      </c>
      <c r="C2" s="1548" t="str">
        <f>OTCHET!$B$12</f>
        <v>Правец</v>
      </c>
      <c r="D2" s="1549"/>
      <c r="E2" s="1549"/>
      <c r="F2" s="1545"/>
      <c r="G2" s="1545"/>
      <c r="H2" s="1545"/>
      <c r="I2" s="1545"/>
      <c r="J2" s="1545"/>
      <c r="K2" s="1545"/>
      <c r="L2" s="1545"/>
      <c r="M2" s="1545"/>
      <c r="N2" s="1545"/>
      <c r="O2" s="1545"/>
    </row>
    <row r="3" spans="1:15" ht="18" customHeight="1" thickBot="1">
      <c r="A3" s="1544"/>
      <c r="B3" s="1547" t="str">
        <f>CONCATENATE("Код по ЕБК  :  ",$C$3)</f>
        <v>Код по ЕБК  :  7317</v>
      </c>
      <c r="C3" s="1550" t="str">
        <f>OTCHET!$F$12</f>
        <v>7317</v>
      </c>
      <c r="D3" s="1549"/>
      <c r="E3" s="1549"/>
      <c r="F3" s="1551"/>
      <c r="G3" s="1551"/>
      <c r="H3" s="1551"/>
      <c r="I3" s="1551"/>
      <c r="J3" s="1551"/>
      <c r="K3" s="1551"/>
      <c r="L3" s="1551"/>
      <c r="M3" s="1551"/>
      <c r="N3" s="1551"/>
      <c r="O3" s="1551"/>
    </row>
    <row r="4" spans="1:15" ht="64.5" customHeight="1" thickBot="1">
      <c r="A4" s="1544">
        <v>1</v>
      </c>
      <c r="B4" s="2031" t="s">
        <v>1923</v>
      </c>
      <c r="C4" s="2034" t="s">
        <v>62</v>
      </c>
      <c r="D4" s="1552" t="str">
        <f>CONCATENATE("Уточнен план за ", OTCHET!$C$3, " г.")</f>
        <v>Уточнен план за 2025 г.</v>
      </c>
      <c r="E4" s="1553" t="s">
        <v>1924</v>
      </c>
      <c r="F4" s="2037" t="str">
        <f>CONCATENATE("Очаквано изпълнение на бюджета по месеци за ",OTCHET!$C$3, "г. (месечно изменение)")</f>
        <v>Очаквано изпълнение на бюджета по месеци за 2025г. (месечно изменение)</v>
      </c>
      <c r="G4" s="2038"/>
      <c r="H4" s="2038"/>
      <c r="I4" s="2038"/>
      <c r="J4" s="2038"/>
      <c r="K4" s="2038"/>
      <c r="L4" s="2038"/>
      <c r="M4" s="2038"/>
      <c r="N4" s="2039"/>
      <c r="O4" s="2040" t="str">
        <f>CONCATENATE("Очаквано изпълнение за ", OTCHET!$C$3, " г. – общо")</f>
        <v>Очаквано изпълнение за 2025 г. – общо</v>
      </c>
    </row>
    <row r="5" spans="1:15" ht="12.75" hidden="1" customHeight="1">
      <c r="A5" s="1544">
        <v>1</v>
      </c>
      <c r="B5" s="2032"/>
      <c r="C5" s="2035"/>
      <c r="D5" s="1554">
        <v>0</v>
      </c>
      <c r="E5" s="1555">
        <v>3</v>
      </c>
      <c r="F5" s="1556">
        <v>4</v>
      </c>
      <c r="G5" s="1556">
        <v>5</v>
      </c>
      <c r="H5" s="1556">
        <v>6</v>
      </c>
      <c r="I5" s="1556">
        <v>7</v>
      </c>
      <c r="J5" s="1556">
        <v>8</v>
      </c>
      <c r="K5" s="1556">
        <v>9</v>
      </c>
      <c r="L5" s="1556">
        <v>10</v>
      </c>
      <c r="M5" s="1556">
        <v>11</v>
      </c>
      <c r="N5" s="1557">
        <v>12</v>
      </c>
      <c r="O5" s="2041"/>
    </row>
    <row r="6" spans="1:15" ht="26.25" thickBot="1">
      <c r="A6" s="1544">
        <v>1</v>
      </c>
      <c r="B6" s="2032"/>
      <c r="C6" s="2035"/>
      <c r="D6" s="1558"/>
      <c r="E6" s="1559" t="str">
        <f>OTCHET!$F$10</f>
        <v>август</v>
      </c>
      <c r="F6" s="1560" t="s">
        <v>1631</v>
      </c>
      <c r="G6" s="1560" t="s">
        <v>1632</v>
      </c>
      <c r="H6" s="1560" t="s">
        <v>1633</v>
      </c>
      <c r="I6" s="1560" t="s">
        <v>1634</v>
      </c>
      <c r="J6" s="1560" t="s">
        <v>1635</v>
      </c>
      <c r="K6" s="1560" t="s">
        <v>1636</v>
      </c>
      <c r="L6" s="1560" t="s">
        <v>1637</v>
      </c>
      <c r="M6" s="1560" t="s">
        <v>1638</v>
      </c>
      <c r="N6" s="1561" t="s">
        <v>1639</v>
      </c>
      <c r="O6" s="1641" t="s">
        <v>1967</v>
      </c>
    </row>
    <row r="7" spans="1:15" ht="13.5" thickBot="1">
      <c r="A7" s="1544">
        <v>1</v>
      </c>
      <c r="B7" s="2033"/>
      <c r="C7" s="2036"/>
      <c r="D7" s="1562" t="s">
        <v>171</v>
      </c>
      <c r="E7" s="1563" t="s">
        <v>172</v>
      </c>
      <c r="F7" s="1564" t="s">
        <v>703</v>
      </c>
      <c r="G7" s="1564" t="s">
        <v>704</v>
      </c>
      <c r="H7" s="1564" t="s">
        <v>683</v>
      </c>
      <c r="I7" s="1564" t="s">
        <v>853</v>
      </c>
      <c r="J7" s="1564" t="s">
        <v>854</v>
      </c>
      <c r="K7" s="1564" t="s">
        <v>855</v>
      </c>
      <c r="L7" s="1564" t="s">
        <v>1925</v>
      </c>
      <c r="M7" s="1564" t="s">
        <v>1926</v>
      </c>
      <c r="N7" s="1564" t="s">
        <v>1927</v>
      </c>
      <c r="O7" s="1565"/>
    </row>
    <row r="8" spans="1:15" ht="25.5">
      <c r="A8" s="1544">
        <v>1</v>
      </c>
      <c r="B8" s="1566" t="s">
        <v>1928</v>
      </c>
      <c r="C8" s="1647">
        <v>9990</v>
      </c>
      <c r="D8" s="1567">
        <f>OTCHET!E167</f>
        <v>3205570</v>
      </c>
      <c r="E8" s="1567">
        <f>OTCHET!L167</f>
        <v>2485297</v>
      </c>
      <c r="F8" s="1642"/>
      <c r="G8" s="1642"/>
      <c r="H8" s="1642"/>
      <c r="I8" s="1642"/>
      <c r="J8" s="1642"/>
      <c r="K8" s="1642"/>
      <c r="L8" s="1642"/>
      <c r="M8" s="1642"/>
      <c r="N8" s="1642"/>
      <c r="O8" s="1568">
        <f>IF($E$6=$F$6,SUM($E8,$G8:$N8),IF($E$6=$G$6,SUM($E8,$H8:$N8),IF($E$6=$H$6,SUM($E8,$I8:$N8),IF($E$6=$I$6,SUM($E8,$J8:$N8),IF($E$6=$J$6,SUM($E8,$K8:$N8),IF($E$6=$K$6,SUM($E8,$L8:$N8),IF($E$6=$L$6,SUM($E8,$M8:$N8),IF($E$6=$M$6,$E8+$N8,E8+F8+G8+H8+I8+J8+K8+L8+M8+N8))))))))</f>
        <v>2485297</v>
      </c>
    </row>
    <row r="9" spans="1:15">
      <c r="A9" s="1544">
        <v>1</v>
      </c>
      <c r="B9" s="1569" t="s">
        <v>1929</v>
      </c>
      <c r="C9" s="1570"/>
      <c r="D9" s="1571"/>
      <c r="E9" s="1571"/>
      <c r="F9" s="1571"/>
      <c r="G9" s="1571"/>
      <c r="H9" s="1571"/>
      <c r="I9" s="1571"/>
      <c r="J9" s="1571"/>
      <c r="K9" s="1571"/>
      <c r="L9" s="1571"/>
      <c r="M9" s="1571"/>
      <c r="N9" s="1571"/>
      <c r="O9" s="1572"/>
    </row>
    <row r="10" spans="1:15" ht="25.5">
      <c r="A10" s="1544"/>
      <c r="B10" s="1573" t="s">
        <v>1930</v>
      </c>
      <c r="C10" s="1574">
        <v>1304</v>
      </c>
      <c r="D10" s="1575">
        <f>OTCHET!$E$56</f>
        <v>350000</v>
      </c>
      <c r="E10" s="1575">
        <f>OTCHET!$L$56</f>
        <v>479677</v>
      </c>
      <c r="F10" s="1576"/>
      <c r="G10" s="1576"/>
      <c r="H10" s="1576"/>
      <c r="I10" s="1576"/>
      <c r="J10" s="1576"/>
      <c r="K10" s="1576">
        <v>10000</v>
      </c>
      <c r="L10" s="1576">
        <v>10000</v>
      </c>
      <c r="M10" s="1576">
        <v>5000</v>
      </c>
      <c r="N10" s="1576">
        <v>5000</v>
      </c>
      <c r="O10" s="1572">
        <f>SUM(E10:N10)</f>
        <v>509677</v>
      </c>
    </row>
    <row r="11" spans="1:15">
      <c r="A11" s="1577"/>
      <c r="B11" s="1578" t="s">
        <v>157</v>
      </c>
      <c r="C11" s="1574">
        <v>2400</v>
      </c>
      <c r="D11" s="1575">
        <f>OTCHET!$E$74</f>
        <v>308000</v>
      </c>
      <c r="E11" s="1575">
        <f>OTCHET!$L$74</f>
        <v>179210</v>
      </c>
      <c r="F11" s="1579"/>
      <c r="G11" s="1579"/>
      <c r="H11" s="1579"/>
      <c r="I11" s="1579"/>
      <c r="J11" s="1579"/>
      <c r="K11" s="1579">
        <v>33198</v>
      </c>
      <c r="L11" s="1579">
        <v>33198</v>
      </c>
      <c r="M11" s="1579">
        <v>31197</v>
      </c>
      <c r="N11" s="1579">
        <v>31197</v>
      </c>
      <c r="O11" s="1572">
        <f t="shared" ref="O11:O18" si="0">SUM(E11:N11)</f>
        <v>308000</v>
      </c>
    </row>
    <row r="12" spans="1:15">
      <c r="A12" s="1577"/>
      <c r="B12" s="1578" t="s">
        <v>516</v>
      </c>
      <c r="C12" s="1574">
        <v>2500</v>
      </c>
      <c r="D12" s="1571">
        <f>OTCHET!$E$90</f>
        <v>0</v>
      </c>
      <c r="E12" s="1571">
        <f>OTCHET!$L$90</f>
        <v>0</v>
      </c>
      <c r="F12" s="1579"/>
      <c r="G12" s="1579"/>
      <c r="H12" s="1579"/>
      <c r="I12" s="1579"/>
      <c r="J12" s="1579"/>
      <c r="K12" s="1579"/>
      <c r="L12" s="1579"/>
      <c r="M12" s="1579"/>
      <c r="N12" s="1579"/>
      <c r="O12" s="1572">
        <f t="shared" si="0"/>
        <v>0</v>
      </c>
    </row>
    <row r="13" spans="1:15">
      <c r="A13" s="1577">
        <v>0</v>
      </c>
      <c r="B13" s="1580" t="s">
        <v>1931</v>
      </c>
      <c r="C13" s="1574">
        <v>4000</v>
      </c>
      <c r="D13" s="1571">
        <f>OTCHET!$E$123</f>
        <v>236000</v>
      </c>
      <c r="E13" s="1571">
        <f>OTCHET!$L$123</f>
        <v>119542</v>
      </c>
      <c r="F13" s="1579"/>
      <c r="G13" s="1579"/>
      <c r="H13" s="1579"/>
      <c r="I13" s="1579"/>
      <c r="J13" s="1579"/>
      <c r="K13" s="1579">
        <v>29115</v>
      </c>
      <c r="L13" s="1579">
        <v>29115</v>
      </c>
      <c r="M13" s="1579">
        <v>29114</v>
      </c>
      <c r="N13" s="1579">
        <v>29114</v>
      </c>
      <c r="O13" s="1572">
        <f t="shared" si="0"/>
        <v>236000</v>
      </c>
    </row>
    <row r="14" spans="1:15">
      <c r="A14" s="1577">
        <v>0</v>
      </c>
      <c r="B14" s="1581" t="s">
        <v>725</v>
      </c>
      <c r="C14" s="1574">
        <v>4100</v>
      </c>
      <c r="D14" s="1575">
        <f>OTCHET!$E$135</f>
        <v>16500</v>
      </c>
      <c r="E14" s="1575">
        <f>OTCHET!$L$135</f>
        <v>8212</v>
      </c>
      <c r="F14" s="1576"/>
      <c r="G14" s="1576"/>
      <c r="H14" s="1576"/>
      <c r="I14" s="1576"/>
      <c r="J14" s="1576"/>
      <c r="K14" s="1576">
        <v>8288</v>
      </c>
      <c r="L14" s="1576"/>
      <c r="M14" s="1576"/>
      <c r="N14" s="1576"/>
      <c r="O14" s="1572">
        <f t="shared" si="0"/>
        <v>16500</v>
      </c>
    </row>
    <row r="15" spans="1:15">
      <c r="A15" s="1577">
        <v>0</v>
      </c>
      <c r="B15" s="1582" t="s">
        <v>328</v>
      </c>
      <c r="C15" s="1574">
        <v>4500</v>
      </c>
      <c r="D15" s="1571">
        <f>OTCHET!$E$137</f>
        <v>35000</v>
      </c>
      <c r="E15" s="1571">
        <f>OTCHET!$L$137</f>
        <v>21087</v>
      </c>
      <c r="F15" s="1579"/>
      <c r="G15" s="1579"/>
      <c r="H15" s="1579"/>
      <c r="I15" s="1579"/>
      <c r="J15" s="1579"/>
      <c r="K15" s="1579">
        <v>3500</v>
      </c>
      <c r="L15" s="1579">
        <v>3500</v>
      </c>
      <c r="M15" s="1579">
        <v>3500</v>
      </c>
      <c r="N15" s="1579">
        <v>3413</v>
      </c>
      <c r="O15" s="1572">
        <f t="shared" si="0"/>
        <v>35000</v>
      </c>
    </row>
    <row r="16" spans="1:15">
      <c r="A16" s="1577">
        <v>0</v>
      </c>
      <c r="B16" s="1582" t="s">
        <v>331</v>
      </c>
      <c r="C16" s="1574">
        <v>4600</v>
      </c>
      <c r="D16" s="1571">
        <f>OTCHET!$E$140</f>
        <v>0</v>
      </c>
      <c r="E16" s="1571">
        <f>OTCHET!$L$140</f>
        <v>0</v>
      </c>
      <c r="F16" s="1579"/>
      <c r="G16" s="1579"/>
      <c r="H16" s="1579"/>
      <c r="I16" s="1579"/>
      <c r="J16" s="1579"/>
      <c r="K16" s="1579"/>
      <c r="L16" s="1579"/>
      <c r="M16" s="1579"/>
      <c r="N16" s="1579"/>
      <c r="O16" s="1572">
        <f t="shared" si="0"/>
        <v>0</v>
      </c>
    </row>
    <row r="17" spans="1:15" ht="25.5">
      <c r="A17" s="1577">
        <v>0</v>
      </c>
      <c r="B17" s="1582" t="s">
        <v>257</v>
      </c>
      <c r="C17" s="1574">
        <v>4700</v>
      </c>
      <c r="D17" s="1571">
        <f>OTCHET!$E$149</f>
        <v>0</v>
      </c>
      <c r="E17" s="1571">
        <f>OTCHET!$L$149</f>
        <v>0</v>
      </c>
      <c r="F17" s="1579"/>
      <c r="G17" s="1579"/>
      <c r="H17" s="1579"/>
      <c r="I17" s="1579"/>
      <c r="J17" s="1579"/>
      <c r="K17" s="1579"/>
      <c r="L17" s="1579"/>
      <c r="M17" s="1579"/>
      <c r="N17" s="1579"/>
      <c r="O17" s="1572">
        <f t="shared" si="0"/>
        <v>0</v>
      </c>
    </row>
    <row r="18" spans="1:15" ht="25.5">
      <c r="A18" s="1577">
        <v>0</v>
      </c>
      <c r="B18" s="1583" t="s">
        <v>258</v>
      </c>
      <c r="C18" s="1574">
        <v>4800</v>
      </c>
      <c r="D18" s="1584">
        <f>OTCHET!$E$158</f>
        <v>0</v>
      </c>
      <c r="E18" s="1584">
        <f>OTCHET!$L$158</f>
        <v>0</v>
      </c>
      <c r="F18" s="1585"/>
      <c r="G18" s="1585"/>
      <c r="H18" s="1585"/>
      <c r="I18" s="1585"/>
      <c r="J18" s="1585"/>
      <c r="K18" s="1585"/>
      <c r="L18" s="1585"/>
      <c r="M18" s="1585"/>
      <c r="N18" s="1585"/>
      <c r="O18" s="1572">
        <f t="shared" si="0"/>
        <v>0</v>
      </c>
    </row>
    <row r="19" spans="1:15">
      <c r="A19" s="1544">
        <v>1</v>
      </c>
      <c r="B19" s="1586" t="s">
        <v>1932</v>
      </c>
      <c r="C19" s="1648">
        <v>9991</v>
      </c>
      <c r="D19" s="1587">
        <f>OTCHET!E304</f>
        <v>37979813</v>
      </c>
      <c r="E19" s="1587">
        <f>OTCHET!L304</f>
        <v>14924904</v>
      </c>
      <c r="F19" s="1643"/>
      <c r="G19" s="1643"/>
      <c r="H19" s="1643"/>
      <c r="I19" s="1643"/>
      <c r="J19" s="1643"/>
      <c r="K19" s="1643"/>
      <c r="L19" s="1643"/>
      <c r="M19" s="1643"/>
      <c r="N19" s="1643"/>
      <c r="O19" s="1588">
        <f>IF($E$6=$F$6,SUM($E19,$G19:$N19),IF($E$6=$G$6,SUM($E19,$H19:$N19),IF($E$6=$H$6,SUM($E19,$I19:$N19),IF($E$6=$I$6,SUM($E19,$J19:$N19),IF($E$6=$J$6,SUM($E19,$K19:$N19),IF($E$6=$K$6,SUM($E19,$L19:$N19),IF($E$6=$L$6,SUM($E19,$M19:$N19),IF($E$6=$M$6,$E19+$N19,E19+F19+G19+H19+I19+J19+K19+L19+M19+N19))))))))</f>
        <v>14924904</v>
      </c>
    </row>
    <row r="20" spans="1:15">
      <c r="A20" s="1577"/>
      <c r="B20" s="1569" t="s">
        <v>1933</v>
      </c>
      <c r="C20" s="1589"/>
      <c r="D20" s="1571"/>
      <c r="E20" s="1571"/>
      <c r="F20" s="1571"/>
      <c r="G20" s="1571"/>
      <c r="H20" s="1571"/>
      <c r="I20" s="1571"/>
      <c r="J20" s="1571"/>
      <c r="K20" s="1571"/>
      <c r="L20" s="1571"/>
      <c r="M20" s="1571"/>
      <c r="N20" s="1571"/>
      <c r="O20" s="1572"/>
    </row>
    <row r="21" spans="1:15">
      <c r="A21" s="1577"/>
      <c r="B21" s="1590" t="s">
        <v>1934</v>
      </c>
      <c r="C21" s="1646">
        <v>2000</v>
      </c>
      <c r="D21" s="1591">
        <f>+D22+D23</f>
        <v>19714</v>
      </c>
      <c r="E21" s="1591">
        <f>+E22+E23</f>
        <v>19714</v>
      </c>
      <c r="F21" s="1591">
        <f t="shared" ref="F21:N21" si="1">+F22+F23</f>
        <v>0</v>
      </c>
      <c r="G21" s="1591">
        <f t="shared" si="1"/>
        <v>0</v>
      </c>
      <c r="H21" s="1591">
        <f t="shared" si="1"/>
        <v>0</v>
      </c>
      <c r="I21" s="1591">
        <f t="shared" si="1"/>
        <v>0</v>
      </c>
      <c r="J21" s="1591">
        <f t="shared" si="1"/>
        <v>0</v>
      </c>
      <c r="K21" s="1591">
        <f t="shared" si="1"/>
        <v>0</v>
      </c>
      <c r="L21" s="1591">
        <f t="shared" si="1"/>
        <v>0</v>
      </c>
      <c r="M21" s="1591">
        <f t="shared" si="1"/>
        <v>0</v>
      </c>
      <c r="N21" s="1591">
        <f t="shared" si="1"/>
        <v>0</v>
      </c>
      <c r="O21" s="1591">
        <f>IF($E$6=$F$6,SUM($E21,$G21:$N21),IF($E$6=$G$6,SUM($E21,$H21:$N21),IF($E$6=$H$6,SUM($E21,$I21:$N21),IF($E$6=$I$6,SUM($E21,$J21:$N21),IF($E$6=$J$6,SUM($E21,$K21:$N21),IF($E$6=$K$6,SUM($E21,$L21:$N21),IF($E$6=$L$6,SUM($E21,$M21:$N21),IF($E$6=$M$6,$E21+$N21,E21+F21+G21+H21+I21+J21+K21+L21+M21+N21))))))))</f>
        <v>19714</v>
      </c>
    </row>
    <row r="22" spans="1:15">
      <c r="A22" s="1577"/>
      <c r="B22" s="1592" t="s">
        <v>1935</v>
      </c>
      <c r="C22" s="1593">
        <v>2100</v>
      </c>
      <c r="D22" s="1571">
        <f>SUM(OTCHET!$E$227,OTCHET!$E$233,OTCHET!$E$243)</f>
        <v>19714</v>
      </c>
      <c r="E22" s="1571">
        <f>SUM(OTCHET!$L$227,OTCHET!$L$233,OTCHET!$L$243)</f>
        <v>19714</v>
      </c>
      <c r="F22" s="1579"/>
      <c r="G22" s="1579"/>
      <c r="H22" s="1579"/>
      <c r="I22" s="1579"/>
      <c r="J22" s="1579"/>
      <c r="K22" s="1579"/>
      <c r="L22" s="1579"/>
      <c r="M22" s="1579"/>
      <c r="N22" s="1579"/>
      <c r="O22" s="1572">
        <f t="shared" ref="O22:O30" si="2">SUM(E22:N22)</f>
        <v>19714</v>
      </c>
    </row>
    <row r="23" spans="1:15">
      <c r="A23" s="1577"/>
      <c r="B23" s="1594" t="s">
        <v>1936</v>
      </c>
      <c r="C23" s="1593">
        <v>2600</v>
      </c>
      <c r="D23" s="1571">
        <f>SUM(OTCHET!$E$236,OTCHET!$E$237,OTCHET!$E$238,OTCHET!$E$239)</f>
        <v>0</v>
      </c>
      <c r="E23" s="1571">
        <f>SUM(OTCHET!$L$236,OTCHET!$L$237,OTCHET!$L$238,OTCHET!$L$239)</f>
        <v>0</v>
      </c>
      <c r="F23" s="1579"/>
      <c r="G23" s="1579"/>
      <c r="H23" s="1579"/>
      <c r="I23" s="1579"/>
      <c r="J23" s="1579"/>
      <c r="K23" s="1579"/>
      <c r="L23" s="1579"/>
      <c r="M23" s="1579"/>
      <c r="N23" s="1579"/>
      <c r="O23" s="1572">
        <f t="shared" si="2"/>
        <v>0</v>
      </c>
    </row>
    <row r="24" spans="1:15" ht="25.5">
      <c r="A24" s="1577">
        <v>0</v>
      </c>
      <c r="B24" s="1592" t="s">
        <v>230</v>
      </c>
      <c r="C24" s="1574">
        <v>4200</v>
      </c>
      <c r="D24" s="1595">
        <f>OTCHET!$E$261</f>
        <v>94638</v>
      </c>
      <c r="E24" s="1595">
        <f>OTCHET!$L$261</f>
        <v>44204</v>
      </c>
      <c r="F24" s="1596"/>
      <c r="G24" s="1596"/>
      <c r="H24" s="1596"/>
      <c r="I24" s="1596"/>
      <c r="J24" s="1596"/>
      <c r="K24" s="1596">
        <v>12609</v>
      </c>
      <c r="L24" s="1596">
        <v>12609</v>
      </c>
      <c r="M24" s="1596">
        <v>12608</v>
      </c>
      <c r="N24" s="1596">
        <v>12608</v>
      </c>
      <c r="O24" s="1572">
        <f t="shared" si="2"/>
        <v>94638</v>
      </c>
    </row>
    <row r="25" spans="1:15" ht="25.5">
      <c r="A25" s="1577">
        <v>0</v>
      </c>
      <c r="B25" s="1597" t="s">
        <v>1937</v>
      </c>
      <c r="C25" s="1574">
        <v>4300</v>
      </c>
      <c r="D25" s="1595">
        <f>OTCHET!$E$268</f>
        <v>301421</v>
      </c>
      <c r="E25" s="1595">
        <f>OTCHET!$L$268</f>
        <v>197986</v>
      </c>
      <c r="F25" s="1596"/>
      <c r="G25" s="1596"/>
      <c r="H25" s="1596"/>
      <c r="I25" s="1596"/>
      <c r="J25" s="1596"/>
      <c r="K25" s="1596">
        <v>25860</v>
      </c>
      <c r="L25" s="1596">
        <v>25860</v>
      </c>
      <c r="M25" s="1596">
        <v>25860</v>
      </c>
      <c r="N25" s="1596">
        <v>25855</v>
      </c>
      <c r="O25" s="1572">
        <f t="shared" si="2"/>
        <v>301421</v>
      </c>
    </row>
    <row r="26" spans="1:15">
      <c r="A26" s="1577">
        <v>0</v>
      </c>
      <c r="B26" s="1592" t="s">
        <v>241</v>
      </c>
      <c r="C26" s="1574">
        <v>5100</v>
      </c>
      <c r="D26" s="1595">
        <f>OTCHET!$E$278</f>
        <v>10073245</v>
      </c>
      <c r="E26" s="1595">
        <f>OTCHET!$L$278</f>
        <v>2080542</v>
      </c>
      <c r="F26" s="1596"/>
      <c r="G26" s="1596"/>
      <c r="H26" s="1596"/>
      <c r="I26" s="1596"/>
      <c r="J26" s="1596"/>
      <c r="K26" s="1596">
        <v>1998176</v>
      </c>
      <c r="L26" s="1596">
        <v>1998176</v>
      </c>
      <c r="M26" s="1596">
        <v>1998175</v>
      </c>
      <c r="N26" s="1596">
        <v>1998175</v>
      </c>
      <c r="O26" s="1572">
        <f t="shared" si="2"/>
        <v>10073244</v>
      </c>
    </row>
    <row r="27" spans="1:15">
      <c r="A27" s="1577">
        <v>0</v>
      </c>
      <c r="B27" s="1592" t="s">
        <v>242</v>
      </c>
      <c r="C27" s="1574">
        <v>5200</v>
      </c>
      <c r="D27" s="1595">
        <f>OTCHET!$E$279</f>
        <v>1191376</v>
      </c>
      <c r="E27" s="1595">
        <f>OTCHET!$L$279</f>
        <v>630590</v>
      </c>
      <c r="F27" s="1596"/>
      <c r="G27" s="1596"/>
      <c r="H27" s="1596"/>
      <c r="I27" s="1596"/>
      <c r="J27" s="1596"/>
      <c r="K27" s="1596">
        <v>140197</v>
      </c>
      <c r="L27" s="1596">
        <v>140197</v>
      </c>
      <c r="M27" s="1596">
        <v>140196</v>
      </c>
      <c r="N27" s="1596">
        <v>140196</v>
      </c>
      <c r="O27" s="1572">
        <f t="shared" si="2"/>
        <v>1191376</v>
      </c>
    </row>
    <row r="28" spans="1:15">
      <c r="A28" s="1577">
        <v>0</v>
      </c>
      <c r="B28" s="1592" t="s">
        <v>614</v>
      </c>
      <c r="C28" s="1574">
        <v>5300</v>
      </c>
      <c r="D28" s="1595">
        <f>OTCHET!$E$287</f>
        <v>41300</v>
      </c>
      <c r="E28" s="1595">
        <f>OTCHET!$L$287</f>
        <v>0</v>
      </c>
      <c r="F28" s="1596"/>
      <c r="G28" s="1596"/>
      <c r="H28" s="1596"/>
      <c r="I28" s="1596"/>
      <c r="J28" s="1596"/>
      <c r="K28" s="1596">
        <v>20650</v>
      </c>
      <c r="L28" s="1596">
        <v>20650</v>
      </c>
      <c r="M28" s="1596"/>
      <c r="N28" s="1596"/>
      <c r="O28" s="1572">
        <f t="shared" si="2"/>
        <v>41300</v>
      </c>
    </row>
    <row r="29" spans="1:15">
      <c r="A29" s="1577">
        <v>0</v>
      </c>
      <c r="B29" s="1592" t="s">
        <v>672</v>
      </c>
      <c r="C29" s="1574">
        <v>5400</v>
      </c>
      <c r="D29" s="1595">
        <f>OTCHET!$E$290</f>
        <v>0</v>
      </c>
      <c r="E29" s="1595">
        <f>OTCHET!$L$290</f>
        <v>0</v>
      </c>
      <c r="F29" s="1596"/>
      <c r="G29" s="1596"/>
      <c r="H29" s="1596"/>
      <c r="I29" s="1596"/>
      <c r="J29" s="1596"/>
      <c r="K29" s="1596"/>
      <c r="L29" s="1596"/>
      <c r="M29" s="1596"/>
      <c r="N29" s="1596"/>
      <c r="O29" s="1572">
        <f t="shared" si="2"/>
        <v>0</v>
      </c>
    </row>
    <row r="30" spans="1:15">
      <c r="A30" s="1577">
        <v>0</v>
      </c>
      <c r="B30" s="1598" t="s">
        <v>673</v>
      </c>
      <c r="C30" s="1574">
        <v>5500</v>
      </c>
      <c r="D30" s="1599">
        <f>OTCHET!$E$291</f>
        <v>0</v>
      </c>
      <c r="E30" s="1599">
        <f>OTCHET!$L$291</f>
        <v>0</v>
      </c>
      <c r="F30" s="1600"/>
      <c r="G30" s="1600"/>
      <c r="H30" s="1600"/>
      <c r="I30" s="1600"/>
      <c r="J30" s="1600"/>
      <c r="K30" s="1600"/>
      <c r="L30" s="1600"/>
      <c r="M30" s="1600"/>
      <c r="N30" s="1600"/>
      <c r="O30" s="1572">
        <f t="shared" si="2"/>
        <v>0</v>
      </c>
    </row>
    <row r="31" spans="1:15" ht="38.25">
      <c r="A31" s="1601">
        <v>1</v>
      </c>
      <c r="B31" s="1602" t="s">
        <v>1938</v>
      </c>
      <c r="C31" s="1649">
        <v>9992</v>
      </c>
      <c r="D31" s="1587">
        <f>OTCHET!E422+OTCHET!E432</f>
        <v>23360986</v>
      </c>
      <c r="E31" s="1587">
        <f>OTCHET!L422+OTCHET!L432</f>
        <v>15603695</v>
      </c>
      <c r="F31" s="1643"/>
      <c r="G31" s="1643"/>
      <c r="H31" s="1643"/>
      <c r="I31" s="1643"/>
      <c r="J31" s="1643"/>
      <c r="K31" s="1643"/>
      <c r="L31" s="1643"/>
      <c r="M31" s="1643"/>
      <c r="N31" s="1643"/>
      <c r="O31" s="1588">
        <f>IF($E$6=$F$6,SUM($E31,$G31:$N31),IF($E$6=$G$6,SUM($E31,$H31:$N31),IF($E$6=$H$6,SUM($E31,$I31:$N31),IF($E$6=$I$6,SUM($E31,$J31:$N31),IF($E$6=$J$6,SUM($E31,$K31:$N31),IF($E$6=$K$6,SUM($E31,$L31:$N31),IF($E$6=$L$6,SUM($E31,$M31:$N31),IF($E$6=$M$6,$E31+$N31,E31+F31+G31+H31+I31+J31+K31+L31+M31+N31))))))))</f>
        <v>15603695</v>
      </c>
    </row>
    <row r="32" spans="1:15">
      <c r="A32" s="1601">
        <v>1</v>
      </c>
      <c r="B32" s="1603" t="s">
        <v>1929</v>
      </c>
      <c r="C32" s="1604"/>
      <c r="D32" s="1595"/>
      <c r="E32" s="1595"/>
      <c r="F32" s="1595"/>
      <c r="G32" s="1595"/>
      <c r="H32" s="1595"/>
      <c r="I32" s="1595"/>
      <c r="J32" s="1595"/>
      <c r="K32" s="1595"/>
      <c r="L32" s="1595"/>
      <c r="M32" s="1595"/>
      <c r="N32" s="1595"/>
      <c r="O32" s="1572"/>
    </row>
    <row r="33" spans="1:15" ht="25.5">
      <c r="A33" s="1544">
        <v>1</v>
      </c>
      <c r="B33" s="1598" t="s">
        <v>1939</v>
      </c>
      <c r="C33" s="1574">
        <v>7600</v>
      </c>
      <c r="D33" s="1584">
        <f>OTCHET!$E$427</f>
        <v>1027727</v>
      </c>
      <c r="E33" s="1584">
        <f>OTCHET!$L$427</f>
        <v>919000</v>
      </c>
      <c r="F33" s="1585"/>
      <c r="G33" s="1585"/>
      <c r="H33" s="1585"/>
      <c r="I33" s="1585"/>
      <c r="J33" s="1585"/>
      <c r="K33" s="1585"/>
      <c r="L33" s="1585"/>
      <c r="M33" s="1585"/>
      <c r="N33" s="1585"/>
      <c r="O33" s="1572">
        <f>SUM(E33:N33)</f>
        <v>919000</v>
      </c>
    </row>
    <row r="34" spans="1:15">
      <c r="A34" s="1544">
        <v>1</v>
      </c>
      <c r="B34" s="1605" t="s">
        <v>1940</v>
      </c>
      <c r="C34" s="1606"/>
      <c r="D34" s="1607">
        <f t="shared" ref="D34:O34" si="3">+D8+D31-D19</f>
        <v>-11413257</v>
      </c>
      <c r="E34" s="1607">
        <f t="shared" si="3"/>
        <v>3164088</v>
      </c>
      <c r="F34" s="1607">
        <f t="shared" si="3"/>
        <v>0</v>
      </c>
      <c r="G34" s="1607">
        <f t="shared" si="3"/>
        <v>0</v>
      </c>
      <c r="H34" s="1607">
        <f t="shared" si="3"/>
        <v>0</v>
      </c>
      <c r="I34" s="1607">
        <f t="shared" si="3"/>
        <v>0</v>
      </c>
      <c r="J34" s="1607">
        <f t="shared" si="3"/>
        <v>0</v>
      </c>
      <c r="K34" s="1607">
        <f t="shared" si="3"/>
        <v>0</v>
      </c>
      <c r="L34" s="1607">
        <f t="shared" si="3"/>
        <v>0</v>
      </c>
      <c r="M34" s="1607">
        <f t="shared" si="3"/>
        <v>0</v>
      </c>
      <c r="N34" s="1607">
        <f t="shared" si="3"/>
        <v>0</v>
      </c>
      <c r="O34" s="1607">
        <f t="shared" si="3"/>
        <v>3164088</v>
      </c>
    </row>
    <row r="35" spans="1:15" ht="15.75">
      <c r="A35" s="1544">
        <v>1</v>
      </c>
      <c r="B35" s="1608" t="s">
        <v>1941</v>
      </c>
      <c r="C35" s="1609"/>
      <c r="D35" s="1610">
        <f>+D34+D36</f>
        <v>0</v>
      </c>
      <c r="E35" s="1610">
        <f t="shared" ref="E35:O35" si="4">+E34+E36</f>
        <v>0</v>
      </c>
      <c r="F35" s="1610">
        <f t="shared" si="4"/>
        <v>0</v>
      </c>
      <c r="G35" s="1610">
        <f t="shared" si="4"/>
        <v>0</v>
      </c>
      <c r="H35" s="1610">
        <f t="shared" si="4"/>
        <v>0</v>
      </c>
      <c r="I35" s="1610">
        <f t="shared" si="4"/>
        <v>0</v>
      </c>
      <c r="J35" s="1610">
        <f t="shared" si="4"/>
        <v>0</v>
      </c>
      <c r="K35" s="1610">
        <f t="shared" si="4"/>
        <v>0</v>
      </c>
      <c r="L35" s="1610">
        <f t="shared" si="4"/>
        <v>0</v>
      </c>
      <c r="M35" s="1610">
        <f t="shared" si="4"/>
        <v>0</v>
      </c>
      <c r="N35" s="1610">
        <f t="shared" si="4"/>
        <v>0</v>
      </c>
      <c r="O35" s="1610">
        <f t="shared" si="4"/>
        <v>0</v>
      </c>
    </row>
    <row r="36" spans="1:15" ht="25.5">
      <c r="A36" s="1611">
        <v>1</v>
      </c>
      <c r="B36" s="1612" t="s">
        <v>1942</v>
      </c>
      <c r="C36" s="1648">
        <v>9993</v>
      </c>
      <c r="D36" s="1613">
        <f>OTCHET!E600</f>
        <v>11413257</v>
      </c>
      <c r="E36" s="1613">
        <f>OTCHET!L600</f>
        <v>-3164088</v>
      </c>
      <c r="F36" s="1644"/>
      <c r="G36" s="1644"/>
      <c r="H36" s="1644"/>
      <c r="I36" s="1644"/>
      <c r="J36" s="1644"/>
      <c r="K36" s="1644"/>
      <c r="L36" s="1644"/>
      <c r="M36" s="1644"/>
      <c r="N36" s="1644"/>
      <c r="O36" s="1614">
        <f>IF($E$6=$F$6,SUM($E36,$G36:$N36),IF($E$6=$G$6,SUM($E36,$H36:$N36),IF($E$6=$H$6,SUM($E36,$I36:$N36),IF($E$6=$I$6,SUM($E36,$J36:$N36),IF($E$6=$J$6,SUM($E36,$K36:$N36),IF($E$6=$K$6,SUM($E36,$L36:$N36),IF($E$6=$L$6,SUM($E36,$M36:$N36),IF($E$6=$M$6,$E36+$N36,E36+F36+G36+H36+I36+J36+K36+L36+M36+N36))))))))</f>
        <v>-3164088</v>
      </c>
    </row>
    <row r="37" spans="1:15">
      <c r="A37" s="1611">
        <v>1</v>
      </c>
      <c r="B37" s="1615" t="s">
        <v>1943</v>
      </c>
      <c r="C37" s="1616"/>
      <c r="D37" s="1617"/>
      <c r="E37" s="1617"/>
      <c r="F37" s="1617"/>
      <c r="G37" s="1617"/>
      <c r="H37" s="1617"/>
      <c r="I37" s="1617"/>
      <c r="J37" s="1617"/>
      <c r="K37" s="1617"/>
      <c r="L37" s="1617"/>
      <c r="M37" s="1617"/>
      <c r="N37" s="1617"/>
      <c r="O37" s="1618"/>
    </row>
    <row r="38" spans="1:15">
      <c r="A38" s="1577">
        <v>0</v>
      </c>
      <c r="B38" s="1619" t="s">
        <v>754</v>
      </c>
      <c r="C38" s="1574">
        <v>7000</v>
      </c>
      <c r="D38" s="1620">
        <f>OTCHET!$E$464</f>
        <v>0</v>
      </c>
      <c r="E38" s="1620">
        <f>OTCHET!$L$464</f>
        <v>0</v>
      </c>
      <c r="F38" s="1621"/>
      <c r="G38" s="1621"/>
      <c r="H38" s="1621"/>
      <c r="I38" s="1621"/>
      <c r="J38" s="1621"/>
      <c r="K38" s="1621"/>
      <c r="L38" s="1621"/>
      <c r="M38" s="1621"/>
      <c r="N38" s="1621"/>
      <c r="O38" s="1572">
        <f>SUM(E38:N38)</f>
        <v>0</v>
      </c>
    </row>
    <row r="39" spans="1:15">
      <c r="A39" s="1577">
        <v>0</v>
      </c>
      <c r="B39" s="1622" t="s">
        <v>1990</v>
      </c>
      <c r="C39" s="1574">
        <v>7200</v>
      </c>
      <c r="D39" s="1620">
        <f>OTCHET!$E$471</f>
        <v>0</v>
      </c>
      <c r="E39" s="1620">
        <f>OTCHET!$L$471</f>
        <v>25000</v>
      </c>
      <c r="F39" s="1621"/>
      <c r="G39" s="1621"/>
      <c r="H39" s="1621"/>
      <c r="I39" s="1621"/>
      <c r="J39" s="1621"/>
      <c r="K39" s="1621"/>
      <c r="L39" s="1621"/>
      <c r="M39" s="1621"/>
      <c r="N39" s="1621"/>
      <c r="O39" s="1572">
        <f>SUM(E39:N39)</f>
        <v>25000</v>
      </c>
    </row>
    <row r="40" spans="1:15">
      <c r="A40" s="1577">
        <v>0</v>
      </c>
      <c r="B40" s="1623" t="s">
        <v>1944</v>
      </c>
      <c r="C40" s="1574">
        <v>8000</v>
      </c>
      <c r="D40" s="1624">
        <f t="shared" ref="D40:N40" si="5">+D41+D42</f>
        <v>0</v>
      </c>
      <c r="E40" s="1624">
        <f t="shared" si="5"/>
        <v>0</v>
      </c>
      <c r="F40" s="1624">
        <f t="shared" si="5"/>
        <v>0</v>
      </c>
      <c r="G40" s="1624">
        <f t="shared" si="5"/>
        <v>0</v>
      </c>
      <c r="H40" s="1624">
        <f t="shared" si="5"/>
        <v>0</v>
      </c>
      <c r="I40" s="1624">
        <f t="shared" si="5"/>
        <v>0</v>
      </c>
      <c r="J40" s="1624">
        <f t="shared" si="5"/>
        <v>0</v>
      </c>
      <c r="K40" s="1624">
        <f t="shared" si="5"/>
        <v>0</v>
      </c>
      <c r="L40" s="1624">
        <f t="shared" si="5"/>
        <v>0</v>
      </c>
      <c r="M40" s="1624">
        <f t="shared" si="5"/>
        <v>0</v>
      </c>
      <c r="N40" s="1624">
        <f t="shared" si="5"/>
        <v>0</v>
      </c>
      <c r="O40" s="1625">
        <f>IF($E$6=$F$6,SUM($E40,$G40:$N40),IF($E$6=$G$6,SUM($E40,$H40:$N40),IF($E$6=$H$6,SUM($E40,$I40:$N40),IF($E$6=$I$6,SUM($E40,$J40:$N40),IF($E$6=$J$6,SUM($E40,$K40:$N40),IF($E$6=$K$6,SUM($E40,$L40:$N40),IF($E$6=$L$6,SUM($E40,$M40:$N40),IF($E$6=$M$6,$E40+$N40,E40+F40+G40+H40+I40+J40+K40+L40+M40+N40))))))))</f>
        <v>0</v>
      </c>
    </row>
    <row r="41" spans="1:15" ht="25.5">
      <c r="A41" s="1577">
        <v>0</v>
      </c>
      <c r="B41" s="1626" t="s">
        <v>1973</v>
      </c>
      <c r="C41" s="1593">
        <v>8011</v>
      </c>
      <c r="D41" s="1571">
        <f>SUM(OTCHET!$E$485,OTCHET!$E$486,OTCHET!$E$489,OTCHET!$E$490,OTCHET!$E$493,OTCHET!$E$494,OTCHET!$E$498)</f>
        <v>0</v>
      </c>
      <c r="E41" s="1571">
        <f>SUM(OTCHET!$L$485,OTCHET!$L$486,OTCHET!$L$489,OTCHET!$L$490,OTCHET!$L$493,OTCHET!$L$494,OTCHET!$L$498)</f>
        <v>0</v>
      </c>
      <c r="F41" s="1579"/>
      <c r="G41" s="1579"/>
      <c r="H41" s="1579"/>
      <c r="I41" s="1579"/>
      <c r="J41" s="1579"/>
      <c r="K41" s="1579"/>
      <c r="L41" s="1579"/>
      <c r="M41" s="1579"/>
      <c r="N41" s="1579"/>
      <c r="O41" s="1572">
        <f>SUM(E41:N41)</f>
        <v>0</v>
      </c>
    </row>
    <row r="42" spans="1:15" ht="25.5">
      <c r="A42" s="1577">
        <v>0</v>
      </c>
      <c r="B42" s="1627" t="s">
        <v>1972</v>
      </c>
      <c r="C42" s="1593">
        <v>8017</v>
      </c>
      <c r="D42" s="1571">
        <f>SUM(OTCHET!$E$487,OTCHET!$E$488,OTCHET!$E$491,OTCHET!$E$492,OTCHET!$E$495,OTCHET!$E$496,OTCHET!$E$499)</f>
        <v>0</v>
      </c>
      <c r="E42" s="1571">
        <f>SUM(OTCHET!$L$487,OTCHET!$L$488,OTCHET!$L$491,OTCHET!$L$492,OTCHET!$L$495,OTCHET!$L$496,OTCHET!$L$499)</f>
        <v>0</v>
      </c>
      <c r="F42" s="1579"/>
      <c r="G42" s="1579"/>
      <c r="H42" s="1579"/>
      <c r="I42" s="1579"/>
      <c r="J42" s="1579"/>
      <c r="K42" s="1579"/>
      <c r="L42" s="1579"/>
      <c r="M42" s="1579"/>
      <c r="N42" s="1579"/>
      <c r="O42" s="1572">
        <f>SUM(E42:N42)</f>
        <v>0</v>
      </c>
    </row>
    <row r="43" spans="1:15">
      <c r="A43" s="1577">
        <v>0</v>
      </c>
      <c r="B43" s="1623" t="s">
        <v>1945</v>
      </c>
      <c r="C43" s="1574">
        <v>8300</v>
      </c>
      <c r="D43" s="1591">
        <f>SUM(D44:D47)</f>
        <v>0</v>
      </c>
      <c r="E43" s="1591">
        <f t="shared" ref="E43:N43" si="6">SUM(E44:E47)</f>
        <v>0</v>
      </c>
      <c r="F43" s="1591">
        <f t="shared" si="6"/>
        <v>0</v>
      </c>
      <c r="G43" s="1591">
        <f t="shared" si="6"/>
        <v>0</v>
      </c>
      <c r="H43" s="1591">
        <f t="shared" si="6"/>
        <v>0</v>
      </c>
      <c r="I43" s="1591">
        <f t="shared" si="6"/>
        <v>0</v>
      </c>
      <c r="J43" s="1591">
        <f t="shared" si="6"/>
        <v>0</v>
      </c>
      <c r="K43" s="1591">
        <f t="shared" si="6"/>
        <v>0</v>
      </c>
      <c r="L43" s="1591">
        <f t="shared" si="6"/>
        <v>0</v>
      </c>
      <c r="M43" s="1591">
        <f t="shared" si="6"/>
        <v>0</v>
      </c>
      <c r="N43" s="1591">
        <f t="shared" si="6"/>
        <v>0</v>
      </c>
      <c r="O43" s="1628">
        <f>IF($E$6=$F$6,SUM($E43,$G43:$N43),IF($E$6=$G$6,SUM($E43,$H43:$N43),IF($E$6=$H$6,SUM($E43,$I43:$N43),IF($E$6=$I$6,SUM($E43,$J43:$N43),IF($E$6=$J$6,SUM($E43,$K43:$N43),IF($E$6=$K$6,SUM($E43,$L43:$N43),IF($E$6=$L$6,SUM($E43,$M43:$N43),IF($E$6=$M$6,$E43+$N43,E43+F43+G43+H43+I43+J43+K43+L43+M43+N43))))))))</f>
        <v>0</v>
      </c>
    </row>
    <row r="44" spans="1:15">
      <c r="A44" s="1577"/>
      <c r="B44" s="1626" t="s">
        <v>1971</v>
      </c>
      <c r="C44" s="1593">
        <v>8311</v>
      </c>
      <c r="D44" s="1571">
        <f>SUM(OTCHET!$E$507,OTCHET!$E$508)</f>
        <v>0</v>
      </c>
      <c r="E44" s="1571">
        <f>SUM(OTCHET!$L$507,OTCHET!$L$508)</f>
        <v>0</v>
      </c>
      <c r="F44" s="1579"/>
      <c r="G44" s="1579"/>
      <c r="H44" s="1579"/>
      <c r="I44" s="1579"/>
      <c r="J44" s="1579"/>
      <c r="K44" s="1579"/>
      <c r="L44" s="1579"/>
      <c r="M44" s="1579"/>
      <c r="N44" s="1579"/>
      <c r="O44" s="1572">
        <f t="shared" ref="O44:O52" si="7">SUM(E44:N44)</f>
        <v>0</v>
      </c>
    </row>
    <row r="45" spans="1:15" ht="25.5">
      <c r="A45" s="1577"/>
      <c r="B45" s="1627" t="s">
        <v>1970</v>
      </c>
      <c r="C45" s="1593">
        <v>8321</v>
      </c>
      <c r="D45" s="1571">
        <f>SUM(OTCHET!$E$509,OTCHET!$E$510)</f>
        <v>0</v>
      </c>
      <c r="E45" s="1571">
        <f>SUM(OTCHET!$L$509,OTCHET!$L$510)</f>
        <v>0</v>
      </c>
      <c r="F45" s="1579"/>
      <c r="G45" s="1579"/>
      <c r="H45" s="1579"/>
      <c r="I45" s="1579"/>
      <c r="J45" s="1579"/>
      <c r="K45" s="1579"/>
      <c r="L45" s="1579"/>
      <c r="M45" s="1579"/>
      <c r="N45" s="1579"/>
      <c r="O45" s="1572">
        <f t="shared" si="7"/>
        <v>0</v>
      </c>
    </row>
    <row r="46" spans="1:15" ht="25.5">
      <c r="A46" s="1577"/>
      <c r="B46" s="1626" t="s">
        <v>1969</v>
      </c>
      <c r="C46" s="1593">
        <v>8371</v>
      </c>
      <c r="D46" s="1571">
        <f>SUM(OTCHET!$E$511,OTCHET!$E$512)</f>
        <v>0</v>
      </c>
      <c r="E46" s="1571">
        <f>SUM(OTCHET!$L$511,OTCHET!$L$512)</f>
        <v>0</v>
      </c>
      <c r="F46" s="1579"/>
      <c r="G46" s="1579"/>
      <c r="H46" s="1579"/>
      <c r="I46" s="1579"/>
      <c r="J46" s="1579"/>
      <c r="K46" s="1579"/>
      <c r="L46" s="1579"/>
      <c r="M46" s="1579"/>
      <c r="N46" s="1579"/>
      <c r="O46" s="1572">
        <f t="shared" si="7"/>
        <v>0</v>
      </c>
    </row>
    <row r="47" spans="1:15" ht="25.5">
      <c r="A47" s="1577"/>
      <c r="B47" s="1627" t="s">
        <v>1968</v>
      </c>
      <c r="C47" s="1593">
        <v>8381</v>
      </c>
      <c r="D47" s="1571">
        <f>SUM(OTCHET!$E$513,OTCHET!$E$514)</f>
        <v>0</v>
      </c>
      <c r="E47" s="1571">
        <f>SUM(OTCHET!$L$513,OTCHET!$L$514)</f>
        <v>0</v>
      </c>
      <c r="F47" s="1579"/>
      <c r="G47" s="1579"/>
      <c r="H47" s="1579"/>
      <c r="I47" s="1579"/>
      <c r="J47" s="1579"/>
      <c r="K47" s="1579"/>
      <c r="L47" s="1579"/>
      <c r="M47" s="1579"/>
      <c r="N47" s="1579"/>
      <c r="O47" s="1572">
        <f t="shared" si="7"/>
        <v>0</v>
      </c>
    </row>
    <row r="48" spans="1:15">
      <c r="A48" s="1577"/>
      <c r="B48" s="1629" t="s">
        <v>33</v>
      </c>
      <c r="C48" s="1574">
        <v>8500</v>
      </c>
      <c r="D48" s="1571">
        <f>OTCHET!$E$515</f>
        <v>0</v>
      </c>
      <c r="E48" s="1571">
        <f>OTCHET!$L$515</f>
        <v>0</v>
      </c>
      <c r="F48" s="1579"/>
      <c r="G48" s="1579"/>
      <c r="H48" s="1579"/>
      <c r="I48" s="1579"/>
      <c r="J48" s="1579"/>
      <c r="K48" s="1579"/>
      <c r="L48" s="1579"/>
      <c r="M48" s="1579"/>
      <c r="N48" s="1579"/>
      <c r="O48" s="1572">
        <f t="shared" si="7"/>
        <v>0</v>
      </c>
    </row>
    <row r="49" spans="1:15">
      <c r="A49" s="1577"/>
      <c r="B49" s="1629" t="s">
        <v>37</v>
      </c>
      <c r="C49" s="1574">
        <v>8600</v>
      </c>
      <c r="D49" s="1571">
        <f>OTCHET!$E$519</f>
        <v>0</v>
      </c>
      <c r="E49" s="1571">
        <f>OTCHET!$L$519</f>
        <v>0</v>
      </c>
      <c r="F49" s="1579"/>
      <c r="G49" s="1579"/>
      <c r="H49" s="1579"/>
      <c r="I49" s="1579"/>
      <c r="J49" s="1579"/>
      <c r="K49" s="1579"/>
      <c r="L49" s="1579"/>
      <c r="M49" s="1579"/>
      <c r="N49" s="1579"/>
      <c r="O49" s="1572">
        <f t="shared" si="7"/>
        <v>0</v>
      </c>
    </row>
    <row r="50" spans="1:15" ht="25.5">
      <c r="A50" s="1577">
        <v>0</v>
      </c>
      <c r="B50" s="1630" t="s">
        <v>1946</v>
      </c>
      <c r="C50" s="1574">
        <v>8800</v>
      </c>
      <c r="D50" s="1571">
        <f>OTCHET!$E$527</f>
        <v>0</v>
      </c>
      <c r="E50" s="1571">
        <f>OTCHET!$L$527</f>
        <v>45859</v>
      </c>
      <c r="F50" s="1579"/>
      <c r="G50" s="1579"/>
      <c r="H50" s="1579"/>
      <c r="I50" s="1579"/>
      <c r="J50" s="1579"/>
      <c r="K50" s="1579"/>
      <c r="L50" s="1579"/>
      <c r="M50" s="1579"/>
      <c r="N50" s="1579"/>
      <c r="O50" s="1572">
        <f t="shared" si="7"/>
        <v>45859</v>
      </c>
    </row>
    <row r="51" spans="1:15">
      <c r="A51" s="1577">
        <v>0</v>
      </c>
      <c r="B51" s="1630" t="s">
        <v>1947</v>
      </c>
      <c r="C51" s="1574">
        <v>9000</v>
      </c>
      <c r="D51" s="1571">
        <f>OTCHET!$E$538</f>
        <v>0</v>
      </c>
      <c r="E51" s="1571">
        <f>OTCHET!$L$538</f>
        <v>0</v>
      </c>
      <c r="F51" s="1579"/>
      <c r="G51" s="1579"/>
      <c r="H51" s="1579"/>
      <c r="I51" s="1579"/>
      <c r="J51" s="1579"/>
      <c r="K51" s="1579"/>
      <c r="L51" s="1579"/>
      <c r="M51" s="1579"/>
      <c r="N51" s="1579"/>
      <c r="O51" s="1572">
        <f t="shared" si="7"/>
        <v>0</v>
      </c>
    </row>
    <row r="52" spans="1:15" ht="25.5">
      <c r="A52" s="1577"/>
      <c r="B52" s="1630" t="s">
        <v>1948</v>
      </c>
      <c r="C52" s="1574">
        <v>9100</v>
      </c>
      <c r="D52" s="1571">
        <f>OTCHET!$E$539</f>
        <v>0</v>
      </c>
      <c r="E52" s="1571">
        <f>OTCHET!$L$539</f>
        <v>0</v>
      </c>
      <c r="F52" s="1579"/>
      <c r="G52" s="1579"/>
      <c r="H52" s="1579"/>
      <c r="I52" s="1579"/>
      <c r="J52" s="1579"/>
      <c r="K52" s="1579"/>
      <c r="L52" s="1579"/>
      <c r="M52" s="1579"/>
      <c r="N52" s="1579"/>
      <c r="O52" s="1572">
        <f t="shared" si="7"/>
        <v>0</v>
      </c>
    </row>
    <row r="53" spans="1:15">
      <c r="A53" s="1577">
        <v>0</v>
      </c>
      <c r="B53" s="1631" t="s">
        <v>1949</v>
      </c>
      <c r="C53" s="1574">
        <v>9300</v>
      </c>
      <c r="D53" s="1624">
        <f>SUM(D54:D63)</f>
        <v>0</v>
      </c>
      <c r="E53" s="1624">
        <f t="shared" ref="E53:N53" si="8">SUM(E54:E63)</f>
        <v>1317</v>
      </c>
      <c r="F53" s="1624">
        <f t="shared" si="8"/>
        <v>0</v>
      </c>
      <c r="G53" s="1624">
        <f t="shared" si="8"/>
        <v>0</v>
      </c>
      <c r="H53" s="1624">
        <f t="shared" si="8"/>
        <v>0</v>
      </c>
      <c r="I53" s="1624">
        <f t="shared" si="8"/>
        <v>0</v>
      </c>
      <c r="J53" s="1624">
        <f t="shared" si="8"/>
        <v>0</v>
      </c>
      <c r="K53" s="1624">
        <f t="shared" si="8"/>
        <v>0</v>
      </c>
      <c r="L53" s="1624">
        <f t="shared" si="8"/>
        <v>0</v>
      </c>
      <c r="M53" s="1624">
        <f t="shared" si="8"/>
        <v>0</v>
      </c>
      <c r="N53" s="1624">
        <f t="shared" si="8"/>
        <v>0</v>
      </c>
      <c r="O53" s="1625">
        <f>IF($E$6=$F$6,SUM($E53,$G53:$N53),IF($E$6=$G$6,SUM($E53,$H53:$N53),IF($E$6=$H$6,SUM($E53,$I53:$N53),IF($E$6=$I$6,SUM($E53,$J53:$N53),IF($E$6=$J$6,SUM($E53,$K53:$N53),IF($E$6=$K$6,SUM($E53,$L53:$N53),IF($E$6=$L$6,SUM($E53,$M53:$N53),IF($E$6=$M$6,$E53+$N53,E53+F53+G53+H53+I53+J53+K53+L53+M53+N53))))))))</f>
        <v>1317</v>
      </c>
    </row>
    <row r="54" spans="1:15" ht="25.5">
      <c r="A54" s="1577">
        <v>0</v>
      </c>
      <c r="B54" s="1626" t="s">
        <v>1950</v>
      </c>
      <c r="C54" s="1574">
        <v>9301</v>
      </c>
      <c r="D54" s="1571">
        <f>OTCHET!$E$548</f>
        <v>0</v>
      </c>
      <c r="E54" s="1571">
        <f>OTCHET!$L$548</f>
        <v>0</v>
      </c>
      <c r="F54" s="1579"/>
      <c r="G54" s="1579"/>
      <c r="H54" s="1579"/>
      <c r="I54" s="1579"/>
      <c r="J54" s="1579"/>
      <c r="K54" s="1579"/>
      <c r="L54" s="1579"/>
      <c r="M54" s="1579"/>
      <c r="N54" s="1579"/>
      <c r="O54" s="1572">
        <f t="shared" ref="O54:O63" si="9">SUM(E54:N54)</f>
        <v>0</v>
      </c>
    </row>
    <row r="55" spans="1:15" ht="25.5">
      <c r="A55" s="1577">
        <v>0</v>
      </c>
      <c r="B55" s="1626" t="s">
        <v>1951</v>
      </c>
      <c r="C55" s="1574">
        <v>9310</v>
      </c>
      <c r="D55" s="1571">
        <f>OTCHET!$E$549</f>
        <v>0</v>
      </c>
      <c r="E55" s="1571">
        <f>OTCHET!$L$549</f>
        <v>1317</v>
      </c>
      <c r="F55" s="1579"/>
      <c r="G55" s="1579"/>
      <c r="H55" s="1579"/>
      <c r="I55" s="1579"/>
      <c r="J55" s="1579"/>
      <c r="K55" s="1579"/>
      <c r="L55" s="1579"/>
      <c r="M55" s="1579"/>
      <c r="N55" s="1579"/>
      <c r="O55" s="1572">
        <f t="shared" si="9"/>
        <v>1317</v>
      </c>
    </row>
    <row r="56" spans="1:15">
      <c r="A56" s="1577">
        <v>0</v>
      </c>
      <c r="B56" s="1626" t="s">
        <v>1952</v>
      </c>
      <c r="C56" s="1574">
        <v>9317</v>
      </c>
      <c r="D56" s="1571">
        <f>OTCHET!$E$550</f>
        <v>0</v>
      </c>
      <c r="E56" s="1571">
        <f>OTCHET!$L$550</f>
        <v>0</v>
      </c>
      <c r="F56" s="1579"/>
      <c r="G56" s="1579"/>
      <c r="H56" s="1579"/>
      <c r="I56" s="1579"/>
      <c r="J56" s="1579"/>
      <c r="K56" s="1579"/>
      <c r="L56" s="1579"/>
      <c r="M56" s="1579"/>
      <c r="N56" s="1579"/>
      <c r="O56" s="1572">
        <f t="shared" si="9"/>
        <v>0</v>
      </c>
    </row>
    <row r="57" spans="1:15">
      <c r="A57" s="1577">
        <v>0</v>
      </c>
      <c r="B57" s="1626" t="s">
        <v>1953</v>
      </c>
      <c r="C57" s="1574">
        <v>9318</v>
      </c>
      <c r="D57" s="1571">
        <f>OTCHET!$E$551</f>
        <v>0</v>
      </c>
      <c r="E57" s="1571">
        <f>OTCHET!$L$551</f>
        <v>0</v>
      </c>
      <c r="F57" s="1579"/>
      <c r="G57" s="1579"/>
      <c r="H57" s="1579"/>
      <c r="I57" s="1579"/>
      <c r="J57" s="1579"/>
      <c r="K57" s="1579"/>
      <c r="L57" s="1579"/>
      <c r="M57" s="1579"/>
      <c r="N57" s="1579"/>
      <c r="O57" s="1572">
        <f t="shared" si="9"/>
        <v>0</v>
      </c>
    </row>
    <row r="58" spans="1:15" ht="38.25">
      <c r="A58" s="1577">
        <v>0</v>
      </c>
      <c r="B58" s="1626" t="s">
        <v>1954</v>
      </c>
      <c r="C58" s="1574">
        <v>9336</v>
      </c>
      <c r="D58" s="1571">
        <f>OTCHET!$E$561</f>
        <v>0</v>
      </c>
      <c r="E58" s="1571">
        <f>OTCHET!$L$561</f>
        <v>0</v>
      </c>
      <c r="F58" s="1579"/>
      <c r="G58" s="1579"/>
      <c r="H58" s="1579"/>
      <c r="I58" s="1579"/>
      <c r="J58" s="1579"/>
      <c r="K58" s="1579"/>
      <c r="L58" s="1579"/>
      <c r="M58" s="1579"/>
      <c r="N58" s="1579"/>
      <c r="O58" s="1572">
        <f t="shared" si="9"/>
        <v>0</v>
      </c>
    </row>
    <row r="59" spans="1:15" ht="38.25">
      <c r="A59" s="1577">
        <v>0</v>
      </c>
      <c r="B59" s="1626" t="s">
        <v>1955</v>
      </c>
      <c r="C59" s="1574">
        <v>9337</v>
      </c>
      <c r="D59" s="1571">
        <f>OTCHET!$E$562</f>
        <v>0</v>
      </c>
      <c r="E59" s="1571">
        <f>OTCHET!$L$562</f>
        <v>0</v>
      </c>
      <c r="F59" s="1579"/>
      <c r="G59" s="1579"/>
      <c r="H59" s="1579"/>
      <c r="I59" s="1579"/>
      <c r="J59" s="1579"/>
      <c r="K59" s="1579"/>
      <c r="L59" s="1579"/>
      <c r="M59" s="1579"/>
      <c r="N59" s="1579"/>
      <c r="O59" s="1572">
        <f t="shared" si="9"/>
        <v>0</v>
      </c>
    </row>
    <row r="60" spans="1:15">
      <c r="A60" s="1577">
        <v>0</v>
      </c>
      <c r="B60" s="1626" t="s">
        <v>1956</v>
      </c>
      <c r="C60" s="1574">
        <v>9338</v>
      </c>
      <c r="D60" s="1571">
        <f>OTCHET!$E$563</f>
        <v>0</v>
      </c>
      <c r="E60" s="1571">
        <f>OTCHET!$L$563</f>
        <v>0</v>
      </c>
      <c r="F60" s="1579"/>
      <c r="G60" s="1579"/>
      <c r="H60" s="1579"/>
      <c r="I60" s="1579"/>
      <c r="J60" s="1579"/>
      <c r="K60" s="1579"/>
      <c r="L60" s="1579"/>
      <c r="M60" s="1579"/>
      <c r="N60" s="1579"/>
      <c r="O60" s="1572">
        <f t="shared" si="9"/>
        <v>0</v>
      </c>
    </row>
    <row r="61" spans="1:15">
      <c r="A61" s="1577">
        <v>0</v>
      </c>
      <c r="B61" s="1626" t="s">
        <v>1957</v>
      </c>
      <c r="C61" s="1574">
        <v>9339</v>
      </c>
      <c r="D61" s="1571">
        <f>OTCHET!$E$564</f>
        <v>0</v>
      </c>
      <c r="E61" s="1571">
        <f>OTCHET!$L$564</f>
        <v>0</v>
      </c>
      <c r="F61" s="1579"/>
      <c r="G61" s="1579"/>
      <c r="H61" s="1579"/>
      <c r="I61" s="1579"/>
      <c r="J61" s="1579"/>
      <c r="K61" s="1579"/>
      <c r="L61" s="1579"/>
      <c r="M61" s="1579"/>
      <c r="N61" s="1579"/>
      <c r="O61" s="1572">
        <f t="shared" si="9"/>
        <v>0</v>
      </c>
    </row>
    <row r="62" spans="1:15" ht="25.5">
      <c r="A62" s="1577">
        <v>0</v>
      </c>
      <c r="B62" s="1626" t="s">
        <v>1958</v>
      </c>
      <c r="C62" s="1574">
        <v>9395</v>
      </c>
      <c r="D62" s="1571">
        <f>OTCHET!$E$567</f>
        <v>0</v>
      </c>
      <c r="E62" s="1571">
        <f>OTCHET!$L$567</f>
        <v>0</v>
      </c>
      <c r="F62" s="1579"/>
      <c r="G62" s="1579"/>
      <c r="H62" s="1579"/>
      <c r="I62" s="1579"/>
      <c r="J62" s="1579"/>
      <c r="K62" s="1579"/>
      <c r="L62" s="1579"/>
      <c r="M62" s="1579"/>
      <c r="N62" s="1579"/>
      <c r="O62" s="1572">
        <f t="shared" si="9"/>
        <v>0</v>
      </c>
    </row>
    <row r="63" spans="1:15" ht="25.5">
      <c r="A63" s="1577">
        <v>0</v>
      </c>
      <c r="B63" s="1626" t="s">
        <v>1959</v>
      </c>
      <c r="C63" s="1574">
        <v>9396</v>
      </c>
      <c r="D63" s="1571">
        <f>OTCHET!$E$568</f>
        <v>0</v>
      </c>
      <c r="E63" s="1571">
        <f>OTCHET!$L$568</f>
        <v>0</v>
      </c>
      <c r="F63" s="1579"/>
      <c r="G63" s="1579"/>
      <c r="H63" s="1579"/>
      <c r="I63" s="1579"/>
      <c r="J63" s="1579"/>
      <c r="K63" s="1579"/>
      <c r="L63" s="1579"/>
      <c r="M63" s="1579"/>
      <c r="N63" s="1579"/>
      <c r="O63" s="1572">
        <f t="shared" si="9"/>
        <v>0</v>
      </c>
    </row>
    <row r="64" spans="1:15">
      <c r="A64" s="1577">
        <v>0</v>
      </c>
      <c r="B64" s="1623" t="s">
        <v>1960</v>
      </c>
      <c r="C64" s="1574">
        <v>9500</v>
      </c>
      <c r="D64" s="1624">
        <f>+D65+D68+D66+D67</f>
        <v>11413257</v>
      </c>
      <c r="E64" s="1624">
        <f t="shared" ref="E64:N64" si="10">+E65+E68+E66+E67</f>
        <v>-3236264</v>
      </c>
      <c r="F64" s="1624">
        <f t="shared" si="10"/>
        <v>0</v>
      </c>
      <c r="G64" s="1624">
        <f t="shared" si="10"/>
        <v>0</v>
      </c>
      <c r="H64" s="1624">
        <f t="shared" si="10"/>
        <v>0</v>
      </c>
      <c r="I64" s="1624">
        <f t="shared" si="10"/>
        <v>0</v>
      </c>
      <c r="J64" s="1624">
        <f t="shared" si="10"/>
        <v>0</v>
      </c>
      <c r="K64" s="1624">
        <f t="shared" si="10"/>
        <v>0</v>
      </c>
      <c r="L64" s="1624">
        <f t="shared" si="10"/>
        <v>0</v>
      </c>
      <c r="M64" s="1624">
        <f t="shared" si="10"/>
        <v>0</v>
      </c>
      <c r="N64" s="1624">
        <f t="shared" si="10"/>
        <v>0</v>
      </c>
      <c r="O64" s="1625">
        <f>IF($E$6=$F$6,SUM($E64,$G64:$N64),IF($E$6=$G$6,SUM($E64,$H64:$N64),IF($E$6=$H$6,SUM($E64,$I64:$N64),IF($E$6=$I$6,SUM($E64,$J64:$N64),IF($E$6=$J$6,SUM($E64,$K64:$N64),IF($E$6=$K$6,SUM($E64,$L64:$N64),IF($E$6=$L$6,SUM($E64,$M64:$N64),IF($E$6=$M$6,$E64+$N64,E64+F64+G64+H64+I64+J64+K64+L64+M64+N64))))))))</f>
        <v>-3236264</v>
      </c>
    </row>
    <row r="65" spans="1:23" ht="25.5">
      <c r="A65" s="1577">
        <v>0</v>
      </c>
      <c r="B65" s="1626" t="s">
        <v>2164</v>
      </c>
      <c r="C65" s="1593">
        <v>9501</v>
      </c>
      <c r="D65" s="1571">
        <f>SUM(OTCHET!$E$570:'OTCHET'!$E$575,OTCHET!$E$590:'OTCHET'!$E$591)</f>
        <v>11413257</v>
      </c>
      <c r="E65" s="1571">
        <f>SUM(OTCHET!$L$570:'OTCHET'!$L$575,OTCHET!$L$590:'OTCHET'!$L$591)</f>
        <v>11413257</v>
      </c>
      <c r="F65" s="1571"/>
      <c r="G65" s="1571"/>
      <c r="H65" s="1571"/>
      <c r="I65" s="1571"/>
      <c r="J65" s="1571"/>
      <c r="K65" s="1571"/>
      <c r="L65" s="1571"/>
      <c r="M65" s="1571"/>
      <c r="N65" s="1571"/>
      <c r="O65" s="1572">
        <f>$E$65</f>
        <v>11413257</v>
      </c>
    </row>
    <row r="66" spans="1:23" ht="25.5">
      <c r="A66" s="1577"/>
      <c r="B66" s="1627" t="s">
        <v>2165</v>
      </c>
      <c r="C66" s="1593">
        <v>9507</v>
      </c>
      <c r="D66" s="1571">
        <f>SUM(OTCHET!$E$576:'OTCHET'!$E$581,OTCHET!$E$592:'OTCHET'!$E$593)</f>
        <v>0</v>
      </c>
      <c r="E66" s="1571">
        <f>SUM(OTCHET!$L$576:'OTCHET'!$L$581,OTCHET!$L$592:'OTCHET'!$L$593)</f>
        <v>-14649521</v>
      </c>
      <c r="F66" s="1579"/>
      <c r="G66" s="1579"/>
      <c r="H66" s="1579"/>
      <c r="I66" s="1579"/>
      <c r="J66" s="1579"/>
      <c r="K66" s="1579"/>
      <c r="L66" s="1579"/>
      <c r="M66" s="1579"/>
      <c r="N66" s="1579"/>
      <c r="O66" s="1572">
        <f>SUM(E66:N66)</f>
        <v>-14649521</v>
      </c>
    </row>
    <row r="67" spans="1:23">
      <c r="A67" s="1577"/>
      <c r="B67" s="1627" t="s">
        <v>1961</v>
      </c>
      <c r="C67" s="1574">
        <v>9513</v>
      </c>
      <c r="D67" s="1571">
        <f>OTCHET!$E$582</f>
        <v>0</v>
      </c>
      <c r="E67" s="1571">
        <f>OTCHET!$L$582</f>
        <v>0</v>
      </c>
      <c r="F67" s="1579"/>
      <c r="G67" s="1579"/>
      <c r="H67" s="1579"/>
      <c r="I67" s="1579"/>
      <c r="J67" s="1579"/>
      <c r="K67" s="1579"/>
      <c r="L67" s="1579"/>
      <c r="M67" s="1579"/>
      <c r="N67" s="1579"/>
      <c r="O67" s="1572">
        <f>SUM(E67:N67)</f>
        <v>0</v>
      </c>
    </row>
    <row r="68" spans="1:23" ht="26.25" thickBot="1">
      <c r="A68" s="1577">
        <v>0</v>
      </c>
      <c r="B68" s="1632" t="s">
        <v>1962</v>
      </c>
      <c r="C68" s="1633">
        <v>9514</v>
      </c>
      <c r="D68" s="1634">
        <f>OTCHET!$E$583</f>
        <v>0</v>
      </c>
      <c r="E68" s="1634">
        <f>OTCHET!$L$583</f>
        <v>0</v>
      </c>
      <c r="F68" s="1635"/>
      <c r="G68" s="1635"/>
      <c r="H68" s="1635"/>
      <c r="I68" s="1635"/>
      <c r="J68" s="1635"/>
      <c r="K68" s="1635"/>
      <c r="L68" s="1635"/>
      <c r="M68" s="1635"/>
      <c r="N68" s="1635"/>
      <c r="O68" s="1636">
        <f>SUM(E68:N68)</f>
        <v>0</v>
      </c>
    </row>
    <row r="69" spans="1:23">
      <c r="C69" s="1637" t="s">
        <v>1963</v>
      </c>
    </row>
    <row r="71" spans="1:23" ht="15.75">
      <c r="B71" s="1638" t="s">
        <v>1964</v>
      </c>
    </row>
    <row r="72" spans="1:23" ht="28.5" customHeight="1">
      <c r="B72" s="2029" t="s">
        <v>1965</v>
      </c>
      <c r="C72" s="2029"/>
      <c r="D72" s="2029"/>
      <c r="E72" s="2029"/>
      <c r="F72" s="2029"/>
      <c r="G72" s="2029"/>
      <c r="H72" s="2029"/>
      <c r="I72" s="2029"/>
      <c r="J72" s="2029"/>
      <c r="K72" s="2029"/>
      <c r="L72" s="2029"/>
      <c r="M72" s="2029"/>
      <c r="N72" s="2029"/>
      <c r="O72" s="2029"/>
    </row>
    <row r="73" spans="1:23" ht="63" customHeight="1">
      <c r="B73" s="2029" t="s">
        <v>2180</v>
      </c>
      <c r="C73" s="2029"/>
      <c r="D73" s="2029"/>
      <c r="E73" s="2029"/>
      <c r="F73" s="2029"/>
      <c r="G73" s="2029"/>
      <c r="H73" s="2029"/>
      <c r="I73" s="2029"/>
      <c r="J73" s="2029"/>
      <c r="K73" s="2029"/>
      <c r="L73" s="2029"/>
      <c r="M73" s="2029"/>
      <c r="N73" s="2029"/>
      <c r="O73" s="2029"/>
      <c r="P73" s="1639"/>
      <c r="Q73" s="1639"/>
      <c r="R73" s="1639"/>
      <c r="S73" s="1639"/>
      <c r="T73" s="1639"/>
      <c r="U73" s="1639"/>
      <c r="V73" s="1639"/>
      <c r="W73" s="1639"/>
    </row>
    <row r="74" spans="1:23" ht="31.5" customHeight="1">
      <c r="B74" s="2029" t="s">
        <v>2181</v>
      </c>
      <c r="C74" s="2029"/>
      <c r="D74" s="2029"/>
      <c r="E74" s="2029"/>
      <c r="F74" s="2029"/>
      <c r="G74" s="2029"/>
      <c r="H74" s="2029"/>
      <c r="I74" s="2029"/>
      <c r="J74" s="2029"/>
      <c r="K74" s="2029"/>
      <c r="L74" s="2029"/>
      <c r="M74" s="2029"/>
      <c r="N74" s="2029"/>
      <c r="O74" s="2029"/>
      <c r="P74" s="1639"/>
      <c r="Q74" s="1639"/>
      <c r="R74" s="1639"/>
      <c r="S74" s="1639"/>
      <c r="T74" s="1639"/>
      <c r="U74" s="1639"/>
      <c r="V74" s="1639"/>
      <c r="W74" s="1639"/>
    </row>
    <row r="75" spans="1:23" ht="55.5" customHeight="1">
      <c r="B75" s="2029" t="s">
        <v>1976</v>
      </c>
      <c r="C75" s="2029"/>
      <c r="D75" s="2029"/>
      <c r="E75" s="2029"/>
      <c r="F75" s="2029"/>
      <c r="G75" s="2029"/>
      <c r="H75" s="2029"/>
      <c r="I75" s="2029"/>
      <c r="J75" s="2029"/>
      <c r="K75" s="2029"/>
      <c r="L75" s="2029"/>
      <c r="M75" s="2029"/>
      <c r="N75" s="2029"/>
      <c r="O75" s="2029"/>
      <c r="P75" s="1639"/>
      <c r="Q75" s="1639"/>
      <c r="R75" s="1639"/>
      <c r="S75" s="1639"/>
      <c r="T75" s="1639"/>
      <c r="U75" s="1639"/>
      <c r="V75" s="1639"/>
      <c r="W75" s="1639"/>
    </row>
    <row r="76" spans="1:23" ht="33.75" customHeight="1">
      <c r="B76" s="2029" t="s">
        <v>1966</v>
      </c>
      <c r="C76" s="2029"/>
      <c r="D76" s="2029"/>
      <c r="E76" s="2029"/>
      <c r="F76" s="2029"/>
      <c r="G76" s="2029"/>
      <c r="H76" s="2029"/>
      <c r="I76" s="2029"/>
      <c r="J76" s="2029"/>
      <c r="K76" s="2029"/>
      <c r="L76" s="2029"/>
      <c r="M76" s="2029"/>
      <c r="N76" s="2029"/>
      <c r="O76" s="2029"/>
      <c r="P76" s="1639"/>
      <c r="Q76" s="1639"/>
      <c r="R76" s="1639"/>
      <c r="S76" s="1639"/>
      <c r="T76" s="1639"/>
      <c r="U76" s="1639"/>
      <c r="V76" s="1639"/>
      <c r="W76" s="1639"/>
    </row>
    <row r="77" spans="1:23" ht="32.25" customHeight="1">
      <c r="B77" s="2029" t="s">
        <v>2182</v>
      </c>
      <c r="C77" s="2029"/>
      <c r="D77" s="2029"/>
      <c r="E77" s="2029"/>
      <c r="F77" s="2029"/>
      <c r="G77" s="2029"/>
      <c r="H77" s="2029"/>
      <c r="I77" s="2029"/>
      <c r="J77" s="2029"/>
      <c r="K77" s="2029"/>
      <c r="L77" s="2029"/>
      <c r="M77" s="2029"/>
      <c r="N77" s="2029"/>
      <c r="O77" s="2029"/>
      <c r="P77" s="1639"/>
      <c r="Q77" s="1639"/>
      <c r="R77" s="1639"/>
      <c r="S77" s="1639"/>
      <c r="T77" s="1639"/>
      <c r="U77" s="1639"/>
      <c r="V77" s="1639"/>
      <c r="W77" s="1639"/>
    </row>
  </sheetData>
  <sheetProtection password="81B0" sheet="1" objects="1"/>
  <mergeCells count="11">
    <mergeCell ref="B1:E1"/>
    <mergeCell ref="B4:B7"/>
    <mergeCell ref="C4:C7"/>
    <mergeCell ref="F4:N4"/>
    <mergeCell ref="O4:O5"/>
    <mergeCell ref="B77:O77"/>
    <mergeCell ref="B72:O72"/>
    <mergeCell ref="B73:O73"/>
    <mergeCell ref="B74:O74"/>
    <mergeCell ref="B75:O75"/>
    <mergeCell ref="B76:O76"/>
  </mergeCells>
  <conditionalFormatting sqref="O66">
    <cfRule type="cellIs" dxfId="17" priority="3" stopIfTrue="1" operator="greaterThan">
      <formula>0</formula>
    </cfRule>
  </conditionalFormatting>
  <conditionalFormatting sqref="O18 O42 O45 O47 O49 O57 O63">
    <cfRule type="cellIs" dxfId="16" priority="2" stopIfTrue="1" operator="greaterThan">
      <formula>0</formula>
    </cfRule>
  </conditionalFormatting>
  <conditionalFormatting sqref="O41 O44 O46 O48 O56 O62">
    <cfRule type="cellIs" dxfId="15" priority="1" stopIfTrue="1" operator="lessThan">
      <formula>0</formula>
    </cfRule>
  </conditionalFormatting>
  <dataValidations count="1">
    <dataValidation type="whole" operator="lessThan" allowBlank="1" showInputMessage="1" showErrorMessage="1" error="Въвежда се цяло число!" sqref="F10:N18 F22:N30 F33:N33 F38:N39 F41:N42 F44:N52 F54:N63 F65:F68 G66:N68 G65:O65">
      <formula1>99999999999999900</formula1>
    </dataValidation>
  </dataValidations>
  <pageMargins left="0.7" right="0.7" top="0.75" bottom="0.75" header="0.3" footer="0.3"/>
  <pageSetup paperSize="9" scale="70"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IV739"/>
  <sheetViews>
    <sheetView topLeftCell="A721" workbookViewId="0">
      <selection activeCell="B730" sqref="B730"/>
    </sheetView>
  </sheetViews>
  <sheetFormatPr defaultRowHeight="14.25"/>
  <cols>
    <col min="1" max="1" width="58.28515625" style="1780" customWidth="1"/>
    <col min="2" max="2" width="105.85546875" style="1780" customWidth="1"/>
    <col min="3" max="5" width="48.140625" style="1780" customWidth="1"/>
    <col min="6" max="16384" width="9.140625" style="1780"/>
  </cols>
  <sheetData>
    <row r="1" spans="1:3">
      <c r="A1" s="1779" t="s">
        <v>780</v>
      </c>
      <c r="B1" s="1779" t="s">
        <v>784</v>
      </c>
      <c r="C1" s="1779"/>
    </row>
    <row r="2" spans="1:3" ht="31.5" customHeight="1">
      <c r="A2" s="1781">
        <v>0</v>
      </c>
      <c r="B2" s="1782" t="s">
        <v>1193</v>
      </c>
      <c r="C2" s="1783" t="s">
        <v>1646</v>
      </c>
    </row>
    <row r="3" spans="1:3" ht="35.25" customHeight="1">
      <c r="A3" s="1781">
        <v>33</v>
      </c>
      <c r="B3" s="1782" t="s">
        <v>1194</v>
      </c>
      <c r="C3" s="1784" t="s">
        <v>1647</v>
      </c>
    </row>
    <row r="4" spans="1:3" ht="35.25" customHeight="1">
      <c r="A4" s="1781">
        <v>42</v>
      </c>
      <c r="B4" s="1782" t="s">
        <v>1195</v>
      </c>
      <c r="C4" s="1785" t="s">
        <v>1648</v>
      </c>
    </row>
    <row r="5" spans="1:3" ht="19.5">
      <c r="A5" s="1781">
        <v>96</v>
      </c>
      <c r="B5" s="1782" t="s">
        <v>1196</v>
      </c>
      <c r="C5" s="1785" t="s">
        <v>1649</v>
      </c>
    </row>
    <row r="6" spans="1:3" ht="19.5">
      <c r="A6" s="1781">
        <v>97</v>
      </c>
      <c r="B6" s="1782" t="s">
        <v>1197</v>
      </c>
      <c r="C6" s="1785" t="s">
        <v>1650</v>
      </c>
    </row>
    <row r="7" spans="1:3" ht="19.5">
      <c r="A7" s="1781">
        <v>98</v>
      </c>
      <c r="B7" s="1782" t="s">
        <v>1198</v>
      </c>
      <c r="C7" s="1785" t="s">
        <v>1651</v>
      </c>
    </row>
    <row r="8" spans="1:3" ht="15">
      <c r="A8" s="1786"/>
      <c r="B8" s="1786"/>
      <c r="C8" s="1786"/>
    </row>
    <row r="9" spans="1:3" ht="15.75">
      <c r="A9" s="1787"/>
      <c r="B9" s="1787"/>
      <c r="C9" s="1788"/>
    </row>
    <row r="10" spans="1:3">
      <c r="A10" s="1650" t="s">
        <v>780</v>
      </c>
      <c r="B10" s="1650" t="s">
        <v>783</v>
      </c>
      <c r="C10" s="1650"/>
    </row>
    <row r="11" spans="1:3">
      <c r="A11" s="1651"/>
      <c r="B11" s="1651" t="s">
        <v>370</v>
      </c>
      <c r="C11" s="1651"/>
    </row>
    <row r="12" spans="1:3" ht="15.75">
      <c r="A12" s="1789">
        <v>1101</v>
      </c>
      <c r="B12" s="1790" t="s">
        <v>371</v>
      </c>
      <c r="C12" s="1789">
        <v>1101</v>
      </c>
    </row>
    <row r="13" spans="1:3" ht="15.75">
      <c r="A13" s="1789">
        <v>1103</v>
      </c>
      <c r="B13" s="1791" t="s">
        <v>372</v>
      </c>
      <c r="C13" s="1789">
        <v>1103</v>
      </c>
    </row>
    <row r="14" spans="1:3" ht="15.75">
      <c r="A14" s="1789">
        <v>1104</v>
      </c>
      <c r="B14" s="1792" t="s">
        <v>373</v>
      </c>
      <c r="C14" s="1789">
        <v>1104</v>
      </c>
    </row>
    <row r="15" spans="1:3" ht="15.75">
      <c r="A15" s="1789">
        <v>1105</v>
      </c>
      <c r="B15" s="1792" t="s">
        <v>374</v>
      </c>
      <c r="C15" s="1789">
        <v>1105</v>
      </c>
    </row>
    <row r="16" spans="1:3" ht="15.75">
      <c r="A16" s="1789">
        <v>1106</v>
      </c>
      <c r="B16" s="1792" t="s">
        <v>375</v>
      </c>
      <c r="C16" s="1789">
        <v>1106</v>
      </c>
    </row>
    <row r="17" spans="1:3" ht="15.75">
      <c r="A17" s="1789">
        <v>1107</v>
      </c>
      <c r="B17" s="1792" t="s">
        <v>376</v>
      </c>
      <c r="C17" s="1789">
        <v>1107</v>
      </c>
    </row>
    <row r="18" spans="1:3" ht="15.75">
      <c r="A18" s="1789">
        <v>1108</v>
      </c>
      <c r="B18" s="1792" t="s">
        <v>377</v>
      </c>
      <c r="C18" s="1789">
        <v>1108</v>
      </c>
    </row>
    <row r="19" spans="1:3" ht="15.75">
      <c r="A19" s="1789">
        <v>1111</v>
      </c>
      <c r="B19" s="1793" t="s">
        <v>378</v>
      </c>
      <c r="C19" s="1789">
        <v>1111</v>
      </c>
    </row>
    <row r="20" spans="1:3" ht="15.75">
      <c r="A20" s="1789">
        <v>1115</v>
      </c>
      <c r="B20" s="1793" t="s">
        <v>379</v>
      </c>
      <c r="C20" s="1789">
        <v>1115</v>
      </c>
    </row>
    <row r="21" spans="1:3" ht="15.75">
      <c r="A21" s="1789">
        <v>1116</v>
      </c>
      <c r="B21" s="1793" t="s">
        <v>380</v>
      </c>
      <c r="C21" s="1789">
        <v>1116</v>
      </c>
    </row>
    <row r="22" spans="1:3" ht="15.75">
      <c r="A22" s="1789">
        <v>1117</v>
      </c>
      <c r="B22" s="1793" t="s">
        <v>381</v>
      </c>
      <c r="C22" s="1789">
        <v>1117</v>
      </c>
    </row>
    <row r="23" spans="1:3" ht="15.75">
      <c r="A23" s="1789">
        <v>1121</v>
      </c>
      <c r="B23" s="1792" t="s">
        <v>382</v>
      </c>
      <c r="C23" s="1789">
        <v>1121</v>
      </c>
    </row>
    <row r="24" spans="1:3" ht="15.75">
      <c r="A24" s="1789">
        <v>1122</v>
      </c>
      <c r="B24" s="1792" t="s">
        <v>383</v>
      </c>
      <c r="C24" s="1789">
        <v>1122</v>
      </c>
    </row>
    <row r="25" spans="1:3" ht="15.75">
      <c r="A25" s="1789">
        <v>1123</v>
      </c>
      <c r="B25" s="1792" t="s">
        <v>384</v>
      </c>
      <c r="C25" s="1789">
        <v>1123</v>
      </c>
    </row>
    <row r="26" spans="1:3" ht="15.75">
      <c r="A26" s="1789">
        <v>1125</v>
      </c>
      <c r="B26" s="1794" t="s">
        <v>385</v>
      </c>
      <c r="C26" s="1789">
        <v>1125</v>
      </c>
    </row>
    <row r="27" spans="1:3" ht="15.75">
      <c r="A27" s="1789">
        <v>1128</v>
      </c>
      <c r="B27" s="1792" t="s">
        <v>386</v>
      </c>
      <c r="C27" s="1789">
        <v>1128</v>
      </c>
    </row>
    <row r="28" spans="1:3" ht="15.75">
      <c r="A28" s="1789">
        <v>1139</v>
      </c>
      <c r="B28" s="1795" t="s">
        <v>387</v>
      </c>
      <c r="C28" s="1789">
        <v>1139</v>
      </c>
    </row>
    <row r="29" spans="1:3" ht="15.75">
      <c r="A29" s="1789">
        <v>1141</v>
      </c>
      <c r="B29" s="1793" t="s">
        <v>388</v>
      </c>
      <c r="C29" s="1789">
        <v>1141</v>
      </c>
    </row>
    <row r="30" spans="1:3" ht="15.75">
      <c r="A30" s="1789">
        <v>1142</v>
      </c>
      <c r="B30" s="1792" t="s">
        <v>389</v>
      </c>
      <c r="C30" s="1789">
        <v>1142</v>
      </c>
    </row>
    <row r="31" spans="1:3" ht="15.75">
      <c r="A31" s="1789">
        <v>1143</v>
      </c>
      <c r="B31" s="1793" t="s">
        <v>390</v>
      </c>
      <c r="C31" s="1789">
        <v>1143</v>
      </c>
    </row>
    <row r="32" spans="1:3" ht="15.75">
      <c r="A32" s="1789">
        <v>1144</v>
      </c>
      <c r="B32" s="1793" t="s">
        <v>391</v>
      </c>
      <c r="C32" s="1789">
        <v>1144</v>
      </c>
    </row>
    <row r="33" spans="1:3" ht="15.75">
      <c r="A33" s="1789">
        <v>1145</v>
      </c>
      <c r="B33" s="1792" t="s">
        <v>392</v>
      </c>
      <c r="C33" s="1789">
        <v>1145</v>
      </c>
    </row>
    <row r="34" spans="1:3" ht="15.75">
      <c r="A34" s="1789">
        <v>1146</v>
      </c>
      <c r="B34" s="1793" t="s">
        <v>393</v>
      </c>
      <c r="C34" s="1789">
        <v>1146</v>
      </c>
    </row>
    <row r="35" spans="1:3" ht="15.75">
      <c r="A35" s="1789">
        <v>1147</v>
      </c>
      <c r="B35" s="1793" t="s">
        <v>394</v>
      </c>
      <c r="C35" s="1789">
        <v>1147</v>
      </c>
    </row>
    <row r="36" spans="1:3" ht="15.75">
      <c r="A36" s="1789">
        <v>1148</v>
      </c>
      <c r="B36" s="1793" t="s">
        <v>395</v>
      </c>
      <c r="C36" s="1789">
        <v>1148</v>
      </c>
    </row>
    <row r="37" spans="1:3" ht="15.75">
      <c r="A37" s="1789">
        <v>1149</v>
      </c>
      <c r="B37" s="1793" t="s">
        <v>396</v>
      </c>
      <c r="C37" s="1789">
        <v>1149</v>
      </c>
    </row>
    <row r="38" spans="1:3" ht="15.75">
      <c r="A38" s="1789">
        <v>1151</v>
      </c>
      <c r="B38" s="1793" t="s">
        <v>397</v>
      </c>
      <c r="C38" s="1789">
        <v>1151</v>
      </c>
    </row>
    <row r="39" spans="1:3" ht="15.75">
      <c r="A39" s="1789">
        <v>1158</v>
      </c>
      <c r="B39" s="1792" t="s">
        <v>398</v>
      </c>
      <c r="C39" s="1789">
        <v>1158</v>
      </c>
    </row>
    <row r="40" spans="1:3" ht="15.75">
      <c r="A40" s="1789">
        <v>1161</v>
      </c>
      <c r="B40" s="1792" t="s">
        <v>399</v>
      </c>
      <c r="C40" s="1789">
        <v>1161</v>
      </c>
    </row>
    <row r="41" spans="1:3" ht="15.75">
      <c r="A41" s="1789">
        <v>1162</v>
      </c>
      <c r="B41" s="1792" t="s">
        <v>400</v>
      </c>
      <c r="C41" s="1789">
        <v>1162</v>
      </c>
    </row>
    <row r="42" spans="1:3" ht="15.75">
      <c r="A42" s="1789">
        <v>1163</v>
      </c>
      <c r="B42" s="1792" t="s">
        <v>401</v>
      </c>
      <c r="C42" s="1789">
        <v>1163</v>
      </c>
    </row>
    <row r="43" spans="1:3" ht="15.75">
      <c r="A43" s="1789">
        <v>1168</v>
      </c>
      <c r="B43" s="1792" t="s">
        <v>402</v>
      </c>
      <c r="C43" s="1789">
        <v>1168</v>
      </c>
    </row>
    <row r="44" spans="1:3" ht="15.75">
      <c r="A44" s="1789">
        <v>1179</v>
      </c>
      <c r="B44" s="1793" t="s">
        <v>403</v>
      </c>
      <c r="C44" s="1789">
        <v>1179</v>
      </c>
    </row>
    <row r="45" spans="1:3" ht="15.75">
      <c r="A45" s="1789">
        <v>2201</v>
      </c>
      <c r="B45" s="1793" t="s">
        <v>404</v>
      </c>
      <c r="C45" s="1789">
        <v>2201</v>
      </c>
    </row>
    <row r="46" spans="1:3" ht="15.75">
      <c r="A46" s="1789">
        <v>2205</v>
      </c>
      <c r="B46" s="1792" t="s">
        <v>405</v>
      </c>
      <c r="C46" s="1789">
        <v>2205</v>
      </c>
    </row>
    <row r="47" spans="1:3" ht="15.75">
      <c r="A47" s="1789">
        <v>2206</v>
      </c>
      <c r="B47" s="1795" t="s">
        <v>406</v>
      </c>
      <c r="C47" s="1789">
        <v>2206</v>
      </c>
    </row>
    <row r="48" spans="1:3" ht="15.75">
      <c r="A48" s="1789">
        <v>2215</v>
      </c>
      <c r="B48" s="1792" t="s">
        <v>407</v>
      </c>
      <c r="C48" s="1789">
        <v>2215</v>
      </c>
    </row>
    <row r="49" spans="1:3" ht="15.75">
      <c r="A49" s="1789">
        <v>2218</v>
      </c>
      <c r="B49" s="1792" t="s">
        <v>408</v>
      </c>
      <c r="C49" s="1789">
        <v>2218</v>
      </c>
    </row>
    <row r="50" spans="1:3" ht="15.75">
      <c r="A50" s="1789">
        <v>2219</v>
      </c>
      <c r="B50" s="1792" t="s">
        <v>409</v>
      </c>
      <c r="C50" s="1789">
        <v>2219</v>
      </c>
    </row>
    <row r="51" spans="1:3" ht="15.75">
      <c r="A51" s="1789">
        <v>2221</v>
      </c>
      <c r="B51" s="1793" t="s">
        <v>410</v>
      </c>
      <c r="C51" s="1789">
        <v>2221</v>
      </c>
    </row>
    <row r="52" spans="1:3" ht="15.75">
      <c r="A52" s="1789">
        <v>2222</v>
      </c>
      <c r="B52" s="1796" t="s">
        <v>411</v>
      </c>
      <c r="C52" s="1789">
        <v>2222</v>
      </c>
    </row>
    <row r="53" spans="1:3" ht="15.75">
      <c r="A53" s="1789">
        <v>2223</v>
      </c>
      <c r="B53" s="1796" t="s">
        <v>2001</v>
      </c>
      <c r="C53" s="1789">
        <v>2223</v>
      </c>
    </row>
    <row r="54" spans="1:3" ht="15.75">
      <c r="A54" s="1789">
        <v>2224</v>
      </c>
      <c r="B54" s="1795" t="s">
        <v>412</v>
      </c>
      <c r="C54" s="1789">
        <v>2224</v>
      </c>
    </row>
    <row r="55" spans="1:3" ht="15.75">
      <c r="A55" s="1789">
        <v>2225</v>
      </c>
      <c r="B55" s="1792" t="s">
        <v>413</v>
      </c>
      <c r="C55" s="1789">
        <v>2225</v>
      </c>
    </row>
    <row r="56" spans="1:3" ht="15.75">
      <c r="A56" s="1789">
        <v>2228</v>
      </c>
      <c r="B56" s="1792" t="s">
        <v>414</v>
      </c>
      <c r="C56" s="1789">
        <v>2228</v>
      </c>
    </row>
    <row r="57" spans="1:3" ht="15.75">
      <c r="A57" s="1789">
        <v>2239</v>
      </c>
      <c r="B57" s="1793" t="s">
        <v>415</v>
      </c>
      <c r="C57" s="1789">
        <v>2239</v>
      </c>
    </row>
    <row r="58" spans="1:3" ht="15.75">
      <c r="A58" s="1789">
        <v>2241</v>
      </c>
      <c r="B58" s="1796" t="s">
        <v>416</v>
      </c>
      <c r="C58" s="1789">
        <v>2241</v>
      </c>
    </row>
    <row r="59" spans="1:3" ht="15.75">
      <c r="A59" s="1789">
        <v>2242</v>
      </c>
      <c r="B59" s="1796" t="s">
        <v>417</v>
      </c>
      <c r="C59" s="1789">
        <v>2242</v>
      </c>
    </row>
    <row r="60" spans="1:3" ht="15.75">
      <c r="A60" s="1789">
        <v>2243</v>
      </c>
      <c r="B60" s="1796" t="s">
        <v>418</v>
      </c>
      <c r="C60" s="1789">
        <v>2243</v>
      </c>
    </row>
    <row r="61" spans="1:3" ht="15.75">
      <c r="A61" s="1789">
        <v>2244</v>
      </c>
      <c r="B61" s="1796" t="s">
        <v>419</v>
      </c>
      <c r="C61" s="1789">
        <v>2244</v>
      </c>
    </row>
    <row r="62" spans="1:3" ht="15.75">
      <c r="A62" s="1789">
        <v>2245</v>
      </c>
      <c r="B62" s="1797" t="s">
        <v>420</v>
      </c>
      <c r="C62" s="1789">
        <v>2245</v>
      </c>
    </row>
    <row r="63" spans="1:3" ht="15.75">
      <c r="A63" s="1789">
        <v>2246</v>
      </c>
      <c r="B63" s="1796" t="s">
        <v>421</v>
      </c>
      <c r="C63" s="1789">
        <v>2246</v>
      </c>
    </row>
    <row r="64" spans="1:3" ht="15.75">
      <c r="A64" s="1789">
        <v>2247</v>
      </c>
      <c r="B64" s="1796" t="s">
        <v>422</v>
      </c>
      <c r="C64" s="1789">
        <v>2247</v>
      </c>
    </row>
    <row r="65" spans="1:3" ht="15.75">
      <c r="A65" s="1789">
        <v>2248</v>
      </c>
      <c r="B65" s="1796" t="s">
        <v>423</v>
      </c>
      <c r="C65" s="1789">
        <v>2248</v>
      </c>
    </row>
    <row r="66" spans="1:3" ht="15.75">
      <c r="A66" s="1789">
        <v>2249</v>
      </c>
      <c r="B66" s="1796" t="s">
        <v>424</v>
      </c>
      <c r="C66" s="1789">
        <v>2249</v>
      </c>
    </row>
    <row r="67" spans="1:3" ht="15.75">
      <c r="A67" s="1789">
        <v>2258</v>
      </c>
      <c r="B67" s="1792" t="s">
        <v>425</v>
      </c>
      <c r="C67" s="1789">
        <v>2258</v>
      </c>
    </row>
    <row r="68" spans="1:3" ht="15.75">
      <c r="A68" s="1789">
        <v>2259</v>
      </c>
      <c r="B68" s="1795" t="s">
        <v>426</v>
      </c>
      <c r="C68" s="1789">
        <v>2259</v>
      </c>
    </row>
    <row r="69" spans="1:3" ht="15.75">
      <c r="A69" s="1789">
        <v>2261</v>
      </c>
      <c r="B69" s="1793" t="s">
        <v>427</v>
      </c>
      <c r="C69" s="1789">
        <v>2261</v>
      </c>
    </row>
    <row r="70" spans="1:3" ht="15.75">
      <c r="A70" s="1789">
        <v>2268</v>
      </c>
      <c r="B70" s="1792" t="s">
        <v>428</v>
      </c>
      <c r="C70" s="1789">
        <v>2268</v>
      </c>
    </row>
    <row r="71" spans="1:3" ht="15.75">
      <c r="A71" s="1789">
        <v>2279</v>
      </c>
      <c r="B71" s="1793" t="s">
        <v>429</v>
      </c>
      <c r="C71" s="1789">
        <v>2279</v>
      </c>
    </row>
    <row r="72" spans="1:3" ht="15.75">
      <c r="A72" s="1789">
        <v>2281</v>
      </c>
      <c r="B72" s="1795" t="s">
        <v>430</v>
      </c>
      <c r="C72" s="1789">
        <v>2281</v>
      </c>
    </row>
    <row r="73" spans="1:3" ht="15.75">
      <c r="A73" s="1789">
        <v>2282</v>
      </c>
      <c r="B73" s="1795" t="s">
        <v>431</v>
      </c>
      <c r="C73" s="1789">
        <v>2282</v>
      </c>
    </row>
    <row r="74" spans="1:3" ht="15.75">
      <c r="A74" s="1789">
        <v>2283</v>
      </c>
      <c r="B74" s="1795" t="s">
        <v>432</v>
      </c>
      <c r="C74" s="1789">
        <v>2283</v>
      </c>
    </row>
    <row r="75" spans="1:3" ht="15.75">
      <c r="A75" s="1789">
        <v>2284</v>
      </c>
      <c r="B75" s="1795" t="s">
        <v>433</v>
      </c>
      <c r="C75" s="1789">
        <v>2284</v>
      </c>
    </row>
    <row r="76" spans="1:3" ht="15.75">
      <c r="A76" s="1789">
        <v>2285</v>
      </c>
      <c r="B76" s="1795" t="s">
        <v>434</v>
      </c>
      <c r="C76" s="1789">
        <v>2285</v>
      </c>
    </row>
    <row r="77" spans="1:3" ht="15.75">
      <c r="A77" s="1789">
        <v>2288</v>
      </c>
      <c r="B77" s="1795" t="s">
        <v>435</v>
      </c>
      <c r="C77" s="1789">
        <v>2288</v>
      </c>
    </row>
    <row r="78" spans="1:3" ht="15.75">
      <c r="A78" s="1789">
        <v>2289</v>
      </c>
      <c r="B78" s="1795" t="s">
        <v>436</v>
      </c>
      <c r="C78" s="1789">
        <v>2289</v>
      </c>
    </row>
    <row r="79" spans="1:3" ht="15.75">
      <c r="A79" s="1789">
        <v>3301</v>
      </c>
      <c r="B79" s="1792" t="s">
        <v>437</v>
      </c>
      <c r="C79" s="1789">
        <v>3301</v>
      </c>
    </row>
    <row r="80" spans="1:3" ht="15.75">
      <c r="A80" s="1789">
        <v>3311</v>
      </c>
      <c r="B80" s="1792" t="s">
        <v>2002</v>
      </c>
      <c r="C80" s="1789">
        <v>3311</v>
      </c>
    </row>
    <row r="81" spans="1:3" ht="15.75">
      <c r="A81" s="1789">
        <v>3312</v>
      </c>
      <c r="B81" s="1793" t="s">
        <v>2003</v>
      </c>
      <c r="C81" s="1789">
        <v>3312</v>
      </c>
    </row>
    <row r="82" spans="1:3" ht="15.75">
      <c r="A82" s="1789">
        <v>3318</v>
      </c>
      <c r="B82" s="1795" t="s">
        <v>438</v>
      </c>
      <c r="C82" s="1789">
        <v>3318</v>
      </c>
    </row>
    <row r="83" spans="1:3" ht="15.75">
      <c r="A83" s="1789">
        <v>3321</v>
      </c>
      <c r="B83" s="1792" t="s">
        <v>1994</v>
      </c>
      <c r="C83" s="1789">
        <v>3321</v>
      </c>
    </row>
    <row r="84" spans="1:3" ht="15.75">
      <c r="A84" s="1789">
        <v>3322</v>
      </c>
      <c r="B84" s="1793" t="s">
        <v>1995</v>
      </c>
      <c r="C84" s="1789">
        <v>3322</v>
      </c>
    </row>
    <row r="85" spans="1:3" ht="15.75">
      <c r="A85" s="1789">
        <v>3323</v>
      </c>
      <c r="B85" s="1795" t="s">
        <v>1993</v>
      </c>
      <c r="C85" s="1789">
        <v>3323</v>
      </c>
    </row>
    <row r="86" spans="1:3" ht="15.75">
      <c r="A86" s="1789">
        <v>3324</v>
      </c>
      <c r="B86" s="1795" t="s">
        <v>439</v>
      </c>
      <c r="C86" s="1789">
        <v>3324</v>
      </c>
    </row>
    <row r="87" spans="1:3" ht="15.75">
      <c r="A87" s="1789">
        <v>3325</v>
      </c>
      <c r="B87" s="1793" t="s">
        <v>1996</v>
      </c>
      <c r="C87" s="1789">
        <v>3325</v>
      </c>
    </row>
    <row r="88" spans="1:3" ht="15.75">
      <c r="A88" s="1789">
        <v>3326</v>
      </c>
      <c r="B88" s="1792" t="s">
        <v>1997</v>
      </c>
      <c r="C88" s="1789">
        <v>3326</v>
      </c>
    </row>
    <row r="89" spans="1:3" ht="15.75">
      <c r="A89" s="1789">
        <v>3327</v>
      </c>
      <c r="B89" s="1792" t="s">
        <v>1998</v>
      </c>
      <c r="C89" s="1789">
        <v>3327</v>
      </c>
    </row>
    <row r="90" spans="1:3" ht="15.75">
      <c r="A90" s="1789">
        <v>3332</v>
      </c>
      <c r="B90" s="1792" t="s">
        <v>440</v>
      </c>
      <c r="C90" s="1789">
        <v>3332</v>
      </c>
    </row>
    <row r="91" spans="1:3" ht="15.75">
      <c r="A91" s="1789">
        <v>3333</v>
      </c>
      <c r="B91" s="1793" t="s">
        <v>441</v>
      </c>
      <c r="C91" s="1789">
        <v>3333</v>
      </c>
    </row>
    <row r="92" spans="1:3" ht="15.75">
      <c r="A92" s="1789">
        <v>3334</v>
      </c>
      <c r="B92" s="1793" t="s">
        <v>518</v>
      </c>
      <c r="C92" s="1789">
        <v>3334</v>
      </c>
    </row>
    <row r="93" spans="1:3" ht="15.75">
      <c r="A93" s="1789">
        <v>3336</v>
      </c>
      <c r="B93" s="1793" t="s">
        <v>519</v>
      </c>
      <c r="C93" s="1789">
        <v>3336</v>
      </c>
    </row>
    <row r="94" spans="1:3" ht="15.75">
      <c r="A94" s="1789">
        <v>3337</v>
      </c>
      <c r="B94" s="1792" t="s">
        <v>1999</v>
      </c>
      <c r="C94" s="1789">
        <v>3337</v>
      </c>
    </row>
    <row r="95" spans="1:3" ht="15.75">
      <c r="A95" s="1789">
        <v>3338</v>
      </c>
      <c r="B95" s="1792" t="s">
        <v>2000</v>
      </c>
      <c r="C95" s="1789">
        <v>3338</v>
      </c>
    </row>
    <row r="96" spans="1:3" ht="15.75">
      <c r="A96" s="1789">
        <v>3341</v>
      </c>
      <c r="B96" s="1793" t="s">
        <v>520</v>
      </c>
      <c r="C96" s="1789">
        <v>3341</v>
      </c>
    </row>
    <row r="97" spans="1:3" ht="15.75">
      <c r="A97" s="1789">
        <v>3349</v>
      </c>
      <c r="B97" s="1793" t="s">
        <v>442</v>
      </c>
      <c r="C97" s="1789">
        <v>3349</v>
      </c>
    </row>
    <row r="98" spans="1:3" ht="15.75">
      <c r="A98" s="1789">
        <v>3359</v>
      </c>
      <c r="B98" s="1793" t="s">
        <v>443</v>
      </c>
      <c r="C98" s="1789">
        <v>3359</v>
      </c>
    </row>
    <row r="99" spans="1:3" ht="15.75">
      <c r="A99" s="1789">
        <v>3369</v>
      </c>
      <c r="B99" s="1793" t="s">
        <v>444</v>
      </c>
      <c r="C99" s="1789">
        <v>3369</v>
      </c>
    </row>
    <row r="100" spans="1:3" ht="15.75">
      <c r="A100" s="1789">
        <v>3388</v>
      </c>
      <c r="B100" s="1792" t="s">
        <v>0</v>
      </c>
      <c r="C100" s="1789">
        <v>3388</v>
      </c>
    </row>
    <row r="101" spans="1:3" ht="15.75">
      <c r="A101" s="1789">
        <v>3389</v>
      </c>
      <c r="B101" s="1793" t="s">
        <v>1</v>
      </c>
      <c r="C101" s="1789">
        <v>3389</v>
      </c>
    </row>
    <row r="102" spans="1:3" ht="15.75">
      <c r="A102" s="1789">
        <v>4401</v>
      </c>
      <c r="B102" s="1792" t="s">
        <v>2</v>
      </c>
      <c r="C102" s="1789">
        <v>4401</v>
      </c>
    </row>
    <row r="103" spans="1:3" ht="15.75">
      <c r="A103" s="1789">
        <v>4412</v>
      </c>
      <c r="B103" s="1795" t="s">
        <v>3</v>
      </c>
      <c r="C103" s="1789">
        <v>4412</v>
      </c>
    </row>
    <row r="104" spans="1:3" ht="15.75">
      <c r="A104" s="1789">
        <v>4415</v>
      </c>
      <c r="B104" s="1793" t="s">
        <v>4</v>
      </c>
      <c r="C104" s="1789">
        <v>4415</v>
      </c>
    </row>
    <row r="105" spans="1:3" ht="15.75">
      <c r="A105" s="1789">
        <v>4418</v>
      </c>
      <c r="B105" s="1793" t="s">
        <v>5</v>
      </c>
      <c r="C105" s="1789">
        <v>4418</v>
      </c>
    </row>
    <row r="106" spans="1:3" ht="15.75">
      <c r="A106" s="1789">
        <v>4429</v>
      </c>
      <c r="B106" s="1792" t="s">
        <v>6</v>
      </c>
      <c r="C106" s="1789">
        <v>4429</v>
      </c>
    </row>
    <row r="107" spans="1:3" ht="15.75">
      <c r="A107" s="1789">
        <v>4431</v>
      </c>
      <c r="B107" s="1793" t="s">
        <v>2004</v>
      </c>
      <c r="C107" s="1789">
        <v>4431</v>
      </c>
    </row>
    <row r="108" spans="1:3" ht="15.75">
      <c r="A108" s="1789">
        <v>4433</v>
      </c>
      <c r="B108" s="1793" t="s">
        <v>7</v>
      </c>
      <c r="C108" s="1789">
        <v>4433</v>
      </c>
    </row>
    <row r="109" spans="1:3" ht="15.75">
      <c r="A109" s="1789">
        <v>4436</v>
      </c>
      <c r="B109" s="1793" t="s">
        <v>8</v>
      </c>
      <c r="C109" s="1789">
        <v>4436</v>
      </c>
    </row>
    <row r="110" spans="1:3" ht="15.75">
      <c r="A110" s="1789">
        <v>4437</v>
      </c>
      <c r="B110" s="1794" t="s">
        <v>9</v>
      </c>
      <c r="C110" s="1789">
        <v>4437</v>
      </c>
    </row>
    <row r="111" spans="1:3" ht="15.75">
      <c r="A111" s="1789">
        <v>4448</v>
      </c>
      <c r="B111" s="1794" t="s">
        <v>2032</v>
      </c>
      <c r="C111" s="1789">
        <v>4448</v>
      </c>
    </row>
    <row r="112" spans="1:3" ht="15.75">
      <c r="A112" s="1789">
        <v>4450</v>
      </c>
      <c r="B112" s="1793" t="s">
        <v>10</v>
      </c>
      <c r="C112" s="1789">
        <v>4450</v>
      </c>
    </row>
    <row r="113" spans="1:3" ht="15.75">
      <c r="A113" s="1789">
        <v>4451</v>
      </c>
      <c r="B113" s="1798" t="s">
        <v>11</v>
      </c>
      <c r="C113" s="1789">
        <v>4451</v>
      </c>
    </row>
    <row r="114" spans="1:3" ht="15.75">
      <c r="A114" s="1789">
        <v>4452</v>
      </c>
      <c r="B114" s="1798" t="s">
        <v>12</v>
      </c>
      <c r="C114" s="1789">
        <v>4452</v>
      </c>
    </row>
    <row r="115" spans="1:3" ht="15.75">
      <c r="A115" s="1789">
        <v>4453</v>
      </c>
      <c r="B115" s="1798" t="s">
        <v>13</v>
      </c>
      <c r="C115" s="1789">
        <v>4453</v>
      </c>
    </row>
    <row r="116" spans="1:3" ht="15.75">
      <c r="A116" s="1789">
        <v>4454</v>
      </c>
      <c r="B116" s="1799" t="s">
        <v>14</v>
      </c>
      <c r="C116" s="1789">
        <v>4454</v>
      </c>
    </row>
    <row r="117" spans="1:3" ht="15.75">
      <c r="A117" s="1789">
        <v>4455</v>
      </c>
      <c r="B117" s="1799" t="s">
        <v>2005</v>
      </c>
      <c r="C117" s="1789">
        <v>4455</v>
      </c>
    </row>
    <row r="118" spans="1:3" ht="15.75">
      <c r="A118" s="1789">
        <v>4456</v>
      </c>
      <c r="B118" s="1798" t="s">
        <v>15</v>
      </c>
      <c r="C118" s="1789">
        <v>4456</v>
      </c>
    </row>
    <row r="119" spans="1:3" ht="15.75">
      <c r="A119" s="1789">
        <v>4457</v>
      </c>
      <c r="B119" s="1800" t="s">
        <v>2006</v>
      </c>
      <c r="C119" s="1789">
        <v>4457</v>
      </c>
    </row>
    <row r="120" spans="1:3" ht="15.75">
      <c r="A120" s="1789">
        <v>4458</v>
      </c>
      <c r="B120" s="1800" t="s">
        <v>2035</v>
      </c>
      <c r="C120" s="1789">
        <v>4458</v>
      </c>
    </row>
    <row r="121" spans="1:3" ht="15.75">
      <c r="A121" s="1789">
        <v>4459</v>
      </c>
      <c r="B121" s="1800" t="s">
        <v>1652</v>
      </c>
      <c r="C121" s="1789">
        <v>4459</v>
      </c>
    </row>
    <row r="122" spans="1:3" ht="15.75">
      <c r="A122" s="1789">
        <v>4465</v>
      </c>
      <c r="B122" s="1790" t="s">
        <v>16</v>
      </c>
      <c r="C122" s="1789">
        <v>4465</v>
      </c>
    </row>
    <row r="123" spans="1:3" ht="15.75">
      <c r="A123" s="1789">
        <v>4467</v>
      </c>
      <c r="B123" s="1791" t="s">
        <v>17</v>
      </c>
      <c r="C123" s="1789">
        <v>4467</v>
      </c>
    </row>
    <row r="124" spans="1:3" ht="15.75">
      <c r="A124" s="1789">
        <v>4468</v>
      </c>
      <c r="B124" s="1792" t="s">
        <v>18</v>
      </c>
      <c r="C124" s="1789">
        <v>4468</v>
      </c>
    </row>
    <row r="125" spans="1:3" ht="15.75">
      <c r="A125" s="1789">
        <v>4469</v>
      </c>
      <c r="B125" s="1793" t="s">
        <v>19</v>
      </c>
      <c r="C125" s="1789">
        <v>4469</v>
      </c>
    </row>
    <row r="126" spans="1:3" ht="15.75">
      <c r="A126" s="1789">
        <v>5501</v>
      </c>
      <c r="B126" s="1792" t="s">
        <v>20</v>
      </c>
      <c r="C126" s="1789">
        <v>5501</v>
      </c>
    </row>
    <row r="127" spans="1:3" ht="15.75">
      <c r="A127" s="1789">
        <v>5511</v>
      </c>
      <c r="B127" s="1797" t="s">
        <v>21</v>
      </c>
      <c r="C127" s="1789">
        <v>5511</v>
      </c>
    </row>
    <row r="128" spans="1:3" ht="15.75">
      <c r="A128" s="1789">
        <v>5512</v>
      </c>
      <c r="B128" s="1792" t="s">
        <v>22</v>
      </c>
      <c r="C128" s="1789">
        <v>5512</v>
      </c>
    </row>
    <row r="129" spans="1:3" ht="15.75">
      <c r="A129" s="1789">
        <v>5513</v>
      </c>
      <c r="B129" s="1800" t="s">
        <v>2036</v>
      </c>
      <c r="C129" s="1789">
        <v>5513</v>
      </c>
    </row>
    <row r="130" spans="1:3" ht="15.75">
      <c r="A130" s="1789">
        <v>5514</v>
      </c>
      <c r="B130" s="1800" t="s">
        <v>543</v>
      </c>
      <c r="C130" s="1789">
        <v>5514</v>
      </c>
    </row>
    <row r="131" spans="1:3" ht="15.75">
      <c r="A131" s="1789">
        <v>5515</v>
      </c>
      <c r="B131" s="1800" t="s">
        <v>544</v>
      </c>
      <c r="C131" s="1789">
        <v>5515</v>
      </c>
    </row>
    <row r="132" spans="1:3" ht="15.75">
      <c r="A132" s="1789">
        <v>5516</v>
      </c>
      <c r="B132" s="1800" t="s">
        <v>2037</v>
      </c>
      <c r="C132" s="1789">
        <v>5516</v>
      </c>
    </row>
    <row r="133" spans="1:3" ht="15.75">
      <c r="A133" s="1789">
        <v>5517</v>
      </c>
      <c r="B133" s="1800" t="s">
        <v>545</v>
      </c>
      <c r="C133" s="1789">
        <v>5517</v>
      </c>
    </row>
    <row r="134" spans="1:3" ht="15.75">
      <c r="A134" s="1789">
        <v>5518</v>
      </c>
      <c r="B134" s="1792" t="s">
        <v>546</v>
      </c>
      <c r="C134" s="1789">
        <v>5518</v>
      </c>
    </row>
    <row r="135" spans="1:3" ht="15.75">
      <c r="A135" s="1789">
        <v>5519</v>
      </c>
      <c r="B135" s="1792" t="s">
        <v>547</v>
      </c>
      <c r="C135" s="1789">
        <v>5519</v>
      </c>
    </row>
    <row r="136" spans="1:3" ht="15.75">
      <c r="A136" s="1789">
        <v>5521</v>
      </c>
      <c r="B136" s="1792" t="s">
        <v>548</v>
      </c>
      <c r="C136" s="1789">
        <v>5521</v>
      </c>
    </row>
    <row r="137" spans="1:3" ht="15.75">
      <c r="A137" s="1789">
        <v>5522</v>
      </c>
      <c r="B137" s="1801" t="s">
        <v>549</v>
      </c>
      <c r="C137" s="1789">
        <v>5522</v>
      </c>
    </row>
    <row r="138" spans="1:3" ht="15.75">
      <c r="A138" s="1789">
        <v>5524</v>
      </c>
      <c r="B138" s="1790" t="s">
        <v>550</v>
      </c>
      <c r="C138" s="1789">
        <v>5524</v>
      </c>
    </row>
    <row r="139" spans="1:3" ht="15.75">
      <c r="A139" s="1789">
        <v>5525</v>
      </c>
      <c r="B139" s="1797" t="s">
        <v>551</v>
      </c>
      <c r="C139" s="1789">
        <v>5525</v>
      </c>
    </row>
    <row r="140" spans="1:3" ht="15.75">
      <c r="A140" s="1789">
        <v>5526</v>
      </c>
      <c r="B140" s="1794" t="s">
        <v>552</v>
      </c>
      <c r="C140" s="1789">
        <v>5526</v>
      </c>
    </row>
    <row r="141" spans="1:3" ht="15.75">
      <c r="A141" s="1789">
        <v>5527</v>
      </c>
      <c r="B141" s="1794" t="s">
        <v>553</v>
      </c>
      <c r="C141" s="1789">
        <v>5527</v>
      </c>
    </row>
    <row r="142" spans="1:3" ht="15.75">
      <c r="A142" s="1789">
        <v>5528</v>
      </c>
      <c r="B142" s="1794" t="s">
        <v>554</v>
      </c>
      <c r="C142" s="1789">
        <v>5528</v>
      </c>
    </row>
    <row r="143" spans="1:3" ht="15.75">
      <c r="A143" s="1789">
        <v>5529</v>
      </c>
      <c r="B143" s="1794" t="s">
        <v>555</v>
      </c>
      <c r="C143" s="1789">
        <v>5529</v>
      </c>
    </row>
    <row r="144" spans="1:3" ht="15.75">
      <c r="A144" s="1789">
        <v>5530</v>
      </c>
      <c r="B144" s="1794" t="s">
        <v>556</v>
      </c>
      <c r="C144" s="1789">
        <v>5530</v>
      </c>
    </row>
    <row r="145" spans="1:3" ht="15.75">
      <c r="A145" s="1789">
        <v>5531</v>
      </c>
      <c r="B145" s="1797" t="s">
        <v>557</v>
      </c>
      <c r="C145" s="1789">
        <v>5531</v>
      </c>
    </row>
    <row r="146" spans="1:3" ht="15.75">
      <c r="A146" s="1789">
        <v>5532</v>
      </c>
      <c r="B146" s="1801" t="s">
        <v>558</v>
      </c>
      <c r="C146" s="1789">
        <v>5532</v>
      </c>
    </row>
    <row r="147" spans="1:3" ht="15.75">
      <c r="A147" s="1789">
        <v>5533</v>
      </c>
      <c r="B147" s="1801" t="s">
        <v>559</v>
      </c>
      <c r="C147" s="1789">
        <v>5533</v>
      </c>
    </row>
    <row r="148" spans="1:3" ht="15.75">
      <c r="A148" s="1802">
        <v>5534</v>
      </c>
      <c r="B148" s="1801" t="s">
        <v>560</v>
      </c>
      <c r="C148" s="1802">
        <v>5534</v>
      </c>
    </row>
    <row r="149" spans="1:3" ht="15.75">
      <c r="A149" s="1802">
        <v>5535</v>
      </c>
      <c r="B149" s="1801" t="s">
        <v>561</v>
      </c>
      <c r="C149" s="1802">
        <v>5535</v>
      </c>
    </row>
    <row r="150" spans="1:3" ht="15.75">
      <c r="A150" s="1789">
        <v>5538</v>
      </c>
      <c r="B150" s="1797" t="s">
        <v>562</v>
      </c>
      <c r="C150" s="1789">
        <v>5538</v>
      </c>
    </row>
    <row r="151" spans="1:3" ht="15.75">
      <c r="A151" s="1789">
        <v>5540</v>
      </c>
      <c r="B151" s="1801" t="s">
        <v>563</v>
      </c>
      <c r="C151" s="1789">
        <v>5540</v>
      </c>
    </row>
    <row r="152" spans="1:3" ht="15.75">
      <c r="A152" s="1789">
        <v>5541</v>
      </c>
      <c r="B152" s="1801" t="s">
        <v>2085</v>
      </c>
      <c r="C152" s="1789">
        <v>5541</v>
      </c>
    </row>
    <row r="153" spans="1:3" ht="15.75">
      <c r="A153" s="1789">
        <v>5545</v>
      </c>
      <c r="B153" s="1801" t="s">
        <v>2086</v>
      </c>
      <c r="C153" s="1789">
        <v>5545</v>
      </c>
    </row>
    <row r="154" spans="1:3" ht="15.75">
      <c r="A154" s="1789">
        <v>5546</v>
      </c>
      <c r="B154" s="1801" t="s">
        <v>564</v>
      </c>
      <c r="C154" s="1789">
        <v>5546</v>
      </c>
    </row>
    <row r="155" spans="1:3" ht="15.75">
      <c r="A155" s="1789">
        <v>5547</v>
      </c>
      <c r="B155" s="1801" t="s">
        <v>565</v>
      </c>
      <c r="C155" s="1789">
        <v>5547</v>
      </c>
    </row>
    <row r="156" spans="1:3" ht="15.75">
      <c r="A156" s="1789">
        <v>5548</v>
      </c>
      <c r="B156" s="1801" t="s">
        <v>566</v>
      </c>
      <c r="C156" s="1789">
        <v>5548</v>
      </c>
    </row>
    <row r="157" spans="1:3" ht="15.75">
      <c r="A157" s="1789">
        <v>5550</v>
      </c>
      <c r="B157" s="1801" t="s">
        <v>567</v>
      </c>
      <c r="C157" s="1789">
        <v>5550</v>
      </c>
    </row>
    <row r="158" spans="1:3" ht="15.75">
      <c r="A158" s="1789">
        <v>5551</v>
      </c>
      <c r="B158" s="1801" t="s">
        <v>568</v>
      </c>
      <c r="C158" s="1789">
        <v>5551</v>
      </c>
    </row>
    <row r="159" spans="1:3" ht="15.75">
      <c r="A159" s="1789">
        <v>5553</v>
      </c>
      <c r="B159" s="1801" t="s">
        <v>569</v>
      </c>
      <c r="C159" s="1789">
        <v>5553</v>
      </c>
    </row>
    <row r="160" spans="1:3" ht="15.75">
      <c r="A160" s="1789">
        <v>5554</v>
      </c>
      <c r="B160" s="1797" t="s">
        <v>570</v>
      </c>
      <c r="C160" s="1789">
        <v>5554</v>
      </c>
    </row>
    <row r="161" spans="1:3" ht="15.75">
      <c r="A161" s="1789">
        <v>5556</v>
      </c>
      <c r="B161" s="1793" t="s">
        <v>571</v>
      </c>
      <c r="C161" s="1789">
        <v>5556</v>
      </c>
    </row>
    <row r="162" spans="1:3" ht="15.75">
      <c r="A162" s="1789">
        <v>5561</v>
      </c>
      <c r="B162" s="1803" t="s">
        <v>2087</v>
      </c>
      <c r="C162" s="1789">
        <v>5561</v>
      </c>
    </row>
    <row r="163" spans="1:3" ht="15.75">
      <c r="A163" s="1789">
        <v>5562</v>
      </c>
      <c r="B163" s="1803" t="s">
        <v>2045</v>
      </c>
      <c r="C163" s="1789">
        <v>5562</v>
      </c>
    </row>
    <row r="164" spans="1:3" ht="15.75">
      <c r="A164" s="1789">
        <v>5588</v>
      </c>
      <c r="B164" s="1792" t="s">
        <v>572</v>
      </c>
      <c r="C164" s="1789">
        <v>5588</v>
      </c>
    </row>
    <row r="165" spans="1:3" ht="15.75">
      <c r="A165" s="1789">
        <v>5589</v>
      </c>
      <c r="B165" s="1792" t="s">
        <v>573</v>
      </c>
      <c r="C165" s="1789">
        <v>5589</v>
      </c>
    </row>
    <row r="166" spans="1:3" ht="15.75">
      <c r="A166" s="1789">
        <v>6601</v>
      </c>
      <c r="B166" s="1792" t="s">
        <v>574</v>
      </c>
      <c r="C166" s="1789">
        <v>6601</v>
      </c>
    </row>
    <row r="167" spans="1:3" ht="15.75">
      <c r="A167" s="1789">
        <v>6602</v>
      </c>
      <c r="B167" s="1793" t="s">
        <v>575</v>
      </c>
      <c r="C167" s="1789">
        <v>6602</v>
      </c>
    </row>
    <row r="168" spans="1:3" ht="15.75">
      <c r="A168" s="1789">
        <v>6603</v>
      </c>
      <c r="B168" s="1793" t="s">
        <v>576</v>
      </c>
      <c r="C168" s="1789">
        <v>6603</v>
      </c>
    </row>
    <row r="169" spans="1:3" ht="15.75">
      <c r="A169" s="1789">
        <v>6604</v>
      </c>
      <c r="B169" s="1793" t="s">
        <v>577</v>
      </c>
      <c r="C169" s="1789">
        <v>6604</v>
      </c>
    </row>
    <row r="170" spans="1:3" ht="15.75">
      <c r="A170" s="1789">
        <v>6605</v>
      </c>
      <c r="B170" s="1793" t="s">
        <v>2048</v>
      </c>
      <c r="C170" s="1789">
        <v>6605</v>
      </c>
    </row>
    <row r="171" spans="1:3" ht="15.75">
      <c r="A171" s="1802">
        <v>6606</v>
      </c>
      <c r="B171" s="1795" t="s">
        <v>578</v>
      </c>
      <c r="C171" s="1802">
        <v>6606</v>
      </c>
    </row>
    <row r="172" spans="1:3" ht="15.75">
      <c r="A172" s="1789">
        <v>6618</v>
      </c>
      <c r="B172" s="1792" t="s">
        <v>579</v>
      </c>
      <c r="C172" s="1789">
        <v>6618</v>
      </c>
    </row>
    <row r="173" spans="1:3" ht="15.75">
      <c r="A173" s="1789">
        <v>6619</v>
      </c>
      <c r="B173" s="1793" t="s">
        <v>580</v>
      </c>
      <c r="C173" s="1789">
        <v>6619</v>
      </c>
    </row>
    <row r="174" spans="1:3" ht="15.75">
      <c r="A174" s="1789">
        <v>6621</v>
      </c>
      <c r="B174" s="1792" t="s">
        <v>581</v>
      </c>
      <c r="C174" s="1789">
        <v>6621</v>
      </c>
    </row>
    <row r="175" spans="1:3" ht="15.75">
      <c r="A175" s="1789">
        <v>6622</v>
      </c>
      <c r="B175" s="1793" t="s">
        <v>582</v>
      </c>
      <c r="C175" s="1789">
        <v>6622</v>
      </c>
    </row>
    <row r="176" spans="1:3" ht="15.75">
      <c r="A176" s="1789">
        <v>6623</v>
      </c>
      <c r="B176" s="1793" t="s">
        <v>583</v>
      </c>
      <c r="C176" s="1789">
        <v>6623</v>
      </c>
    </row>
    <row r="177" spans="1:3" ht="15.75">
      <c r="A177" s="1789">
        <v>6624</v>
      </c>
      <c r="B177" s="1793" t="s">
        <v>584</v>
      </c>
      <c r="C177" s="1789">
        <v>6624</v>
      </c>
    </row>
    <row r="178" spans="1:3" ht="15.75">
      <c r="A178" s="1789">
        <v>6625</v>
      </c>
      <c r="B178" s="1794" t="s">
        <v>585</v>
      </c>
      <c r="C178" s="1789">
        <v>6625</v>
      </c>
    </row>
    <row r="179" spans="1:3" ht="15.75">
      <c r="A179" s="1789">
        <v>6626</v>
      </c>
      <c r="B179" s="1794" t="s">
        <v>477</v>
      </c>
      <c r="C179" s="1789">
        <v>6626</v>
      </c>
    </row>
    <row r="180" spans="1:3" ht="15.75">
      <c r="A180" s="1789">
        <v>6627</v>
      </c>
      <c r="B180" s="1794" t="s">
        <v>478</v>
      </c>
      <c r="C180" s="1789">
        <v>6627</v>
      </c>
    </row>
    <row r="181" spans="1:3" ht="15.75">
      <c r="A181" s="1789">
        <v>6628</v>
      </c>
      <c r="B181" s="1800" t="s">
        <v>479</v>
      </c>
      <c r="C181" s="1789">
        <v>6628</v>
      </c>
    </row>
    <row r="182" spans="1:3" ht="15.75">
      <c r="A182" s="1789">
        <v>6629</v>
      </c>
      <c r="B182" s="1803" t="s">
        <v>480</v>
      </c>
      <c r="C182" s="1789">
        <v>6629</v>
      </c>
    </row>
    <row r="183" spans="1:3" ht="15.75">
      <c r="A183" s="1804">
        <v>7701</v>
      </c>
      <c r="B183" s="1792" t="s">
        <v>481</v>
      </c>
      <c r="C183" s="1804">
        <v>7701</v>
      </c>
    </row>
    <row r="184" spans="1:3" ht="15.75">
      <c r="A184" s="1789">
        <v>7708</v>
      </c>
      <c r="B184" s="1792" t="s">
        <v>482</v>
      </c>
      <c r="C184" s="1789">
        <v>7708</v>
      </c>
    </row>
    <row r="185" spans="1:3" ht="15.75">
      <c r="A185" s="1789">
        <v>7711</v>
      </c>
      <c r="B185" s="1795" t="s">
        <v>483</v>
      </c>
      <c r="C185" s="1789">
        <v>7711</v>
      </c>
    </row>
    <row r="186" spans="1:3" ht="15.75">
      <c r="A186" s="1789">
        <v>7712</v>
      </c>
      <c r="B186" s="1792" t="s">
        <v>484</v>
      </c>
      <c r="C186" s="1789">
        <v>7712</v>
      </c>
    </row>
    <row r="187" spans="1:3" ht="15.75">
      <c r="A187" s="1789">
        <v>7713</v>
      </c>
      <c r="B187" s="1805" t="s">
        <v>485</v>
      </c>
      <c r="C187" s="1789">
        <v>7713</v>
      </c>
    </row>
    <row r="188" spans="1:3" ht="15.75">
      <c r="A188" s="1789">
        <v>7714</v>
      </c>
      <c r="B188" s="1791" t="s">
        <v>486</v>
      </c>
      <c r="C188" s="1789">
        <v>7714</v>
      </c>
    </row>
    <row r="189" spans="1:3" ht="15.75">
      <c r="A189" s="1789">
        <v>7718</v>
      </c>
      <c r="B189" s="1792" t="s">
        <v>487</v>
      </c>
      <c r="C189" s="1789">
        <v>7718</v>
      </c>
    </row>
    <row r="190" spans="1:3" ht="15.75">
      <c r="A190" s="1789">
        <v>7719</v>
      </c>
      <c r="B190" s="1793" t="s">
        <v>488</v>
      </c>
      <c r="C190" s="1789">
        <v>7719</v>
      </c>
    </row>
    <row r="191" spans="1:3" ht="15.75">
      <c r="A191" s="1789">
        <v>7731</v>
      </c>
      <c r="B191" s="1792" t="s">
        <v>489</v>
      </c>
      <c r="C191" s="1789">
        <v>7731</v>
      </c>
    </row>
    <row r="192" spans="1:3" ht="15.75">
      <c r="A192" s="1789">
        <v>7732</v>
      </c>
      <c r="B192" s="1793" t="s">
        <v>490</v>
      </c>
      <c r="C192" s="1789">
        <v>7732</v>
      </c>
    </row>
    <row r="193" spans="1:3" ht="15.75">
      <c r="A193" s="1789">
        <v>7733</v>
      </c>
      <c r="B193" s="1793" t="s">
        <v>491</v>
      </c>
      <c r="C193" s="1789">
        <v>7733</v>
      </c>
    </row>
    <row r="194" spans="1:3" ht="15.75">
      <c r="A194" s="1789">
        <v>7735</v>
      </c>
      <c r="B194" s="1793" t="s">
        <v>492</v>
      </c>
      <c r="C194" s="1789">
        <v>7735</v>
      </c>
    </row>
    <row r="195" spans="1:3" ht="15.75">
      <c r="A195" s="1789">
        <v>7736</v>
      </c>
      <c r="B195" s="1792" t="s">
        <v>493</v>
      </c>
      <c r="C195" s="1789">
        <v>7736</v>
      </c>
    </row>
    <row r="196" spans="1:3" ht="15.75">
      <c r="A196" s="1789">
        <v>7737</v>
      </c>
      <c r="B196" s="1793" t="s">
        <v>494</v>
      </c>
      <c r="C196" s="1789">
        <v>7737</v>
      </c>
    </row>
    <row r="197" spans="1:3" ht="15.75">
      <c r="A197" s="1789">
        <v>7738</v>
      </c>
      <c r="B197" s="1793" t="s">
        <v>495</v>
      </c>
      <c r="C197" s="1789">
        <v>7738</v>
      </c>
    </row>
    <row r="198" spans="1:3" ht="15.75">
      <c r="A198" s="1789">
        <v>7739</v>
      </c>
      <c r="B198" s="1797" t="s">
        <v>496</v>
      </c>
      <c r="C198" s="1789">
        <v>7739</v>
      </c>
    </row>
    <row r="199" spans="1:3" ht="15.75">
      <c r="A199" s="1789">
        <v>7740</v>
      </c>
      <c r="B199" s="1797" t="s">
        <v>497</v>
      </c>
      <c r="C199" s="1789">
        <v>7740</v>
      </c>
    </row>
    <row r="200" spans="1:3" ht="15.75">
      <c r="A200" s="1789">
        <v>7741</v>
      </c>
      <c r="B200" s="1793" t="s">
        <v>498</v>
      </c>
      <c r="C200" s="1789">
        <v>7741</v>
      </c>
    </row>
    <row r="201" spans="1:3" ht="15.75">
      <c r="A201" s="1789">
        <v>7742</v>
      </c>
      <c r="B201" s="1793" t="s">
        <v>499</v>
      </c>
      <c r="C201" s="1789">
        <v>7742</v>
      </c>
    </row>
    <row r="202" spans="1:3" ht="15.75">
      <c r="A202" s="1789">
        <v>7743</v>
      </c>
      <c r="B202" s="1793" t="s">
        <v>500</v>
      </c>
      <c r="C202" s="1789">
        <v>7743</v>
      </c>
    </row>
    <row r="203" spans="1:3" ht="15.75">
      <c r="A203" s="1789">
        <v>7744</v>
      </c>
      <c r="B203" s="1803" t="s">
        <v>501</v>
      </c>
      <c r="C203" s="1789">
        <v>7744</v>
      </c>
    </row>
    <row r="204" spans="1:3" ht="15.75">
      <c r="A204" s="1789">
        <v>7745</v>
      </c>
      <c r="B204" s="1793" t="s">
        <v>502</v>
      </c>
      <c r="C204" s="1789">
        <v>7745</v>
      </c>
    </row>
    <row r="205" spans="1:3" ht="15.75">
      <c r="A205" s="1789">
        <v>7746</v>
      </c>
      <c r="B205" s="1793" t="s">
        <v>503</v>
      </c>
      <c r="C205" s="1789">
        <v>7746</v>
      </c>
    </row>
    <row r="206" spans="1:3" ht="15.75">
      <c r="A206" s="1789">
        <v>7747</v>
      </c>
      <c r="B206" s="1792" t="s">
        <v>504</v>
      </c>
      <c r="C206" s="1789">
        <v>7747</v>
      </c>
    </row>
    <row r="207" spans="1:3" ht="15.75">
      <c r="A207" s="1789">
        <v>7748</v>
      </c>
      <c r="B207" s="1795" t="s">
        <v>505</v>
      </c>
      <c r="C207" s="1789">
        <v>7748</v>
      </c>
    </row>
    <row r="208" spans="1:3" ht="15.75">
      <c r="A208" s="1789">
        <v>7751</v>
      </c>
      <c r="B208" s="1793" t="s">
        <v>506</v>
      </c>
      <c r="C208" s="1789">
        <v>7751</v>
      </c>
    </row>
    <row r="209" spans="1:3" ht="15.75">
      <c r="A209" s="1789">
        <v>7752</v>
      </c>
      <c r="B209" s="1793" t="s">
        <v>507</v>
      </c>
      <c r="C209" s="1789">
        <v>7752</v>
      </c>
    </row>
    <row r="210" spans="1:3" ht="15.75">
      <c r="A210" s="1789">
        <v>7755</v>
      </c>
      <c r="B210" s="1794" t="s">
        <v>89</v>
      </c>
      <c r="C210" s="1789">
        <v>7755</v>
      </c>
    </row>
    <row r="211" spans="1:3" ht="15.75">
      <c r="A211" s="1789">
        <v>7758</v>
      </c>
      <c r="B211" s="1792" t="s">
        <v>90</v>
      </c>
      <c r="C211" s="1789">
        <v>7758</v>
      </c>
    </row>
    <row r="212" spans="1:3" ht="15.75">
      <c r="A212" s="1789">
        <v>7759</v>
      </c>
      <c r="B212" s="1793" t="s">
        <v>91</v>
      </c>
      <c r="C212" s="1789">
        <v>7759</v>
      </c>
    </row>
    <row r="213" spans="1:3" ht="15.75">
      <c r="A213" s="1789">
        <v>7761</v>
      </c>
      <c r="B213" s="1792" t="s">
        <v>92</v>
      </c>
      <c r="C213" s="1789">
        <v>7761</v>
      </c>
    </row>
    <row r="214" spans="1:3" ht="15.75">
      <c r="A214" s="1789">
        <v>7762</v>
      </c>
      <c r="B214" s="1792" t="s">
        <v>93</v>
      </c>
      <c r="C214" s="1789">
        <v>7762</v>
      </c>
    </row>
    <row r="215" spans="1:3" ht="15.75">
      <c r="A215" s="1789">
        <v>7768</v>
      </c>
      <c r="B215" s="1792" t="s">
        <v>94</v>
      </c>
      <c r="C215" s="1789">
        <v>7768</v>
      </c>
    </row>
    <row r="216" spans="1:3" ht="15.75">
      <c r="A216" s="1789">
        <v>8801</v>
      </c>
      <c r="B216" s="1795" t="s">
        <v>95</v>
      </c>
      <c r="C216" s="1789">
        <v>8801</v>
      </c>
    </row>
    <row r="217" spans="1:3" ht="15.75">
      <c r="A217" s="1789">
        <v>8802</v>
      </c>
      <c r="B217" s="1792" t="s">
        <v>96</v>
      </c>
      <c r="C217" s="1789">
        <v>8802</v>
      </c>
    </row>
    <row r="218" spans="1:3" ht="15.75">
      <c r="A218" s="1789">
        <v>8803</v>
      </c>
      <c r="B218" s="1792" t="s">
        <v>97</v>
      </c>
      <c r="C218" s="1789">
        <v>8803</v>
      </c>
    </row>
    <row r="219" spans="1:3" ht="15.75">
      <c r="A219" s="1789">
        <v>8804</v>
      </c>
      <c r="B219" s="1792" t="s">
        <v>98</v>
      </c>
      <c r="C219" s="1789">
        <v>8804</v>
      </c>
    </row>
    <row r="220" spans="1:3" ht="15.75">
      <c r="A220" s="1789">
        <v>8805</v>
      </c>
      <c r="B220" s="1794" t="s">
        <v>99</v>
      </c>
      <c r="C220" s="1789">
        <v>8805</v>
      </c>
    </row>
    <row r="221" spans="1:3" ht="15.75">
      <c r="A221" s="1789">
        <v>8807</v>
      </c>
      <c r="B221" s="1800" t="s">
        <v>100</v>
      </c>
      <c r="C221" s="1789">
        <v>8807</v>
      </c>
    </row>
    <row r="222" spans="1:3" ht="15.75">
      <c r="A222" s="1789">
        <v>8808</v>
      </c>
      <c r="B222" s="1793" t="s">
        <v>101</v>
      </c>
      <c r="C222" s="1789">
        <v>8808</v>
      </c>
    </row>
    <row r="223" spans="1:3" ht="15.75">
      <c r="A223" s="1789">
        <v>8809</v>
      </c>
      <c r="B223" s="1793" t="s">
        <v>102</v>
      </c>
      <c r="C223" s="1789">
        <v>8809</v>
      </c>
    </row>
    <row r="224" spans="1:3" ht="15.75">
      <c r="A224" s="1789">
        <v>8811</v>
      </c>
      <c r="B224" s="1792" t="s">
        <v>103</v>
      </c>
      <c r="C224" s="1789">
        <v>8811</v>
      </c>
    </row>
    <row r="225" spans="1:3" ht="15.75">
      <c r="A225" s="1789">
        <v>8813</v>
      </c>
      <c r="B225" s="1793" t="s">
        <v>104</v>
      </c>
      <c r="C225" s="1789">
        <v>8813</v>
      </c>
    </row>
    <row r="226" spans="1:3" ht="15.75">
      <c r="A226" s="1789">
        <v>8814</v>
      </c>
      <c r="B226" s="1792" t="s">
        <v>105</v>
      </c>
      <c r="C226" s="1789">
        <v>8814</v>
      </c>
    </row>
    <row r="227" spans="1:3" ht="15.75">
      <c r="A227" s="1789">
        <v>8815</v>
      </c>
      <c r="B227" s="1792" t="s">
        <v>106</v>
      </c>
      <c r="C227" s="1789">
        <v>8815</v>
      </c>
    </row>
    <row r="228" spans="1:3" ht="15.75">
      <c r="A228" s="1789">
        <v>8816</v>
      </c>
      <c r="B228" s="1793" t="s">
        <v>107</v>
      </c>
      <c r="C228" s="1789">
        <v>8816</v>
      </c>
    </row>
    <row r="229" spans="1:3" ht="15.75">
      <c r="A229" s="1789">
        <v>8817</v>
      </c>
      <c r="B229" s="1793" t="s">
        <v>108</v>
      </c>
      <c r="C229" s="1789">
        <v>8817</v>
      </c>
    </row>
    <row r="230" spans="1:3" ht="15.75">
      <c r="A230" s="1789">
        <v>8821</v>
      </c>
      <c r="B230" s="1793" t="s">
        <v>109</v>
      </c>
      <c r="C230" s="1789">
        <v>8821</v>
      </c>
    </row>
    <row r="231" spans="1:3" ht="15.75">
      <c r="A231" s="1789">
        <v>8824</v>
      </c>
      <c r="B231" s="1795" t="s">
        <v>110</v>
      </c>
      <c r="C231" s="1789">
        <v>8824</v>
      </c>
    </row>
    <row r="232" spans="1:3" ht="15.75">
      <c r="A232" s="1789">
        <v>8825</v>
      </c>
      <c r="B232" s="1795" t="s">
        <v>111</v>
      </c>
      <c r="C232" s="1789">
        <v>8825</v>
      </c>
    </row>
    <row r="233" spans="1:3" ht="15.75">
      <c r="A233" s="1789">
        <v>8826</v>
      </c>
      <c r="B233" s="1795" t="s">
        <v>112</v>
      </c>
      <c r="C233" s="1789">
        <v>8826</v>
      </c>
    </row>
    <row r="234" spans="1:3" ht="15.75">
      <c r="A234" s="1789">
        <v>8827</v>
      </c>
      <c r="B234" s="1795" t="s">
        <v>113</v>
      </c>
      <c r="C234" s="1789">
        <v>8827</v>
      </c>
    </row>
    <row r="235" spans="1:3" ht="15.75">
      <c r="A235" s="1789">
        <v>8828</v>
      </c>
      <c r="B235" s="1792" t="s">
        <v>114</v>
      </c>
      <c r="C235" s="1789">
        <v>8828</v>
      </c>
    </row>
    <row r="236" spans="1:3" ht="15.75">
      <c r="A236" s="1789">
        <v>8829</v>
      </c>
      <c r="B236" s="1792" t="s">
        <v>115</v>
      </c>
      <c r="C236" s="1789">
        <v>8829</v>
      </c>
    </row>
    <row r="237" spans="1:3" ht="15.75">
      <c r="A237" s="1789">
        <v>8831</v>
      </c>
      <c r="B237" s="1792" t="s">
        <v>116</v>
      </c>
      <c r="C237" s="1789">
        <v>8831</v>
      </c>
    </row>
    <row r="238" spans="1:3" ht="15.75">
      <c r="A238" s="1789">
        <v>8832</v>
      </c>
      <c r="B238" s="1793" t="s">
        <v>117</v>
      </c>
      <c r="C238" s="1789">
        <v>8832</v>
      </c>
    </row>
    <row r="239" spans="1:3" ht="15.75">
      <c r="A239" s="1789">
        <v>8833</v>
      </c>
      <c r="B239" s="1792" t="s">
        <v>118</v>
      </c>
      <c r="C239" s="1789">
        <v>8833</v>
      </c>
    </row>
    <row r="240" spans="1:3" ht="15.75">
      <c r="A240" s="1789">
        <v>8834</v>
      </c>
      <c r="B240" s="1793" t="s">
        <v>119</v>
      </c>
      <c r="C240" s="1789">
        <v>8834</v>
      </c>
    </row>
    <row r="241" spans="1:3" ht="15.75">
      <c r="A241" s="1789">
        <v>8835</v>
      </c>
      <c r="B241" s="1793" t="s">
        <v>590</v>
      </c>
      <c r="C241" s="1789">
        <v>8835</v>
      </c>
    </row>
    <row r="242" spans="1:3" ht="15.75">
      <c r="A242" s="1789">
        <v>8836</v>
      </c>
      <c r="B242" s="1792" t="s">
        <v>591</v>
      </c>
      <c r="C242" s="1789">
        <v>8836</v>
      </c>
    </row>
    <row r="243" spans="1:3" ht="15.75">
      <c r="A243" s="1789">
        <v>8837</v>
      </c>
      <c r="B243" s="1792" t="s">
        <v>592</v>
      </c>
      <c r="C243" s="1789">
        <v>8837</v>
      </c>
    </row>
    <row r="244" spans="1:3" ht="15.75">
      <c r="A244" s="1789">
        <v>8838</v>
      </c>
      <c r="B244" s="1792" t="s">
        <v>593</v>
      </c>
      <c r="C244" s="1789">
        <v>8838</v>
      </c>
    </row>
    <row r="245" spans="1:3" ht="15.75">
      <c r="A245" s="1789">
        <v>8839</v>
      </c>
      <c r="B245" s="1793" t="s">
        <v>594</v>
      </c>
      <c r="C245" s="1789">
        <v>8839</v>
      </c>
    </row>
    <row r="246" spans="1:3" ht="15.75">
      <c r="A246" s="1789">
        <v>8845</v>
      </c>
      <c r="B246" s="1794" t="s">
        <v>595</v>
      </c>
      <c r="C246" s="1789">
        <v>8845</v>
      </c>
    </row>
    <row r="247" spans="1:3" ht="15.75">
      <c r="A247" s="1789">
        <v>8848</v>
      </c>
      <c r="B247" s="1800" t="s">
        <v>596</v>
      </c>
      <c r="C247" s="1789">
        <v>8848</v>
      </c>
    </row>
    <row r="248" spans="1:3" ht="15.75">
      <c r="A248" s="1789">
        <v>8849</v>
      </c>
      <c r="B248" s="1792" t="s">
        <v>597</v>
      </c>
      <c r="C248" s="1789">
        <v>8849</v>
      </c>
    </row>
    <row r="249" spans="1:3" ht="15.75">
      <c r="A249" s="1789">
        <v>8851</v>
      </c>
      <c r="B249" s="1792" t="s">
        <v>598</v>
      </c>
      <c r="C249" s="1789">
        <v>8851</v>
      </c>
    </row>
    <row r="250" spans="1:3" ht="15.75">
      <c r="A250" s="1789">
        <v>8852</v>
      </c>
      <c r="B250" s="1792" t="s">
        <v>599</v>
      </c>
      <c r="C250" s="1789">
        <v>8852</v>
      </c>
    </row>
    <row r="251" spans="1:3" ht="15.75">
      <c r="A251" s="1789">
        <v>8853</v>
      </c>
      <c r="B251" s="1792" t="s">
        <v>600</v>
      </c>
      <c r="C251" s="1789">
        <v>8853</v>
      </c>
    </row>
    <row r="252" spans="1:3" ht="15.75">
      <c r="A252" s="1789">
        <v>8855</v>
      </c>
      <c r="B252" s="1794" t="s">
        <v>601</v>
      </c>
      <c r="C252" s="1789">
        <v>8855</v>
      </c>
    </row>
    <row r="253" spans="1:3" ht="15.75">
      <c r="A253" s="1789">
        <v>8858</v>
      </c>
      <c r="B253" s="1803" t="s">
        <v>602</v>
      </c>
      <c r="C253" s="1789">
        <v>8858</v>
      </c>
    </row>
    <row r="254" spans="1:3" ht="15.75">
      <c r="A254" s="1789">
        <v>8859</v>
      </c>
      <c r="B254" s="1793" t="s">
        <v>603</v>
      </c>
      <c r="C254" s="1789">
        <v>8859</v>
      </c>
    </row>
    <row r="255" spans="1:3" ht="15.75">
      <c r="A255" s="1789">
        <v>8861</v>
      </c>
      <c r="B255" s="1792" t="s">
        <v>604</v>
      </c>
      <c r="C255" s="1789">
        <v>8861</v>
      </c>
    </row>
    <row r="256" spans="1:3" ht="15.75">
      <c r="A256" s="1789">
        <v>8862</v>
      </c>
      <c r="B256" s="1793" t="s">
        <v>605</v>
      </c>
      <c r="C256" s="1789">
        <v>8862</v>
      </c>
    </row>
    <row r="257" spans="1:3" ht="15.75">
      <c r="A257" s="1789">
        <v>8863</v>
      </c>
      <c r="B257" s="1793" t="s">
        <v>606</v>
      </c>
      <c r="C257" s="1789">
        <v>8863</v>
      </c>
    </row>
    <row r="258" spans="1:3" ht="15.75">
      <c r="A258" s="1789">
        <v>8864</v>
      </c>
      <c r="B258" s="1792" t="s">
        <v>607</v>
      </c>
      <c r="C258" s="1789">
        <v>8864</v>
      </c>
    </row>
    <row r="259" spans="1:3" ht="15.75">
      <c r="A259" s="1789">
        <v>8865</v>
      </c>
      <c r="B259" s="1793" t="s">
        <v>608</v>
      </c>
      <c r="C259" s="1789">
        <v>8865</v>
      </c>
    </row>
    <row r="260" spans="1:3" ht="15.75">
      <c r="A260" s="1789">
        <v>8866</v>
      </c>
      <c r="B260" s="1793" t="s">
        <v>44</v>
      </c>
      <c r="C260" s="1789">
        <v>8866</v>
      </c>
    </row>
    <row r="261" spans="1:3" ht="15.75">
      <c r="A261" s="1789">
        <v>8867</v>
      </c>
      <c r="B261" s="1793" t="s">
        <v>45</v>
      </c>
      <c r="C261" s="1789">
        <v>8867</v>
      </c>
    </row>
    <row r="262" spans="1:3" ht="15.75">
      <c r="A262" s="1789">
        <v>8868</v>
      </c>
      <c r="B262" s="1793" t="s">
        <v>46</v>
      </c>
      <c r="C262" s="1789">
        <v>8868</v>
      </c>
    </row>
    <row r="263" spans="1:3" ht="15.75">
      <c r="A263" s="1789">
        <v>8869</v>
      </c>
      <c r="B263" s="1792" t="s">
        <v>47</v>
      </c>
      <c r="C263" s="1789">
        <v>8869</v>
      </c>
    </row>
    <row r="264" spans="1:3" ht="15.75">
      <c r="A264" s="1789">
        <v>8871</v>
      </c>
      <c r="B264" s="1793" t="s">
        <v>48</v>
      </c>
      <c r="C264" s="1789">
        <v>8871</v>
      </c>
    </row>
    <row r="265" spans="1:3" ht="15.75">
      <c r="A265" s="1789">
        <v>8872</v>
      </c>
      <c r="B265" s="1793" t="s">
        <v>616</v>
      </c>
      <c r="C265" s="1789">
        <v>8872</v>
      </c>
    </row>
    <row r="266" spans="1:3" ht="15.75">
      <c r="A266" s="1789">
        <v>8873</v>
      </c>
      <c r="B266" s="1793" t="s">
        <v>617</v>
      </c>
      <c r="C266" s="1789">
        <v>8873</v>
      </c>
    </row>
    <row r="267" spans="1:3" ht="16.5" customHeight="1">
      <c r="A267" s="1789">
        <v>8875</v>
      </c>
      <c r="B267" s="1793" t="s">
        <v>618</v>
      </c>
      <c r="C267" s="1789">
        <v>8875</v>
      </c>
    </row>
    <row r="268" spans="1:3" ht="15.75">
      <c r="A268" s="1789">
        <v>8876</v>
      </c>
      <c r="B268" s="1793" t="s">
        <v>619</v>
      </c>
      <c r="C268" s="1789">
        <v>8876</v>
      </c>
    </row>
    <row r="269" spans="1:3" ht="15.75">
      <c r="A269" s="1789">
        <v>8877</v>
      </c>
      <c r="B269" s="1792" t="s">
        <v>620</v>
      </c>
      <c r="C269" s="1789">
        <v>8877</v>
      </c>
    </row>
    <row r="270" spans="1:3" ht="15.75">
      <c r="A270" s="1789">
        <v>8878</v>
      </c>
      <c r="B270" s="1803" t="s">
        <v>621</v>
      </c>
      <c r="C270" s="1789">
        <v>8878</v>
      </c>
    </row>
    <row r="271" spans="1:3" ht="15.75">
      <c r="A271" s="1789">
        <v>8885</v>
      </c>
      <c r="B271" s="1795" t="s">
        <v>622</v>
      </c>
      <c r="C271" s="1789">
        <v>8885</v>
      </c>
    </row>
    <row r="272" spans="1:3" ht="15.75">
      <c r="A272" s="1789">
        <v>8888</v>
      </c>
      <c r="B272" s="1792" t="s">
        <v>623</v>
      </c>
      <c r="C272" s="1789">
        <v>8888</v>
      </c>
    </row>
    <row r="273" spans="1:3" ht="15.75">
      <c r="A273" s="1789">
        <v>8897</v>
      </c>
      <c r="B273" s="1792" t="s">
        <v>624</v>
      </c>
      <c r="C273" s="1789">
        <v>8897</v>
      </c>
    </row>
    <row r="274" spans="1:3" ht="15.75">
      <c r="A274" s="1789">
        <v>8898</v>
      </c>
      <c r="B274" s="1792" t="s">
        <v>625</v>
      </c>
      <c r="C274" s="1789">
        <v>8898</v>
      </c>
    </row>
    <row r="275" spans="1:3" ht="15.75">
      <c r="A275" s="1789">
        <v>9910</v>
      </c>
      <c r="B275" s="1795" t="s">
        <v>626</v>
      </c>
      <c r="C275" s="1789">
        <v>9910</v>
      </c>
    </row>
    <row r="276" spans="1:3" ht="15.75">
      <c r="A276" s="1789">
        <v>9997</v>
      </c>
      <c r="B276" s="1792" t="s">
        <v>627</v>
      </c>
      <c r="C276" s="1789">
        <v>9997</v>
      </c>
    </row>
    <row r="277" spans="1:3" ht="15.75">
      <c r="A277" s="1789">
        <v>9998</v>
      </c>
      <c r="B277" s="1792" t="s">
        <v>628</v>
      </c>
      <c r="C277" s="1789">
        <v>9998</v>
      </c>
    </row>
    <row r="282" spans="1:3">
      <c r="A282" s="1779" t="s">
        <v>780</v>
      </c>
      <c r="B282" s="1779" t="s">
        <v>782</v>
      </c>
    </row>
    <row r="283" spans="1:3">
      <c r="A283" s="1806" t="s">
        <v>629</v>
      </c>
      <c r="B283" s="1807"/>
      <c r="C283" s="1807"/>
    </row>
    <row r="284" spans="1:3">
      <c r="A284" s="1808" t="s">
        <v>1199</v>
      </c>
      <c r="B284" s="1809"/>
      <c r="C284" s="1809"/>
    </row>
    <row r="285" spans="1:3">
      <c r="A285" s="1810" t="s">
        <v>1200</v>
      </c>
      <c r="B285" s="1476" t="s">
        <v>1201</v>
      </c>
      <c r="C285" s="1476" t="s">
        <v>1199</v>
      </c>
    </row>
    <row r="286" spans="1:3">
      <c r="A286" s="1810" t="s">
        <v>1202</v>
      </c>
      <c r="B286" s="1476" t="s">
        <v>1203</v>
      </c>
      <c r="C286" s="1476" t="s">
        <v>1199</v>
      </c>
    </row>
    <row r="287" spans="1:3">
      <c r="A287" s="1810" t="s">
        <v>1204</v>
      </c>
      <c r="B287" s="1476" t="s">
        <v>1205</v>
      </c>
      <c r="C287" s="1476" t="s">
        <v>1199</v>
      </c>
    </row>
    <row r="288" spans="1:3">
      <c r="A288" s="1810" t="s">
        <v>1206</v>
      </c>
      <c r="B288" s="1476" t="s">
        <v>1207</v>
      </c>
      <c r="C288" s="1476" t="s">
        <v>1199</v>
      </c>
    </row>
    <row r="289" spans="1:3">
      <c r="A289" s="1810" t="s">
        <v>1208</v>
      </c>
      <c r="B289" s="1476" t="s">
        <v>1209</v>
      </c>
      <c r="C289" s="1476" t="s">
        <v>1199</v>
      </c>
    </row>
    <row r="290" spans="1:3">
      <c r="A290" s="1810" t="s">
        <v>1210</v>
      </c>
      <c r="B290" s="1476" t="s">
        <v>1211</v>
      </c>
      <c r="C290" s="1476" t="s">
        <v>1199</v>
      </c>
    </row>
    <row r="291" spans="1:3">
      <c r="A291" s="1810" t="s">
        <v>1212</v>
      </c>
      <c r="B291" s="1476" t="s">
        <v>1213</v>
      </c>
      <c r="C291" s="1476" t="s">
        <v>1199</v>
      </c>
    </row>
    <row r="292" spans="1:3">
      <c r="A292" s="1810" t="s">
        <v>1214</v>
      </c>
      <c r="B292" s="1476" t="s">
        <v>1215</v>
      </c>
      <c r="C292" s="1476" t="s">
        <v>1199</v>
      </c>
    </row>
    <row r="293" spans="1:3">
      <c r="A293" s="1810" t="s">
        <v>1216</v>
      </c>
      <c r="B293" s="1476" t="s">
        <v>1217</v>
      </c>
      <c r="C293" s="1476" t="s">
        <v>1199</v>
      </c>
    </row>
    <row r="294" spans="1:3">
      <c r="A294" s="1810" t="s">
        <v>1218</v>
      </c>
      <c r="B294" s="1476" t="s">
        <v>1219</v>
      </c>
      <c r="C294" s="1476" t="s">
        <v>1199</v>
      </c>
    </row>
    <row r="295" spans="1:3">
      <c r="A295" s="1810" t="s">
        <v>1220</v>
      </c>
      <c r="B295" s="1476" t="s">
        <v>1221</v>
      </c>
      <c r="C295" s="1476" t="s">
        <v>1199</v>
      </c>
    </row>
    <row r="296" spans="1:3">
      <c r="A296" s="1810" t="s">
        <v>1222</v>
      </c>
      <c r="B296" s="1476">
        <v>98315</v>
      </c>
      <c r="C296" s="1476" t="s">
        <v>1199</v>
      </c>
    </row>
    <row r="297" spans="1:3">
      <c r="A297" s="1808" t="s">
        <v>1223</v>
      </c>
      <c r="B297" s="1811"/>
      <c r="C297" s="1811"/>
    </row>
    <row r="298" spans="1:3">
      <c r="A298" s="1810" t="s">
        <v>630</v>
      </c>
      <c r="B298" s="1476" t="s">
        <v>631</v>
      </c>
      <c r="C298" s="1476" t="s">
        <v>1223</v>
      </c>
    </row>
    <row r="299" spans="1:3">
      <c r="A299" s="1810" t="s">
        <v>2131</v>
      </c>
      <c r="B299" s="1476" t="s">
        <v>632</v>
      </c>
      <c r="C299" s="1476" t="s">
        <v>1223</v>
      </c>
    </row>
    <row r="300" spans="1:3">
      <c r="A300" s="1810" t="s">
        <v>633</v>
      </c>
      <c r="B300" s="1476" t="s">
        <v>634</v>
      </c>
      <c r="C300" s="1476" t="s">
        <v>1223</v>
      </c>
    </row>
    <row r="301" spans="1:3">
      <c r="A301" s="1810" t="s">
        <v>635</v>
      </c>
      <c r="B301" s="1476" t="s">
        <v>636</v>
      </c>
      <c r="C301" s="1476" t="s">
        <v>1223</v>
      </c>
    </row>
    <row r="302" spans="1:3">
      <c r="A302" s="1810" t="s">
        <v>637</v>
      </c>
      <c r="B302" s="1476" t="s">
        <v>638</v>
      </c>
      <c r="C302" s="1476" t="s">
        <v>1223</v>
      </c>
    </row>
    <row r="303" spans="1:3">
      <c r="A303" s="1810" t="s">
        <v>2132</v>
      </c>
      <c r="B303" s="1476" t="s">
        <v>639</v>
      </c>
      <c r="C303" s="1476" t="s">
        <v>1223</v>
      </c>
    </row>
    <row r="304" spans="1:3">
      <c r="A304" s="1810" t="s">
        <v>640</v>
      </c>
      <c r="B304" s="1476" t="s">
        <v>641</v>
      </c>
      <c r="C304" s="1476" t="s">
        <v>1223</v>
      </c>
    </row>
    <row r="305" spans="1:3">
      <c r="A305" s="1810" t="s">
        <v>642</v>
      </c>
      <c r="B305" s="1476" t="s">
        <v>643</v>
      </c>
      <c r="C305" s="1476" t="s">
        <v>1223</v>
      </c>
    </row>
    <row r="306" spans="1:3">
      <c r="A306" s="1808" t="s">
        <v>2133</v>
      </c>
      <c r="B306" s="1476"/>
      <c r="C306" s="1476"/>
    </row>
    <row r="307" spans="1:3">
      <c r="A307" s="1810" t="s">
        <v>2134</v>
      </c>
      <c r="B307" s="1476" t="s">
        <v>2135</v>
      </c>
      <c r="C307" s="1476" t="s">
        <v>2133</v>
      </c>
    </row>
    <row r="308" spans="1:3">
      <c r="A308" s="1810" t="s">
        <v>2136</v>
      </c>
      <c r="B308" s="1476" t="s">
        <v>2137</v>
      </c>
      <c r="C308" s="1476" t="s">
        <v>2133</v>
      </c>
    </row>
    <row r="309" spans="1:3">
      <c r="A309" s="1810" t="s">
        <v>2138</v>
      </c>
      <c r="B309" s="1476" t="s">
        <v>2139</v>
      </c>
      <c r="C309" s="1476" t="s">
        <v>2133</v>
      </c>
    </row>
    <row r="310" spans="1:3">
      <c r="A310" s="1810" t="s">
        <v>2140</v>
      </c>
      <c r="B310" s="1476" t="s">
        <v>2141</v>
      </c>
      <c r="C310" s="1476" t="s">
        <v>2133</v>
      </c>
    </row>
    <row r="311" spans="1:3">
      <c r="A311" s="1810" t="s">
        <v>2142</v>
      </c>
      <c r="B311" s="1476" t="s">
        <v>2143</v>
      </c>
      <c r="C311" s="1476" t="s">
        <v>2133</v>
      </c>
    </row>
    <row r="312" spans="1:3">
      <c r="A312" s="1810" t="s">
        <v>2144</v>
      </c>
      <c r="B312" s="1476" t="s">
        <v>2145</v>
      </c>
      <c r="C312" s="1476" t="s">
        <v>2133</v>
      </c>
    </row>
    <row r="313" spans="1:3">
      <c r="A313" s="1810" t="s">
        <v>2146</v>
      </c>
      <c r="B313" s="1476" t="s">
        <v>2147</v>
      </c>
      <c r="C313" s="1476" t="s">
        <v>2133</v>
      </c>
    </row>
    <row r="314" spans="1:3">
      <c r="A314" s="1810" t="s">
        <v>2148</v>
      </c>
      <c r="B314" s="1476" t="s">
        <v>2149</v>
      </c>
      <c r="C314" s="1476" t="s">
        <v>2133</v>
      </c>
    </row>
    <row r="315" spans="1:3">
      <c r="A315" s="1810" t="s">
        <v>2150</v>
      </c>
      <c r="B315" s="1476" t="s">
        <v>2151</v>
      </c>
      <c r="C315" s="1476" t="s">
        <v>2133</v>
      </c>
    </row>
    <row r="316" spans="1:3">
      <c r="A316" s="1810" t="s">
        <v>2152</v>
      </c>
      <c r="B316" s="1476" t="s">
        <v>2153</v>
      </c>
      <c r="C316" s="1476" t="s">
        <v>2133</v>
      </c>
    </row>
    <row r="317" spans="1:3">
      <c r="A317" s="1810" t="s">
        <v>2154</v>
      </c>
      <c r="B317" s="1476" t="s">
        <v>2155</v>
      </c>
      <c r="C317" s="1476" t="s">
        <v>2133</v>
      </c>
    </row>
    <row r="318" spans="1:3">
      <c r="A318" s="1810" t="s">
        <v>2156</v>
      </c>
      <c r="B318" s="1476" t="s">
        <v>2157</v>
      </c>
      <c r="C318" s="1476" t="s">
        <v>2133</v>
      </c>
    </row>
    <row r="319" spans="1:3">
      <c r="A319" s="1810" t="s">
        <v>2158</v>
      </c>
      <c r="B319" s="1476">
        <v>99001</v>
      </c>
      <c r="C319" s="1476"/>
    </row>
    <row r="322" spans="1:2">
      <c r="A322" s="1779" t="s">
        <v>780</v>
      </c>
      <c r="B322" s="1779" t="s">
        <v>781</v>
      </c>
    </row>
    <row r="323" spans="1:2" ht="15.75">
      <c r="B323" s="1780" t="s">
        <v>1653</v>
      </c>
    </row>
    <row r="324" spans="1:2" ht="20.25" thickBot="1">
      <c r="B324" s="1780" t="s">
        <v>1654</v>
      </c>
    </row>
    <row r="325" spans="1:2" ht="16.5">
      <c r="A325" s="1477" t="s">
        <v>1238</v>
      </c>
      <c r="B325" s="1478" t="s">
        <v>644</v>
      </c>
    </row>
    <row r="326" spans="1:2" ht="16.5">
      <c r="A326" s="1479" t="s">
        <v>1239</v>
      </c>
      <c r="B326" s="1480" t="s">
        <v>645</v>
      </c>
    </row>
    <row r="327" spans="1:2" ht="16.5">
      <c r="A327" s="1479" t="s">
        <v>1240</v>
      </c>
      <c r="B327" s="1481" t="s">
        <v>646</v>
      </c>
    </row>
    <row r="328" spans="1:2" ht="16.5">
      <c r="A328" s="1479" t="s">
        <v>1241</v>
      </c>
      <c r="B328" s="1481" t="s">
        <v>647</v>
      </c>
    </row>
    <row r="329" spans="1:2" ht="16.5">
      <c r="A329" s="1479" t="s">
        <v>1242</v>
      </c>
      <c r="B329" s="1481" t="s">
        <v>648</v>
      </c>
    </row>
    <row r="330" spans="1:2" ht="16.5">
      <c r="A330" s="1479" t="s">
        <v>1243</v>
      </c>
      <c r="B330" s="1481" t="s">
        <v>649</v>
      </c>
    </row>
    <row r="331" spans="1:2" ht="16.5">
      <c r="A331" s="1479" t="s">
        <v>1244</v>
      </c>
      <c r="B331" s="1481" t="s">
        <v>650</v>
      </c>
    </row>
    <row r="332" spans="1:2" ht="16.5">
      <c r="A332" s="1479" t="s">
        <v>1245</v>
      </c>
      <c r="B332" s="1481" t="s">
        <v>651</v>
      </c>
    </row>
    <row r="333" spans="1:2" ht="16.5">
      <c r="A333" s="1479" t="s">
        <v>1246</v>
      </c>
      <c r="B333" s="1481" t="s">
        <v>652</v>
      </c>
    </row>
    <row r="334" spans="1:2" ht="16.5">
      <c r="A334" s="1479" t="s">
        <v>1247</v>
      </c>
      <c r="B334" s="1481" t="s">
        <v>653</v>
      </c>
    </row>
    <row r="335" spans="1:2" ht="16.5">
      <c r="A335" s="1479" t="s">
        <v>1248</v>
      </c>
      <c r="B335" s="1481" t="s">
        <v>654</v>
      </c>
    </row>
    <row r="336" spans="1:2" ht="16.5">
      <c r="A336" s="1479" t="s">
        <v>1249</v>
      </c>
      <c r="B336" s="1482" t="s">
        <v>655</v>
      </c>
    </row>
    <row r="337" spans="1:256" ht="16.5">
      <c r="A337" s="1479" t="s">
        <v>1250</v>
      </c>
      <c r="B337" s="1482" t="s">
        <v>656</v>
      </c>
    </row>
    <row r="338" spans="1:256" ht="16.5">
      <c r="A338" s="1479" t="s">
        <v>1251</v>
      </c>
      <c r="B338" s="1481" t="s">
        <v>657</v>
      </c>
      <c r="E338" s="1812"/>
      <c r="F338" s="1812"/>
      <c r="G338" s="1812"/>
      <c r="H338" s="1812"/>
      <c r="I338" s="1812"/>
      <c r="J338" s="1812"/>
      <c r="K338" s="1812"/>
      <c r="L338" s="1812"/>
      <c r="M338" s="1812"/>
      <c r="N338" s="1812"/>
      <c r="O338" s="1812"/>
      <c r="P338" s="1812"/>
      <c r="Q338" s="1812"/>
      <c r="R338" s="1812"/>
      <c r="S338" s="1812"/>
      <c r="T338" s="1812"/>
      <c r="U338" s="1812"/>
      <c r="V338" s="1812"/>
      <c r="W338" s="1812"/>
      <c r="X338" s="1812"/>
      <c r="Y338" s="1812"/>
      <c r="Z338" s="1812"/>
      <c r="AA338" s="1812"/>
      <c r="AB338" s="1812"/>
      <c r="AC338" s="1812"/>
      <c r="AD338" s="1812"/>
      <c r="AE338" s="1812"/>
      <c r="AF338" s="1812"/>
      <c r="AG338" s="1812"/>
      <c r="AH338" s="1812"/>
      <c r="AI338" s="1812"/>
      <c r="AJ338" s="1812"/>
      <c r="AK338" s="1812"/>
      <c r="AL338" s="1812"/>
      <c r="AM338" s="1812"/>
      <c r="AN338" s="1812"/>
      <c r="AO338" s="1812"/>
      <c r="AP338" s="1812"/>
      <c r="AQ338" s="1812"/>
      <c r="AR338" s="1812"/>
      <c r="AS338" s="1812"/>
      <c r="AT338" s="1812"/>
      <c r="AU338" s="1812"/>
      <c r="AV338" s="1812"/>
      <c r="AW338" s="1812"/>
      <c r="AX338" s="1812"/>
      <c r="AY338" s="1812"/>
      <c r="AZ338" s="1812"/>
      <c r="BA338" s="1812"/>
      <c r="BB338" s="1812"/>
      <c r="BC338" s="1812"/>
      <c r="BD338" s="1812"/>
      <c r="BE338" s="1812"/>
      <c r="BF338" s="1812"/>
      <c r="BG338" s="1812"/>
      <c r="BH338" s="1812"/>
      <c r="BI338" s="1812"/>
      <c r="BJ338" s="1812"/>
      <c r="BK338" s="1812"/>
      <c r="BL338" s="1812"/>
      <c r="BM338" s="1812"/>
      <c r="BN338" s="1812"/>
      <c r="BO338" s="1812"/>
      <c r="BP338" s="1812"/>
      <c r="BQ338" s="1812"/>
      <c r="BR338" s="1812"/>
      <c r="BS338" s="1812"/>
      <c r="BT338" s="1812"/>
      <c r="BU338" s="1812"/>
      <c r="BV338" s="1812"/>
      <c r="BW338" s="1812"/>
      <c r="BX338" s="1812"/>
      <c r="BY338" s="1812"/>
      <c r="BZ338" s="1812"/>
      <c r="CA338" s="1812"/>
      <c r="CB338" s="1812"/>
      <c r="CC338" s="1812"/>
      <c r="CD338" s="1812"/>
      <c r="CE338" s="1812"/>
      <c r="CF338" s="1812"/>
      <c r="CG338" s="1812"/>
      <c r="CH338" s="1812"/>
      <c r="CI338" s="1812"/>
      <c r="CJ338" s="1812"/>
      <c r="CK338" s="1812"/>
      <c r="CL338" s="1812"/>
      <c r="CM338" s="1812"/>
      <c r="CN338" s="1812"/>
      <c r="CO338" s="1812"/>
      <c r="CP338" s="1812"/>
      <c r="CQ338" s="1812"/>
      <c r="CR338" s="1812"/>
      <c r="CS338" s="1812"/>
      <c r="CT338" s="1812"/>
      <c r="CU338" s="1812"/>
      <c r="CV338" s="1812"/>
      <c r="CW338" s="1812"/>
      <c r="CX338" s="1812"/>
      <c r="CY338" s="1812"/>
      <c r="CZ338" s="1812"/>
      <c r="DA338" s="1812"/>
      <c r="DB338" s="1812"/>
      <c r="DC338" s="1812"/>
      <c r="DD338" s="1812"/>
      <c r="DE338" s="1812"/>
      <c r="DF338" s="1812"/>
      <c r="DG338" s="1812"/>
      <c r="DH338" s="1812"/>
      <c r="DI338" s="1812"/>
      <c r="DJ338" s="1812"/>
      <c r="DK338" s="1812"/>
      <c r="DL338" s="1812"/>
      <c r="DM338" s="1812"/>
      <c r="DN338" s="1812"/>
      <c r="DO338" s="1812"/>
      <c r="DP338" s="1812"/>
      <c r="DQ338" s="1812"/>
      <c r="DR338" s="1812"/>
      <c r="DS338" s="1812"/>
      <c r="DT338" s="1812"/>
      <c r="DU338" s="1812"/>
      <c r="DV338" s="1812"/>
      <c r="DW338" s="1812"/>
      <c r="DX338" s="1812"/>
      <c r="DY338" s="1812"/>
      <c r="DZ338" s="1812"/>
      <c r="EA338" s="1812"/>
      <c r="EB338" s="1812"/>
      <c r="EC338" s="1812"/>
      <c r="ED338" s="1812"/>
      <c r="EE338" s="1812"/>
      <c r="EF338" s="1812"/>
      <c r="EG338" s="1812"/>
      <c r="EH338" s="1812"/>
      <c r="EI338" s="1812"/>
      <c r="EJ338" s="1812"/>
      <c r="EK338" s="1812"/>
      <c r="EL338" s="1812"/>
      <c r="EM338" s="1812"/>
      <c r="EN338" s="1812"/>
      <c r="EO338" s="1812"/>
      <c r="EP338" s="1812"/>
      <c r="EQ338" s="1812"/>
      <c r="ER338" s="1812"/>
      <c r="ES338" s="1812"/>
      <c r="ET338" s="1812"/>
      <c r="EU338" s="1812"/>
      <c r="EV338" s="1812"/>
      <c r="EW338" s="1812"/>
      <c r="EX338" s="1812"/>
      <c r="EY338" s="1812"/>
      <c r="EZ338" s="1812"/>
      <c r="FA338" s="1812"/>
      <c r="FB338" s="1812"/>
      <c r="FC338" s="1812"/>
      <c r="FD338" s="1812"/>
      <c r="FE338" s="1812"/>
      <c r="FF338" s="1812"/>
      <c r="FG338" s="1812"/>
      <c r="FH338" s="1812"/>
      <c r="FI338" s="1812"/>
      <c r="FJ338" s="1812"/>
      <c r="FK338" s="1812"/>
      <c r="FL338" s="1812"/>
      <c r="FM338" s="1812"/>
      <c r="FN338" s="1812"/>
      <c r="FO338" s="1812"/>
      <c r="FP338" s="1812"/>
      <c r="FQ338" s="1812"/>
      <c r="FR338" s="1812"/>
      <c r="FS338" s="1812"/>
      <c r="FT338" s="1812"/>
      <c r="FU338" s="1812"/>
      <c r="FV338" s="1812"/>
      <c r="FW338" s="1812"/>
      <c r="FX338" s="1812"/>
      <c r="FY338" s="1812"/>
      <c r="FZ338" s="1812"/>
      <c r="GA338" s="1812"/>
      <c r="GB338" s="1812"/>
      <c r="GC338" s="1812"/>
      <c r="GD338" s="1812"/>
      <c r="GE338" s="1812"/>
      <c r="GF338" s="1812"/>
      <c r="GG338" s="1812"/>
      <c r="GH338" s="1812"/>
      <c r="GI338" s="1812"/>
      <c r="GJ338" s="1812"/>
      <c r="GK338" s="1812"/>
      <c r="GL338" s="1812"/>
      <c r="GM338" s="1812"/>
      <c r="GN338" s="1812"/>
      <c r="GO338" s="1812"/>
      <c r="GP338" s="1812"/>
      <c r="GQ338" s="1812"/>
      <c r="GR338" s="1812"/>
      <c r="GS338" s="1812"/>
      <c r="GT338" s="1812"/>
      <c r="GU338" s="1812"/>
      <c r="GV338" s="1812"/>
      <c r="GW338" s="1812"/>
      <c r="GX338" s="1812"/>
      <c r="GY338" s="1812"/>
      <c r="GZ338" s="1812"/>
      <c r="HA338" s="1812"/>
      <c r="HB338" s="1812"/>
      <c r="HC338" s="1812"/>
      <c r="HD338" s="1812"/>
      <c r="HE338" s="1812"/>
      <c r="HF338" s="1812"/>
      <c r="HG338" s="1812"/>
      <c r="HH338" s="1812"/>
      <c r="HI338" s="1812"/>
      <c r="HJ338" s="1812"/>
      <c r="HK338" s="1812"/>
      <c r="HL338" s="1812"/>
      <c r="HM338" s="1812"/>
      <c r="HN338" s="1812"/>
      <c r="HO338" s="1812"/>
      <c r="HP338" s="1812"/>
      <c r="HQ338" s="1812"/>
      <c r="HR338" s="1812"/>
      <c r="HS338" s="1812"/>
      <c r="HT338" s="1812"/>
      <c r="HU338" s="1812"/>
      <c r="HV338" s="1812"/>
      <c r="HW338" s="1812"/>
      <c r="HX338" s="1812"/>
      <c r="HY338" s="1812"/>
      <c r="HZ338" s="1812"/>
      <c r="IA338" s="1812"/>
      <c r="IB338" s="1812"/>
      <c r="IC338" s="1812"/>
      <c r="ID338" s="1812"/>
      <c r="IE338" s="1812"/>
      <c r="IF338" s="1812"/>
      <c r="IG338" s="1812"/>
      <c r="IH338" s="1812"/>
      <c r="II338" s="1812"/>
      <c r="IJ338" s="1812"/>
      <c r="IK338" s="1812"/>
      <c r="IL338" s="1812"/>
      <c r="IM338" s="1812"/>
      <c r="IN338" s="1812"/>
      <c r="IO338" s="1812"/>
      <c r="IP338" s="1812"/>
      <c r="IQ338" s="1812"/>
      <c r="IR338" s="1812"/>
      <c r="IS338" s="1812"/>
      <c r="IT338" s="1812"/>
      <c r="IU338" s="1812"/>
      <c r="IV338" s="1812"/>
    </row>
    <row r="339" spans="1:256" ht="16.5">
      <c r="A339" s="1479" t="s">
        <v>1252</v>
      </c>
      <c r="B339" s="1481" t="s">
        <v>658</v>
      </c>
    </row>
    <row r="340" spans="1:256" ht="16.5">
      <c r="A340" s="1479" t="s">
        <v>1253</v>
      </c>
      <c r="B340" s="1481" t="s">
        <v>659</v>
      </c>
    </row>
    <row r="341" spans="1:256" ht="16.5">
      <c r="A341" s="1479" t="s">
        <v>1254</v>
      </c>
      <c r="B341" s="1481" t="s">
        <v>1224</v>
      </c>
    </row>
    <row r="342" spans="1:256" ht="16.5">
      <c r="A342" s="1479" t="s">
        <v>1255</v>
      </c>
      <c r="B342" s="1481" t="s">
        <v>1225</v>
      </c>
    </row>
    <row r="343" spans="1:256" ht="16.5">
      <c r="A343" s="1479" t="s">
        <v>1256</v>
      </c>
      <c r="B343" s="1481" t="s">
        <v>660</v>
      </c>
    </row>
    <row r="344" spans="1:256" ht="16.5">
      <c r="A344" s="1479" t="s">
        <v>1257</v>
      </c>
      <c r="B344" s="1481" t="s">
        <v>661</v>
      </c>
    </row>
    <row r="345" spans="1:256" ht="16.5">
      <c r="A345" s="1479" t="s">
        <v>1258</v>
      </c>
      <c r="B345" s="1481" t="s">
        <v>1226</v>
      </c>
    </row>
    <row r="346" spans="1:256" ht="16.5">
      <c r="A346" s="1479" t="s">
        <v>1259</v>
      </c>
      <c r="B346" s="1481" t="s">
        <v>662</v>
      </c>
    </row>
    <row r="347" spans="1:256" ht="16.5">
      <c r="A347" s="1479" t="s">
        <v>1260</v>
      </c>
      <c r="B347" s="1481" t="s">
        <v>663</v>
      </c>
    </row>
    <row r="348" spans="1:256" ht="31.5">
      <c r="A348" s="1483" t="s">
        <v>1261</v>
      </c>
      <c r="B348" s="1484" t="s">
        <v>72</v>
      </c>
    </row>
    <row r="349" spans="1:256" ht="16.5">
      <c r="A349" s="1485" t="s">
        <v>1262</v>
      </c>
      <c r="B349" s="1486" t="s">
        <v>73</v>
      </c>
    </row>
    <row r="350" spans="1:256" ht="16.5">
      <c r="A350" s="1485" t="s">
        <v>1263</v>
      </c>
      <c r="B350" s="1486" t="s">
        <v>74</v>
      </c>
    </row>
    <row r="351" spans="1:256" ht="16.5">
      <c r="A351" s="1485" t="s">
        <v>1264</v>
      </c>
      <c r="B351" s="1486" t="s">
        <v>1227</v>
      </c>
    </row>
    <row r="352" spans="1:256" ht="16.5">
      <c r="A352" s="1479" t="s">
        <v>1265</v>
      </c>
      <c r="B352" s="1481" t="s">
        <v>75</v>
      </c>
    </row>
    <row r="353" spans="1:5" ht="16.5">
      <c r="A353" s="1479" t="s">
        <v>1266</v>
      </c>
      <c r="B353" s="1481" t="s">
        <v>76</v>
      </c>
    </row>
    <row r="354" spans="1:5" ht="16.5">
      <c r="A354" s="1479" t="s">
        <v>1267</v>
      </c>
      <c r="B354" s="1481" t="s">
        <v>1228</v>
      </c>
    </row>
    <row r="355" spans="1:5" ht="16.5">
      <c r="A355" s="1479" t="s">
        <v>1268</v>
      </c>
      <c r="B355" s="1481" t="s">
        <v>77</v>
      </c>
      <c r="E355" s="1813"/>
    </row>
    <row r="356" spans="1:5" ht="16.5">
      <c r="A356" s="1479" t="s">
        <v>1269</v>
      </c>
      <c r="B356" s="1481" t="s">
        <v>78</v>
      </c>
      <c r="E356" s="1813"/>
    </row>
    <row r="357" spans="1:5" ht="16.5">
      <c r="A357" s="1479" t="s">
        <v>1270</v>
      </c>
      <c r="B357" s="1481" t="s">
        <v>79</v>
      </c>
      <c r="E357" s="1813"/>
    </row>
    <row r="358" spans="1:5" ht="16.5">
      <c r="A358" s="1479" t="s">
        <v>1271</v>
      </c>
      <c r="B358" s="1486" t="s">
        <v>80</v>
      </c>
      <c r="E358" s="1813"/>
    </row>
    <row r="359" spans="1:5" ht="16.5">
      <c r="A359" s="1479" t="s">
        <v>1272</v>
      </c>
      <c r="B359" s="1486" t="s">
        <v>81</v>
      </c>
      <c r="E359" s="1813"/>
    </row>
    <row r="360" spans="1:5" ht="16.5">
      <c r="A360" s="1479" t="s">
        <v>1273</v>
      </c>
      <c r="B360" s="1486" t="s">
        <v>1229</v>
      </c>
      <c r="E360" s="1813"/>
    </row>
    <row r="361" spans="1:5" ht="16.5">
      <c r="A361" s="1479" t="s">
        <v>1274</v>
      </c>
      <c r="B361" s="1481" t="s">
        <v>82</v>
      </c>
      <c r="E361" s="1813"/>
    </row>
    <row r="362" spans="1:5" ht="16.5">
      <c r="A362" s="1479" t="s">
        <v>1275</v>
      </c>
      <c r="B362" s="1481" t="s">
        <v>83</v>
      </c>
      <c r="E362" s="1813"/>
    </row>
    <row r="363" spans="1:5" ht="16.5">
      <c r="A363" s="1479" t="s">
        <v>1276</v>
      </c>
      <c r="B363" s="1486" t="s">
        <v>84</v>
      </c>
      <c r="E363" s="1813"/>
    </row>
    <row r="364" spans="1:5" ht="16.5">
      <c r="A364" s="1479" t="s">
        <v>1277</v>
      </c>
      <c r="B364" s="1481" t="s">
        <v>85</v>
      </c>
      <c r="E364" s="1813"/>
    </row>
    <row r="365" spans="1:5" ht="16.5">
      <c r="A365" s="1479" t="s">
        <v>1278</v>
      </c>
      <c r="B365" s="1481" t="s">
        <v>86</v>
      </c>
      <c r="E365" s="1813"/>
    </row>
    <row r="366" spans="1:5" ht="16.5">
      <c r="A366" s="1479" t="s">
        <v>1279</v>
      </c>
      <c r="B366" s="1481" t="s">
        <v>87</v>
      </c>
      <c r="E366" s="1813"/>
    </row>
    <row r="367" spans="1:5" ht="16.5">
      <c r="A367" s="1479" t="s">
        <v>1280</v>
      </c>
      <c r="B367" s="1481" t="s">
        <v>88</v>
      </c>
      <c r="E367" s="1813"/>
    </row>
    <row r="368" spans="1:5" ht="16.5">
      <c r="A368" s="1479" t="s">
        <v>1281</v>
      </c>
      <c r="B368" s="1481" t="s">
        <v>1230</v>
      </c>
      <c r="E368" s="1813"/>
    </row>
    <row r="369" spans="1:5" ht="16.5">
      <c r="A369" s="1479" t="s">
        <v>2033</v>
      </c>
      <c r="B369" s="1481" t="s">
        <v>2034</v>
      </c>
      <c r="E369" s="1813"/>
    </row>
    <row r="370" spans="1:5" ht="16.5">
      <c r="A370" s="1479" t="s">
        <v>2167</v>
      </c>
      <c r="B370" s="1481" t="s">
        <v>2168</v>
      </c>
      <c r="E370" s="1813"/>
    </row>
    <row r="371" spans="1:5" ht="16.5">
      <c r="A371" s="1479" t="s">
        <v>1282</v>
      </c>
      <c r="B371" s="1481" t="s">
        <v>445</v>
      </c>
      <c r="E371" s="1813"/>
    </row>
    <row r="372" spans="1:5" ht="16.5">
      <c r="A372" s="1487" t="s">
        <v>1283</v>
      </c>
      <c r="B372" s="1488" t="s">
        <v>446</v>
      </c>
      <c r="E372" s="1813"/>
    </row>
    <row r="373" spans="1:5" ht="16.5">
      <c r="A373" s="1489" t="s">
        <v>1284</v>
      </c>
      <c r="B373" s="1490" t="s">
        <v>447</v>
      </c>
      <c r="E373" s="1813"/>
    </row>
    <row r="374" spans="1:5" ht="16.5">
      <c r="A374" s="1489" t="s">
        <v>1285</v>
      </c>
      <c r="B374" s="1490" t="s">
        <v>448</v>
      </c>
      <c r="E374" s="1813"/>
    </row>
    <row r="375" spans="1:5" ht="16.5">
      <c r="A375" s="1489" t="s">
        <v>1286</v>
      </c>
      <c r="B375" s="1490" t="s">
        <v>449</v>
      </c>
      <c r="E375" s="1813"/>
    </row>
    <row r="376" spans="1:5" ht="17.25" thickBot="1">
      <c r="A376" s="1491" t="s">
        <v>1287</v>
      </c>
      <c r="B376" s="1492" t="s">
        <v>450</v>
      </c>
      <c r="E376" s="1813"/>
    </row>
    <row r="377" spans="1:5" ht="19.5">
      <c r="A377" s="1814"/>
      <c r="B377" s="1493" t="s">
        <v>2088</v>
      </c>
      <c r="E377" s="1813"/>
    </row>
    <row r="378" spans="1:5" ht="18.75">
      <c r="A378" s="1532"/>
      <c r="B378" s="1495" t="s">
        <v>1655</v>
      </c>
      <c r="E378" s="1813"/>
    </row>
    <row r="379" spans="1:5" ht="18.75">
      <c r="A379" s="1532"/>
      <c r="B379" s="1496" t="s">
        <v>2089</v>
      </c>
      <c r="E379" s="1813"/>
    </row>
    <row r="380" spans="1:5" ht="18.75">
      <c r="A380" s="1498" t="s">
        <v>1288</v>
      </c>
      <c r="B380" s="1497" t="s">
        <v>2090</v>
      </c>
      <c r="E380" s="1813"/>
    </row>
    <row r="381" spans="1:5" ht="18.75">
      <c r="A381" s="1498" t="s">
        <v>1289</v>
      </c>
      <c r="B381" s="1499" t="s">
        <v>2091</v>
      </c>
      <c r="E381" s="1813"/>
    </row>
    <row r="382" spans="1:5" ht="18.75">
      <c r="A382" s="1498" t="s">
        <v>1290</v>
      </c>
      <c r="B382" s="1500" t="s">
        <v>2092</v>
      </c>
      <c r="E382" s="1813"/>
    </row>
    <row r="383" spans="1:5" ht="18.75">
      <c r="A383" s="1498" t="s">
        <v>1291</v>
      </c>
      <c r="B383" s="1500" t="s">
        <v>2093</v>
      </c>
      <c r="E383" s="1813"/>
    </row>
    <row r="384" spans="1:5" ht="18.75">
      <c r="A384" s="1498" t="s">
        <v>1292</v>
      </c>
      <c r="B384" s="1500" t="s">
        <v>2094</v>
      </c>
      <c r="E384" s="1813"/>
    </row>
    <row r="385" spans="1:5" ht="18.75">
      <c r="A385" s="1498" t="s">
        <v>1293</v>
      </c>
      <c r="B385" s="1500" t="s">
        <v>2095</v>
      </c>
      <c r="E385" s="1813"/>
    </row>
    <row r="386" spans="1:5" ht="18.75">
      <c r="A386" s="1498" t="s">
        <v>1294</v>
      </c>
      <c r="B386" s="1500" t="s">
        <v>2096</v>
      </c>
      <c r="E386" s="1813"/>
    </row>
    <row r="387" spans="1:5" ht="18.75">
      <c r="A387" s="1498" t="s">
        <v>1295</v>
      </c>
      <c r="B387" s="1501" t="s">
        <v>2097</v>
      </c>
      <c r="E387" s="1813"/>
    </row>
    <row r="388" spans="1:5" ht="18.75">
      <c r="A388" s="1498" t="s">
        <v>1296</v>
      </c>
      <c r="B388" s="1501" t="s">
        <v>2098</v>
      </c>
      <c r="E388" s="1813"/>
    </row>
    <row r="389" spans="1:5" ht="18.75">
      <c r="A389" s="1498" t="s">
        <v>1297</v>
      </c>
      <c r="B389" s="1501" t="s">
        <v>2099</v>
      </c>
      <c r="E389" s="1813"/>
    </row>
    <row r="390" spans="1:5" ht="18.75">
      <c r="A390" s="1498" t="s">
        <v>1298</v>
      </c>
      <c r="B390" s="1501" t="s">
        <v>2100</v>
      </c>
      <c r="E390" s="1813"/>
    </row>
    <row r="391" spans="1:5" ht="18.75">
      <c r="A391" s="1498" t="s">
        <v>1299</v>
      </c>
      <c r="B391" s="1502" t="s">
        <v>2101</v>
      </c>
      <c r="E391" s="1813"/>
    </row>
    <row r="392" spans="1:5" ht="18.75">
      <c r="A392" s="1498" t="s">
        <v>1300</v>
      </c>
      <c r="B392" s="1502" t="s">
        <v>2102</v>
      </c>
      <c r="E392" s="1813"/>
    </row>
    <row r="393" spans="1:5" ht="18.75">
      <c r="A393" s="1498" t="s">
        <v>1301</v>
      </c>
      <c r="B393" s="1501" t="s">
        <v>2103</v>
      </c>
      <c r="E393" s="1813"/>
    </row>
    <row r="394" spans="1:5" ht="18.75">
      <c r="A394" s="1498" t="s">
        <v>1302</v>
      </c>
      <c r="B394" s="1501" t="s">
        <v>2104</v>
      </c>
      <c r="C394" s="1815" t="s">
        <v>178</v>
      </c>
      <c r="E394" s="1813"/>
    </row>
    <row r="395" spans="1:5" ht="18.75">
      <c r="A395" s="1498" t="s">
        <v>1303</v>
      </c>
      <c r="B395" s="1500" t="s">
        <v>2105</v>
      </c>
      <c r="C395" s="1815" t="s">
        <v>178</v>
      </c>
      <c r="E395" s="1813"/>
    </row>
    <row r="396" spans="1:5" ht="18.75">
      <c r="A396" s="1498" t="s">
        <v>1304</v>
      </c>
      <c r="B396" s="1501" t="s">
        <v>2106</v>
      </c>
      <c r="C396" s="1815" t="s">
        <v>178</v>
      </c>
      <c r="E396" s="1813"/>
    </row>
    <row r="397" spans="1:5" ht="18.75">
      <c r="A397" s="1498" t="s">
        <v>1305</v>
      </c>
      <c r="B397" s="1501" t="s">
        <v>2107</v>
      </c>
      <c r="C397" s="1815" t="s">
        <v>178</v>
      </c>
      <c r="E397" s="1813"/>
    </row>
    <row r="398" spans="1:5" ht="18.75">
      <c r="A398" s="1498" t="s">
        <v>1306</v>
      </c>
      <c r="B398" s="1501" t="s">
        <v>2108</v>
      </c>
      <c r="C398" s="1815" t="s">
        <v>178</v>
      </c>
      <c r="E398" s="1813"/>
    </row>
    <row r="399" spans="1:5" ht="18.75">
      <c r="A399" s="1498" t="s">
        <v>1307</v>
      </c>
      <c r="B399" s="1501" t="s">
        <v>2109</v>
      </c>
      <c r="C399" s="1815" t="s">
        <v>178</v>
      </c>
      <c r="E399" s="1813"/>
    </row>
    <row r="400" spans="1:5" ht="18.75">
      <c r="A400" s="1498" t="s">
        <v>1308</v>
      </c>
      <c r="B400" s="1501" t="s">
        <v>2110</v>
      </c>
      <c r="C400" s="1815" t="s">
        <v>178</v>
      </c>
      <c r="E400" s="1813"/>
    </row>
    <row r="401" spans="1:5" ht="18.75">
      <c r="A401" s="1498" t="s">
        <v>1309</v>
      </c>
      <c r="B401" s="1501" t="s">
        <v>2111</v>
      </c>
      <c r="C401" s="1815" t="s">
        <v>178</v>
      </c>
      <c r="E401" s="1813"/>
    </row>
    <row r="402" spans="1:5" ht="18.75">
      <c r="A402" s="1498" t="s">
        <v>1310</v>
      </c>
      <c r="B402" s="1501" t="s">
        <v>2112</v>
      </c>
      <c r="C402" s="1815" t="s">
        <v>178</v>
      </c>
      <c r="E402" s="1813"/>
    </row>
    <row r="403" spans="1:5" ht="18.75">
      <c r="A403" s="1498" t="s">
        <v>1311</v>
      </c>
      <c r="B403" s="1500" t="s">
        <v>2113</v>
      </c>
      <c r="C403" s="1815" t="s">
        <v>178</v>
      </c>
      <c r="E403" s="1813"/>
    </row>
    <row r="404" spans="1:5" ht="18.75">
      <c r="A404" s="1498" t="s">
        <v>1312</v>
      </c>
      <c r="B404" s="1501" t="s">
        <v>2114</v>
      </c>
      <c r="C404" s="1815" t="s">
        <v>178</v>
      </c>
      <c r="E404" s="1813"/>
    </row>
    <row r="405" spans="1:5" ht="18.75">
      <c r="A405" s="1498" t="s">
        <v>1313</v>
      </c>
      <c r="B405" s="1500" t="s">
        <v>2115</v>
      </c>
      <c r="C405" s="1815" t="s">
        <v>178</v>
      </c>
      <c r="E405" s="1813"/>
    </row>
    <row r="406" spans="1:5" ht="18.75">
      <c r="A406" s="1498" t="s">
        <v>1314</v>
      </c>
      <c r="B406" s="1500" t="s">
        <v>2116</v>
      </c>
      <c r="C406" s="1815" t="s">
        <v>178</v>
      </c>
      <c r="E406" s="1813"/>
    </row>
    <row r="407" spans="1:5" ht="18.75">
      <c r="A407" s="1498" t="s">
        <v>1315</v>
      </c>
      <c r="B407" s="1500" t="s">
        <v>2117</v>
      </c>
      <c r="C407" s="1815" t="s">
        <v>178</v>
      </c>
      <c r="E407" s="1813"/>
    </row>
    <row r="408" spans="1:5" ht="18.75">
      <c r="A408" s="1498" t="s">
        <v>1316</v>
      </c>
      <c r="B408" s="1500" t="s">
        <v>2118</v>
      </c>
      <c r="C408" s="1815" t="s">
        <v>178</v>
      </c>
      <c r="E408" s="1813"/>
    </row>
    <row r="409" spans="1:5" ht="18.75">
      <c r="A409" s="1498" t="s">
        <v>1317</v>
      </c>
      <c r="B409" s="1500" t="s">
        <v>2119</v>
      </c>
      <c r="C409" s="1815" t="s">
        <v>178</v>
      </c>
      <c r="E409" s="1813"/>
    </row>
    <row r="410" spans="1:5" ht="18.75">
      <c r="A410" s="1498" t="s">
        <v>1318</v>
      </c>
      <c r="B410" s="1500" t="s">
        <v>2120</v>
      </c>
      <c r="C410" s="1815" t="s">
        <v>178</v>
      </c>
      <c r="E410" s="1813"/>
    </row>
    <row r="411" spans="1:5" ht="18.75">
      <c r="A411" s="1498" t="s">
        <v>1319</v>
      </c>
      <c r="B411" s="1500" t="s">
        <v>2121</v>
      </c>
      <c r="C411" s="1815" t="s">
        <v>178</v>
      </c>
      <c r="E411" s="1813"/>
    </row>
    <row r="412" spans="1:5" ht="18.75">
      <c r="A412" s="1498" t="s">
        <v>1320</v>
      </c>
      <c r="B412" s="1500" t="s">
        <v>2122</v>
      </c>
      <c r="C412" s="1815" t="s">
        <v>178</v>
      </c>
      <c r="E412" s="1813"/>
    </row>
    <row r="413" spans="1:5" ht="18.75">
      <c r="A413" s="1498" t="s">
        <v>1321</v>
      </c>
      <c r="B413" s="1503" t="s">
        <v>2123</v>
      </c>
      <c r="C413" s="1815" t="s">
        <v>178</v>
      </c>
      <c r="E413" s="1813"/>
    </row>
    <row r="414" spans="1:5" ht="18.75">
      <c r="A414" s="1498" t="s">
        <v>1322</v>
      </c>
      <c r="B414" s="1816" t="s">
        <v>1231</v>
      </c>
      <c r="C414" s="1815" t="s">
        <v>178</v>
      </c>
      <c r="E414" s="1813"/>
    </row>
    <row r="415" spans="1:5" ht="18.75">
      <c r="A415" s="1533" t="s">
        <v>1323</v>
      </c>
      <c r="B415" s="1504" t="s">
        <v>1656</v>
      </c>
      <c r="C415" s="1815" t="s">
        <v>178</v>
      </c>
      <c r="E415" s="1813"/>
    </row>
    <row r="416" spans="1:5" ht="18.75">
      <c r="A416" s="1532" t="s">
        <v>178</v>
      </c>
      <c r="B416" s="1505" t="s">
        <v>1657</v>
      </c>
      <c r="C416" s="1815" t="s">
        <v>178</v>
      </c>
      <c r="E416" s="1813"/>
    </row>
    <row r="417" spans="1:5" ht="18.75">
      <c r="A417" s="1510" t="s">
        <v>1324</v>
      </c>
      <c r="B417" s="1506" t="s">
        <v>2124</v>
      </c>
      <c r="C417" s="1815" t="s">
        <v>178</v>
      </c>
      <c r="E417" s="1813"/>
    </row>
    <row r="418" spans="1:5" ht="18.75">
      <c r="A418" s="1498" t="s">
        <v>1325</v>
      </c>
      <c r="B418" s="1486" t="s">
        <v>2125</v>
      </c>
      <c r="C418" s="1815" t="s">
        <v>178</v>
      </c>
      <c r="E418" s="1813"/>
    </row>
    <row r="419" spans="1:5" ht="18.75">
      <c r="A419" s="1534" t="s">
        <v>1326</v>
      </c>
      <c r="B419" s="1507" t="s">
        <v>2126</v>
      </c>
      <c r="C419" s="1815" t="s">
        <v>178</v>
      </c>
      <c r="E419" s="1813"/>
    </row>
    <row r="420" spans="1:5" ht="18.75">
      <c r="A420" s="1494" t="s">
        <v>178</v>
      </c>
      <c r="B420" s="1508" t="s">
        <v>1658</v>
      </c>
      <c r="C420" s="1815" t="s">
        <v>178</v>
      </c>
      <c r="E420" s="1813"/>
    </row>
    <row r="421" spans="1:5" ht="16.5">
      <c r="A421" s="1479" t="s">
        <v>1278</v>
      </c>
      <c r="B421" s="1481" t="s">
        <v>86</v>
      </c>
      <c r="C421" s="1815" t="s">
        <v>178</v>
      </c>
      <c r="E421" s="1813"/>
    </row>
    <row r="422" spans="1:5" ht="16.5">
      <c r="A422" s="1479" t="s">
        <v>1279</v>
      </c>
      <c r="B422" s="1481" t="s">
        <v>87</v>
      </c>
      <c r="C422" s="1815" t="s">
        <v>178</v>
      </c>
      <c r="E422" s="1813"/>
    </row>
    <row r="423" spans="1:5" ht="16.5">
      <c r="A423" s="1535" t="s">
        <v>1280</v>
      </c>
      <c r="B423" s="1509" t="s">
        <v>88</v>
      </c>
      <c r="C423" s="1815" t="s">
        <v>178</v>
      </c>
      <c r="E423" s="1813"/>
    </row>
    <row r="424" spans="1:5" ht="18.75">
      <c r="A424" s="1532" t="s">
        <v>178</v>
      </c>
      <c r="B424" s="1508" t="s">
        <v>1659</v>
      </c>
      <c r="C424" s="1815" t="s">
        <v>178</v>
      </c>
      <c r="E424" s="1813"/>
    </row>
    <row r="425" spans="1:5" ht="18.75">
      <c r="A425" s="1510" t="s">
        <v>1327</v>
      </c>
      <c r="B425" s="1506" t="s">
        <v>1232</v>
      </c>
      <c r="C425" s="1815" t="s">
        <v>178</v>
      </c>
      <c r="E425" s="1813"/>
    </row>
    <row r="426" spans="1:5" ht="18.75">
      <c r="A426" s="1510" t="s">
        <v>1328</v>
      </c>
      <c r="B426" s="1506" t="s">
        <v>1233</v>
      </c>
      <c r="C426" s="1815" t="s">
        <v>178</v>
      </c>
      <c r="E426" s="1813"/>
    </row>
    <row r="427" spans="1:5" ht="18.75">
      <c r="A427" s="1510" t="s">
        <v>1329</v>
      </c>
      <c r="B427" s="1506" t="s">
        <v>179</v>
      </c>
      <c r="C427" s="1815" t="s">
        <v>178</v>
      </c>
      <c r="E427" s="1813"/>
    </row>
    <row r="428" spans="1:5" ht="19.5" thickBot="1">
      <c r="A428" s="1536" t="s">
        <v>1330</v>
      </c>
      <c r="B428" s="1511" t="s">
        <v>180</v>
      </c>
      <c r="C428" s="1815" t="s">
        <v>178</v>
      </c>
      <c r="E428" s="1813"/>
    </row>
    <row r="429" spans="1:5" ht="17.25" thickBot="1">
      <c r="A429" s="1537" t="s">
        <v>1331</v>
      </c>
      <c r="B429" s="1511" t="s">
        <v>1234</v>
      </c>
      <c r="C429" s="1815" t="s">
        <v>178</v>
      </c>
      <c r="E429" s="1813"/>
    </row>
    <row r="430" spans="1:5" ht="16.5">
      <c r="A430" s="1537" t="s">
        <v>1332</v>
      </c>
      <c r="B430" s="1512" t="s">
        <v>709</v>
      </c>
      <c r="C430" s="1815" t="s">
        <v>178</v>
      </c>
      <c r="E430" s="1813"/>
    </row>
    <row r="431" spans="1:5" ht="16.5">
      <c r="A431" s="1479" t="s">
        <v>1333</v>
      </c>
      <c r="B431" s="1481" t="s">
        <v>710</v>
      </c>
      <c r="C431" s="1815" t="s">
        <v>178</v>
      </c>
      <c r="E431" s="1813"/>
    </row>
    <row r="432" spans="1:5" ht="19.5" thickBot="1">
      <c r="A432" s="1538" t="s">
        <v>1334</v>
      </c>
      <c r="B432" s="1513" t="s">
        <v>711</v>
      </c>
      <c r="C432" s="1815" t="s">
        <v>178</v>
      </c>
      <c r="E432" s="1813"/>
    </row>
    <row r="433" spans="1:5" ht="16.5">
      <c r="A433" s="1477" t="s">
        <v>1335</v>
      </c>
      <c r="B433" s="1514" t="s">
        <v>712</v>
      </c>
      <c r="C433" s="1815" t="s">
        <v>178</v>
      </c>
      <c r="E433" s="1813"/>
    </row>
    <row r="434" spans="1:5" ht="16.5">
      <c r="A434" s="1539" t="s">
        <v>1336</v>
      </c>
      <c r="B434" s="1481" t="s">
        <v>713</v>
      </c>
      <c r="C434" s="1815" t="s">
        <v>178</v>
      </c>
      <c r="E434" s="1813"/>
    </row>
    <row r="435" spans="1:5" ht="16.5">
      <c r="A435" s="1479" t="s">
        <v>1337</v>
      </c>
      <c r="B435" s="1515" t="s">
        <v>297</v>
      </c>
      <c r="C435" s="1815" t="s">
        <v>178</v>
      </c>
      <c r="E435" s="1813"/>
    </row>
    <row r="436" spans="1:5" ht="17.25" thickBot="1">
      <c r="A436" s="1491" t="s">
        <v>1338</v>
      </c>
      <c r="B436" s="1516" t="s">
        <v>298</v>
      </c>
      <c r="C436" s="1815" t="s">
        <v>178</v>
      </c>
      <c r="E436" s="1813"/>
    </row>
    <row r="437" spans="1:5" ht="18.75">
      <c r="A437" s="1498" t="s">
        <v>1339</v>
      </c>
      <c r="B437" s="1517" t="s">
        <v>1660</v>
      </c>
      <c r="C437" s="1815" t="s">
        <v>178</v>
      </c>
      <c r="E437" s="1813"/>
    </row>
    <row r="438" spans="1:5" ht="18.75">
      <c r="A438" s="1498" t="s">
        <v>1340</v>
      </c>
      <c r="B438" s="1518" t="s">
        <v>1661</v>
      </c>
      <c r="C438" s="1815" t="s">
        <v>178</v>
      </c>
      <c r="E438" s="1813"/>
    </row>
    <row r="439" spans="1:5" ht="19.5">
      <c r="A439" s="1498" t="s">
        <v>1341</v>
      </c>
      <c r="B439" s="1519" t="s">
        <v>1662</v>
      </c>
      <c r="C439" s="1815" t="s">
        <v>178</v>
      </c>
      <c r="E439" s="1813"/>
    </row>
    <row r="440" spans="1:5" ht="18.75">
      <c r="A440" s="1498" t="s">
        <v>1342</v>
      </c>
      <c r="B440" s="1518" t="s">
        <v>1663</v>
      </c>
      <c r="C440" s="1815" t="s">
        <v>178</v>
      </c>
      <c r="E440" s="1813"/>
    </row>
    <row r="441" spans="1:5" ht="18.75">
      <c r="A441" s="1498" t="s">
        <v>1343</v>
      </c>
      <c r="B441" s="1518" t="s">
        <v>1664</v>
      </c>
      <c r="C441" s="1815" t="s">
        <v>178</v>
      </c>
      <c r="E441" s="1813"/>
    </row>
    <row r="442" spans="1:5" ht="18.75">
      <c r="A442" s="1498" t="s">
        <v>1344</v>
      </c>
      <c r="B442" s="1520" t="s">
        <v>1665</v>
      </c>
      <c r="C442" s="1815" t="s">
        <v>178</v>
      </c>
      <c r="E442" s="1813"/>
    </row>
    <row r="443" spans="1:5" ht="18.75">
      <c r="A443" s="1498" t="s">
        <v>1345</v>
      </c>
      <c r="B443" s="1520" t="s">
        <v>1666</v>
      </c>
      <c r="C443" s="1815" t="s">
        <v>178</v>
      </c>
      <c r="E443" s="1813"/>
    </row>
    <row r="444" spans="1:5" ht="18.75">
      <c r="A444" s="1498" t="s">
        <v>1346</v>
      </c>
      <c r="B444" s="1520" t="s">
        <v>1667</v>
      </c>
      <c r="C444" s="1815" t="s">
        <v>178</v>
      </c>
      <c r="E444" s="1813"/>
    </row>
    <row r="445" spans="1:5" ht="18.75">
      <c r="A445" s="1498" t="s">
        <v>1347</v>
      </c>
      <c r="B445" s="1520" t="s">
        <v>1668</v>
      </c>
      <c r="C445" s="1815" t="s">
        <v>178</v>
      </c>
      <c r="E445" s="1813"/>
    </row>
    <row r="446" spans="1:5" ht="18.75">
      <c r="A446" s="1498" t="s">
        <v>1348</v>
      </c>
      <c r="B446" s="1520" t="s">
        <v>1669</v>
      </c>
      <c r="C446" s="1815" t="s">
        <v>178</v>
      </c>
      <c r="E446" s="1813"/>
    </row>
    <row r="447" spans="1:5" ht="18.75">
      <c r="A447" s="1498" t="s">
        <v>1349</v>
      </c>
      <c r="B447" s="1518" t="s">
        <v>1670</v>
      </c>
      <c r="C447" s="1815" t="s">
        <v>178</v>
      </c>
      <c r="E447" s="1813"/>
    </row>
    <row r="448" spans="1:5" ht="18.75">
      <c r="A448" s="1498" t="s">
        <v>1350</v>
      </c>
      <c r="B448" s="1518" t="s">
        <v>1671</v>
      </c>
      <c r="C448" s="1815" t="s">
        <v>178</v>
      </c>
      <c r="E448" s="1813"/>
    </row>
    <row r="449" spans="1:5" ht="18.75">
      <c r="A449" s="1498" t="s">
        <v>1351</v>
      </c>
      <c r="B449" s="1518" t="s">
        <v>1672</v>
      </c>
      <c r="C449" s="1815" t="s">
        <v>178</v>
      </c>
      <c r="E449" s="1813"/>
    </row>
    <row r="450" spans="1:5" ht="19.5" thickBot="1">
      <c r="A450" s="1498" t="s">
        <v>1352</v>
      </c>
      <c r="B450" s="1521" t="s">
        <v>1673</v>
      </c>
      <c r="C450" s="1815" t="s">
        <v>178</v>
      </c>
      <c r="E450" s="1813"/>
    </row>
    <row r="451" spans="1:5" ht="18.75">
      <c r="A451" s="1498" t="s">
        <v>1353</v>
      </c>
      <c r="B451" s="1517" t="s">
        <v>1674</v>
      </c>
      <c r="C451" s="1815" t="s">
        <v>178</v>
      </c>
      <c r="E451" s="1813"/>
    </row>
    <row r="452" spans="1:5" ht="19.5">
      <c r="A452" s="1498" t="s">
        <v>1354</v>
      </c>
      <c r="B452" s="1519" t="s">
        <v>1675</v>
      </c>
      <c r="C452" s="1815" t="s">
        <v>178</v>
      </c>
      <c r="E452" s="1813"/>
    </row>
    <row r="453" spans="1:5" ht="18.75">
      <c r="A453" s="1498" t="s">
        <v>1355</v>
      </c>
      <c r="B453" s="1518" t="s">
        <v>1676</v>
      </c>
      <c r="C453" s="1815" t="s">
        <v>178</v>
      </c>
      <c r="E453" s="1813"/>
    </row>
    <row r="454" spans="1:5" ht="18.75">
      <c r="A454" s="1498" t="s">
        <v>1356</v>
      </c>
      <c r="B454" s="1518" t="s">
        <v>1677</v>
      </c>
      <c r="C454" s="1815" t="s">
        <v>178</v>
      </c>
      <c r="E454" s="1813"/>
    </row>
    <row r="455" spans="1:5" ht="18.75">
      <c r="A455" s="1498" t="s">
        <v>1357</v>
      </c>
      <c r="B455" s="1518" t="s">
        <v>1678</v>
      </c>
      <c r="C455" s="1815" t="s">
        <v>178</v>
      </c>
      <c r="E455" s="1813"/>
    </row>
    <row r="456" spans="1:5" ht="18.75">
      <c r="A456" s="1498" t="s">
        <v>1358</v>
      </c>
      <c r="B456" s="1518" t="s">
        <v>1679</v>
      </c>
      <c r="C456" s="1815" t="s">
        <v>178</v>
      </c>
      <c r="E456" s="1813"/>
    </row>
    <row r="457" spans="1:5" ht="18.75">
      <c r="A457" s="1498" t="s">
        <v>1359</v>
      </c>
      <c r="B457" s="1518" t="s">
        <v>1680</v>
      </c>
      <c r="C457" s="1815" t="s">
        <v>178</v>
      </c>
      <c r="E457" s="1813"/>
    </row>
    <row r="458" spans="1:5" ht="18.75">
      <c r="A458" s="1498" t="s">
        <v>1360</v>
      </c>
      <c r="B458" s="1518" t="s">
        <v>1681</v>
      </c>
      <c r="C458" s="1815" t="s">
        <v>178</v>
      </c>
      <c r="E458" s="1813"/>
    </row>
    <row r="459" spans="1:5" ht="18.75">
      <c r="A459" s="1498" t="s">
        <v>1361</v>
      </c>
      <c r="B459" s="1518" t="s">
        <v>1682</v>
      </c>
      <c r="C459" s="1815" t="s">
        <v>178</v>
      </c>
      <c r="E459" s="1813"/>
    </row>
    <row r="460" spans="1:5" ht="18.75">
      <c r="A460" s="1498" t="s">
        <v>1362</v>
      </c>
      <c r="B460" s="1518" t="s">
        <v>1683</v>
      </c>
      <c r="C460" s="1815" t="s">
        <v>178</v>
      </c>
      <c r="E460" s="1813"/>
    </row>
    <row r="461" spans="1:5" ht="18.75">
      <c r="A461" s="1498" t="s">
        <v>1363</v>
      </c>
      <c r="B461" s="1518" t="s">
        <v>1684</v>
      </c>
      <c r="C461" s="1815" t="s">
        <v>178</v>
      </c>
      <c r="E461" s="1813"/>
    </row>
    <row r="462" spans="1:5" ht="18.75">
      <c r="A462" s="1498" t="s">
        <v>1364</v>
      </c>
      <c r="B462" s="1518" t="s">
        <v>1685</v>
      </c>
      <c r="C462" s="1815" t="s">
        <v>178</v>
      </c>
      <c r="E462" s="1813"/>
    </row>
    <row r="463" spans="1:5" ht="19.5" thickBot="1">
      <c r="A463" s="1498" t="s">
        <v>1365</v>
      </c>
      <c r="B463" s="1521" t="s">
        <v>1686</v>
      </c>
      <c r="C463" s="1815" t="s">
        <v>178</v>
      </c>
      <c r="E463" s="1813"/>
    </row>
    <row r="464" spans="1:5" ht="18.75">
      <c r="A464" s="1498" t="s">
        <v>1366</v>
      </c>
      <c r="B464" s="1517" t="s">
        <v>1687</v>
      </c>
      <c r="C464" s="1815" t="s">
        <v>178</v>
      </c>
      <c r="E464" s="1813"/>
    </row>
    <row r="465" spans="1:5" ht="18.75">
      <c r="A465" s="1498" t="s">
        <v>1367</v>
      </c>
      <c r="B465" s="1518" t="s">
        <v>1688</v>
      </c>
      <c r="C465" s="1815" t="s">
        <v>178</v>
      </c>
      <c r="E465" s="1813"/>
    </row>
    <row r="466" spans="1:5" ht="18.75">
      <c r="A466" s="1498" t="s">
        <v>1368</v>
      </c>
      <c r="B466" s="1518" t="s">
        <v>1689</v>
      </c>
      <c r="C466" s="1815" t="s">
        <v>178</v>
      </c>
      <c r="E466" s="1813"/>
    </row>
    <row r="467" spans="1:5" ht="18.75">
      <c r="A467" s="1498" t="s">
        <v>1369</v>
      </c>
      <c r="B467" s="1518" t="s">
        <v>1690</v>
      </c>
      <c r="C467" s="1815" t="s">
        <v>178</v>
      </c>
      <c r="E467" s="1813"/>
    </row>
    <row r="468" spans="1:5" ht="19.5">
      <c r="A468" s="1498" t="s">
        <v>1370</v>
      </c>
      <c r="B468" s="1519" t="s">
        <v>1691</v>
      </c>
      <c r="C468" s="1815" t="s">
        <v>178</v>
      </c>
      <c r="E468" s="1813"/>
    </row>
    <row r="469" spans="1:5" ht="18.75">
      <c r="A469" s="1498" t="s">
        <v>1371</v>
      </c>
      <c r="B469" s="1518" t="s">
        <v>1692</v>
      </c>
      <c r="C469" s="1815" t="s">
        <v>178</v>
      </c>
      <c r="E469" s="1813"/>
    </row>
    <row r="470" spans="1:5" ht="18.75">
      <c r="A470" s="1498" t="s">
        <v>1372</v>
      </c>
      <c r="B470" s="1518" t="s">
        <v>1693</v>
      </c>
      <c r="C470" s="1815" t="s">
        <v>178</v>
      </c>
      <c r="E470" s="1813"/>
    </row>
    <row r="471" spans="1:5" ht="18.75">
      <c r="A471" s="1498" t="s">
        <v>1373</v>
      </c>
      <c r="B471" s="1518" t="s">
        <v>1694</v>
      </c>
      <c r="C471" s="1815" t="s">
        <v>178</v>
      </c>
      <c r="E471" s="1813"/>
    </row>
    <row r="472" spans="1:5" ht="18.75">
      <c r="A472" s="1498" t="s">
        <v>1374</v>
      </c>
      <c r="B472" s="1518" t="s">
        <v>1695</v>
      </c>
      <c r="C472" s="1815" t="s">
        <v>178</v>
      </c>
      <c r="E472" s="1813"/>
    </row>
    <row r="473" spans="1:5" ht="18.75">
      <c r="A473" s="1498" t="s">
        <v>1375</v>
      </c>
      <c r="B473" s="1518" t="s">
        <v>1696</v>
      </c>
      <c r="C473" s="1815" t="s">
        <v>178</v>
      </c>
      <c r="E473" s="1813"/>
    </row>
    <row r="474" spans="1:5" ht="18.75">
      <c r="A474" s="1498" t="s">
        <v>1376</v>
      </c>
      <c r="B474" s="1518" t="s">
        <v>1697</v>
      </c>
      <c r="C474" s="1815" t="s">
        <v>178</v>
      </c>
      <c r="E474" s="1813"/>
    </row>
    <row r="475" spans="1:5" ht="19.5" thickBot="1">
      <c r="A475" s="1498" t="s">
        <v>1377</v>
      </c>
      <c r="B475" s="1521" t="s">
        <v>1698</v>
      </c>
      <c r="C475" s="1815" t="s">
        <v>178</v>
      </c>
      <c r="E475" s="1813"/>
    </row>
    <row r="476" spans="1:5" ht="19.5">
      <c r="A476" s="1498" t="s">
        <v>1378</v>
      </c>
      <c r="B476" s="1522" t="s">
        <v>1699</v>
      </c>
      <c r="C476" s="1815" t="s">
        <v>178</v>
      </c>
      <c r="E476" s="1813"/>
    </row>
    <row r="477" spans="1:5" ht="18.75">
      <c r="A477" s="1498" t="s">
        <v>1379</v>
      </c>
      <c r="B477" s="1518" t="s">
        <v>1700</v>
      </c>
      <c r="C477" s="1815" t="s">
        <v>178</v>
      </c>
      <c r="E477" s="1813"/>
    </row>
    <row r="478" spans="1:5" ht="18.75">
      <c r="A478" s="1498" t="s">
        <v>1380</v>
      </c>
      <c r="B478" s="1518" t="s">
        <v>1701</v>
      </c>
      <c r="C478" s="1815" t="s">
        <v>178</v>
      </c>
      <c r="E478" s="1813"/>
    </row>
    <row r="479" spans="1:5" ht="18.75">
      <c r="A479" s="1498" t="s">
        <v>1381</v>
      </c>
      <c r="B479" s="1518" t="s">
        <v>1702</v>
      </c>
      <c r="C479" s="1815" t="s">
        <v>178</v>
      </c>
      <c r="E479" s="1813"/>
    </row>
    <row r="480" spans="1:5" ht="18.75">
      <c r="A480" s="1498" t="s">
        <v>1382</v>
      </c>
      <c r="B480" s="1518" t="s">
        <v>1703</v>
      </c>
      <c r="C480" s="1815" t="s">
        <v>178</v>
      </c>
      <c r="E480" s="1813"/>
    </row>
    <row r="481" spans="1:5" ht="18.75">
      <c r="A481" s="1498" t="s">
        <v>1383</v>
      </c>
      <c r="B481" s="1518" t="s">
        <v>1704</v>
      </c>
      <c r="C481" s="1815" t="s">
        <v>178</v>
      </c>
      <c r="E481" s="1813"/>
    </row>
    <row r="482" spans="1:5" ht="18.75">
      <c r="A482" s="1498" t="s">
        <v>1384</v>
      </c>
      <c r="B482" s="1518" t="s">
        <v>1705</v>
      </c>
      <c r="C482" s="1815" t="s">
        <v>178</v>
      </c>
      <c r="E482" s="1813"/>
    </row>
    <row r="483" spans="1:5" ht="18.75">
      <c r="A483" s="1498" t="s">
        <v>1385</v>
      </c>
      <c r="B483" s="1518" t="s">
        <v>1706</v>
      </c>
      <c r="C483" s="1815" t="s">
        <v>178</v>
      </c>
      <c r="E483" s="1813"/>
    </row>
    <row r="484" spans="1:5" ht="18.75">
      <c r="A484" s="1498" t="s">
        <v>1386</v>
      </c>
      <c r="B484" s="1518" t="s">
        <v>1707</v>
      </c>
      <c r="C484" s="1815" t="s">
        <v>178</v>
      </c>
      <c r="E484" s="1813"/>
    </row>
    <row r="485" spans="1:5" ht="19.5" thickBot="1">
      <c r="A485" s="1498" t="s">
        <v>1387</v>
      </c>
      <c r="B485" s="1521" t="s">
        <v>1708</v>
      </c>
      <c r="C485" s="1815" t="s">
        <v>178</v>
      </c>
      <c r="E485" s="1813"/>
    </row>
    <row r="486" spans="1:5" ht="18.75">
      <c r="A486" s="1498" t="s">
        <v>1388</v>
      </c>
      <c r="B486" s="1517" t="s">
        <v>1709</v>
      </c>
      <c r="C486" s="1815" t="s">
        <v>178</v>
      </c>
      <c r="E486" s="1813"/>
    </row>
    <row r="487" spans="1:5" ht="18.75">
      <c r="A487" s="1498" t="s">
        <v>1389</v>
      </c>
      <c r="B487" s="1518" t="s">
        <v>1710</v>
      </c>
      <c r="C487" s="1815" t="s">
        <v>178</v>
      </c>
      <c r="E487" s="1813"/>
    </row>
    <row r="488" spans="1:5" ht="18.75">
      <c r="A488" s="1498" t="s">
        <v>1390</v>
      </c>
      <c r="B488" s="1518" t="s">
        <v>1711</v>
      </c>
      <c r="C488" s="1815" t="s">
        <v>178</v>
      </c>
      <c r="E488" s="1813"/>
    </row>
    <row r="489" spans="1:5" ht="19.5">
      <c r="A489" s="1498" t="s">
        <v>1391</v>
      </c>
      <c r="B489" s="1519" t="s">
        <v>1712</v>
      </c>
      <c r="C489" s="1815" t="s">
        <v>178</v>
      </c>
      <c r="E489" s="1813"/>
    </row>
    <row r="490" spans="1:5" ht="18.75">
      <c r="A490" s="1498" t="s">
        <v>1392</v>
      </c>
      <c r="B490" s="1518" t="s">
        <v>1713</v>
      </c>
      <c r="C490" s="1815" t="s">
        <v>178</v>
      </c>
      <c r="E490" s="1813"/>
    </row>
    <row r="491" spans="1:5" ht="18.75">
      <c r="A491" s="1498" t="s">
        <v>1393</v>
      </c>
      <c r="B491" s="1518" t="s">
        <v>1714</v>
      </c>
      <c r="C491" s="1815" t="s">
        <v>178</v>
      </c>
      <c r="E491" s="1813"/>
    </row>
    <row r="492" spans="1:5" ht="18.75">
      <c r="A492" s="1498" t="s">
        <v>1394</v>
      </c>
      <c r="B492" s="1518" t="s">
        <v>1715</v>
      </c>
      <c r="C492" s="1815" t="s">
        <v>178</v>
      </c>
      <c r="E492" s="1813"/>
    </row>
    <row r="493" spans="1:5" ht="18.75">
      <c r="A493" s="1498" t="s">
        <v>1395</v>
      </c>
      <c r="B493" s="1518" t="s">
        <v>1716</v>
      </c>
      <c r="C493" s="1815" t="s">
        <v>178</v>
      </c>
      <c r="E493" s="1813"/>
    </row>
    <row r="494" spans="1:5" ht="18.75">
      <c r="A494" s="1498" t="s">
        <v>1396</v>
      </c>
      <c r="B494" s="1518" t="s">
        <v>1717</v>
      </c>
      <c r="C494" s="1815" t="s">
        <v>178</v>
      </c>
      <c r="E494" s="1813"/>
    </row>
    <row r="495" spans="1:5" ht="18.75">
      <c r="A495" s="1498" t="s">
        <v>1397</v>
      </c>
      <c r="B495" s="1518" t="s">
        <v>1718</v>
      </c>
      <c r="C495" s="1815" t="s">
        <v>178</v>
      </c>
      <c r="E495" s="1813"/>
    </row>
    <row r="496" spans="1:5" ht="19.5" thickBot="1">
      <c r="A496" s="1498" t="s">
        <v>1398</v>
      </c>
      <c r="B496" s="1521" t="s">
        <v>1719</v>
      </c>
      <c r="C496" s="1815" t="s">
        <v>178</v>
      </c>
      <c r="E496" s="1813"/>
    </row>
    <row r="497" spans="1:5" ht="18.75">
      <c r="A497" s="1498" t="s">
        <v>1399</v>
      </c>
      <c r="B497" s="1517" t="s">
        <v>1720</v>
      </c>
      <c r="C497" s="1815" t="s">
        <v>178</v>
      </c>
      <c r="E497" s="1813"/>
    </row>
    <row r="498" spans="1:5" ht="18.75">
      <c r="A498" s="1498" t="s">
        <v>1400</v>
      </c>
      <c r="B498" s="1518" t="s">
        <v>1721</v>
      </c>
      <c r="C498" s="1815" t="s">
        <v>178</v>
      </c>
      <c r="E498" s="1813"/>
    </row>
    <row r="499" spans="1:5" ht="19.5">
      <c r="A499" s="1498" t="s">
        <v>1401</v>
      </c>
      <c r="B499" s="1519" t="s">
        <v>1722</v>
      </c>
      <c r="C499" s="1815" t="s">
        <v>178</v>
      </c>
      <c r="E499" s="1813"/>
    </row>
    <row r="500" spans="1:5" ht="18.75">
      <c r="A500" s="1498" t="s">
        <v>1402</v>
      </c>
      <c r="B500" s="1518" t="s">
        <v>1723</v>
      </c>
      <c r="C500" s="1815" t="s">
        <v>178</v>
      </c>
      <c r="E500" s="1813"/>
    </row>
    <row r="501" spans="1:5" ht="18.75">
      <c r="A501" s="1498" t="s">
        <v>1403</v>
      </c>
      <c r="B501" s="1518" t="s">
        <v>1724</v>
      </c>
      <c r="C501" s="1815" t="s">
        <v>178</v>
      </c>
      <c r="E501" s="1813"/>
    </row>
    <row r="502" spans="1:5" ht="18.75">
      <c r="A502" s="1498" t="s">
        <v>1404</v>
      </c>
      <c r="B502" s="1518" t="s">
        <v>1725</v>
      </c>
      <c r="C502" s="1815" t="s">
        <v>178</v>
      </c>
      <c r="E502" s="1813"/>
    </row>
    <row r="503" spans="1:5" ht="18.75">
      <c r="A503" s="1498" t="s">
        <v>1405</v>
      </c>
      <c r="B503" s="1518" t="s">
        <v>1726</v>
      </c>
      <c r="C503" s="1815" t="s">
        <v>178</v>
      </c>
      <c r="E503" s="1813"/>
    </row>
    <row r="504" spans="1:5" ht="18.75">
      <c r="A504" s="1498" t="s">
        <v>1406</v>
      </c>
      <c r="B504" s="1518" t="s">
        <v>1727</v>
      </c>
      <c r="C504" s="1815" t="s">
        <v>178</v>
      </c>
      <c r="E504" s="1813"/>
    </row>
    <row r="505" spans="1:5" ht="18.75">
      <c r="A505" s="1498" t="s">
        <v>1407</v>
      </c>
      <c r="B505" s="1518" t="s">
        <v>1728</v>
      </c>
      <c r="C505" s="1815" t="s">
        <v>178</v>
      </c>
      <c r="E505" s="1813"/>
    </row>
    <row r="506" spans="1:5" ht="19.5" thickBot="1">
      <c r="A506" s="1498" t="s">
        <v>1408</v>
      </c>
      <c r="B506" s="1521" t="s">
        <v>1729</v>
      </c>
      <c r="C506" s="1815" t="s">
        <v>178</v>
      </c>
      <c r="E506" s="1813"/>
    </row>
    <row r="507" spans="1:5" ht="19.5">
      <c r="A507" s="1498" t="s">
        <v>1409</v>
      </c>
      <c r="B507" s="1522" t="s">
        <v>1730</v>
      </c>
      <c r="C507" s="1815" t="s">
        <v>178</v>
      </c>
      <c r="E507" s="1813"/>
    </row>
    <row r="508" spans="1:5" ht="18.75">
      <c r="A508" s="1498" t="s">
        <v>1410</v>
      </c>
      <c r="B508" s="1518" t="s">
        <v>1731</v>
      </c>
      <c r="C508" s="1815" t="s">
        <v>178</v>
      </c>
      <c r="E508" s="1813"/>
    </row>
    <row r="509" spans="1:5" ht="18.75">
      <c r="A509" s="1498" t="s">
        <v>1411</v>
      </c>
      <c r="B509" s="1518" t="s">
        <v>1732</v>
      </c>
      <c r="C509" s="1815" t="s">
        <v>178</v>
      </c>
      <c r="E509" s="1813"/>
    </row>
    <row r="510" spans="1:5" ht="19.5" thickBot="1">
      <c r="A510" s="1498" t="s">
        <v>1412</v>
      </c>
      <c r="B510" s="1521" t="s">
        <v>1733</v>
      </c>
      <c r="C510" s="1815" t="s">
        <v>178</v>
      </c>
      <c r="E510" s="1813"/>
    </row>
    <row r="511" spans="1:5" ht="18.75">
      <c r="A511" s="1498" t="s">
        <v>1413</v>
      </c>
      <c r="B511" s="1517" t="s">
        <v>1734</v>
      </c>
      <c r="C511" s="1815" t="s">
        <v>178</v>
      </c>
      <c r="E511" s="1813"/>
    </row>
    <row r="512" spans="1:5" ht="18.75">
      <c r="A512" s="1498" t="s">
        <v>1414</v>
      </c>
      <c r="B512" s="1518" t="s">
        <v>1735</v>
      </c>
      <c r="C512" s="1815" t="s">
        <v>178</v>
      </c>
      <c r="E512" s="1813"/>
    </row>
    <row r="513" spans="1:5" ht="19.5">
      <c r="A513" s="1498" t="s">
        <v>1415</v>
      </c>
      <c r="B513" s="1519" t="s">
        <v>1736</v>
      </c>
      <c r="C513" s="1815" t="s">
        <v>178</v>
      </c>
      <c r="E513" s="1813"/>
    </row>
    <row r="514" spans="1:5" ht="18.75">
      <c r="A514" s="1498" t="s">
        <v>1416</v>
      </c>
      <c r="B514" s="1518" t="s">
        <v>1737</v>
      </c>
      <c r="C514" s="1815" t="s">
        <v>178</v>
      </c>
      <c r="E514" s="1813"/>
    </row>
    <row r="515" spans="1:5" ht="18.75">
      <c r="A515" s="1498" t="s">
        <v>1417</v>
      </c>
      <c r="B515" s="1518" t="s">
        <v>1738</v>
      </c>
      <c r="C515" s="1815" t="s">
        <v>178</v>
      </c>
      <c r="E515" s="1813"/>
    </row>
    <row r="516" spans="1:5" ht="18.75">
      <c r="A516" s="1498" t="s">
        <v>1418</v>
      </c>
      <c r="B516" s="1518" t="s">
        <v>1739</v>
      </c>
      <c r="C516" s="1815" t="s">
        <v>178</v>
      </c>
      <c r="E516" s="1813"/>
    </row>
    <row r="517" spans="1:5" ht="18.75">
      <c r="A517" s="1498" t="s">
        <v>1419</v>
      </c>
      <c r="B517" s="1518" t="s">
        <v>1740</v>
      </c>
      <c r="C517" s="1815" t="s">
        <v>178</v>
      </c>
      <c r="E517" s="1813"/>
    </row>
    <row r="518" spans="1:5" ht="19.5" thickBot="1">
      <c r="A518" s="1498" t="s">
        <v>1420</v>
      </c>
      <c r="B518" s="1521" t="s">
        <v>1741</v>
      </c>
      <c r="C518" s="1815" t="s">
        <v>178</v>
      </c>
      <c r="E518" s="1813"/>
    </row>
    <row r="519" spans="1:5" ht="18.75">
      <c r="A519" s="1498" t="s">
        <v>1421</v>
      </c>
      <c r="B519" s="1517" t="s">
        <v>1742</v>
      </c>
      <c r="C519" s="1815" t="s">
        <v>178</v>
      </c>
      <c r="E519" s="1813"/>
    </row>
    <row r="520" spans="1:5" ht="18.75">
      <c r="A520" s="1498" t="s">
        <v>1422</v>
      </c>
      <c r="B520" s="1518" t="s">
        <v>1743</v>
      </c>
      <c r="C520" s="1815" t="s">
        <v>178</v>
      </c>
      <c r="E520" s="1813"/>
    </row>
    <row r="521" spans="1:5" ht="18.75">
      <c r="A521" s="1498" t="s">
        <v>1423</v>
      </c>
      <c r="B521" s="1518" t="s">
        <v>1744</v>
      </c>
      <c r="C521" s="1815" t="s">
        <v>178</v>
      </c>
      <c r="E521" s="1813"/>
    </row>
    <row r="522" spans="1:5" ht="18.75">
      <c r="A522" s="1498" t="s">
        <v>1424</v>
      </c>
      <c r="B522" s="1518" t="s">
        <v>1745</v>
      </c>
      <c r="C522" s="1815" t="s">
        <v>178</v>
      </c>
      <c r="E522" s="1813"/>
    </row>
    <row r="523" spans="1:5" ht="19.5">
      <c r="A523" s="1498" t="s">
        <v>1425</v>
      </c>
      <c r="B523" s="1519" t="s">
        <v>1746</v>
      </c>
      <c r="C523" s="1815" t="s">
        <v>178</v>
      </c>
      <c r="E523" s="1813"/>
    </row>
    <row r="524" spans="1:5" ht="18.75">
      <c r="A524" s="1498" t="s">
        <v>1426</v>
      </c>
      <c r="B524" s="1518" t="s">
        <v>1747</v>
      </c>
      <c r="C524" s="1815" t="s">
        <v>178</v>
      </c>
      <c r="E524" s="1813"/>
    </row>
    <row r="525" spans="1:5" ht="19.5" thickBot="1">
      <c r="A525" s="1498" t="s">
        <v>1427</v>
      </c>
      <c r="B525" s="1521" t="s">
        <v>1748</v>
      </c>
      <c r="C525" s="1815" t="s">
        <v>178</v>
      </c>
      <c r="E525" s="1813"/>
    </row>
    <row r="526" spans="1:5" ht="18.75">
      <c r="A526" s="1498" t="s">
        <v>1428</v>
      </c>
      <c r="B526" s="1517" t="s">
        <v>1749</v>
      </c>
      <c r="C526" s="1815" t="s">
        <v>178</v>
      </c>
      <c r="E526" s="1813"/>
    </row>
    <row r="527" spans="1:5" ht="18.75">
      <c r="A527" s="1498" t="s">
        <v>1429</v>
      </c>
      <c r="B527" s="1518" t="s">
        <v>1750</v>
      </c>
      <c r="C527" s="1815" t="s">
        <v>178</v>
      </c>
      <c r="E527" s="1813"/>
    </row>
    <row r="528" spans="1:5" ht="18.75">
      <c r="A528" s="1498" t="s">
        <v>1430</v>
      </c>
      <c r="B528" s="1518" t="s">
        <v>1751</v>
      </c>
      <c r="C528" s="1815" t="s">
        <v>178</v>
      </c>
      <c r="E528" s="1813"/>
    </row>
    <row r="529" spans="1:5" ht="18.75">
      <c r="A529" s="1498" t="s">
        <v>1431</v>
      </c>
      <c r="B529" s="1518" t="s">
        <v>1752</v>
      </c>
      <c r="C529" s="1815" t="s">
        <v>178</v>
      </c>
      <c r="E529" s="1813"/>
    </row>
    <row r="530" spans="1:5" ht="19.5">
      <c r="A530" s="1498" t="s">
        <v>1432</v>
      </c>
      <c r="B530" s="1519" t="s">
        <v>1753</v>
      </c>
      <c r="C530" s="1815" t="s">
        <v>178</v>
      </c>
      <c r="E530" s="1813"/>
    </row>
    <row r="531" spans="1:5" ht="18.75">
      <c r="A531" s="1498" t="s">
        <v>1433</v>
      </c>
      <c r="B531" s="1518" t="s">
        <v>1754</v>
      </c>
      <c r="C531" s="1815" t="s">
        <v>178</v>
      </c>
      <c r="E531" s="1813"/>
    </row>
    <row r="532" spans="1:5" ht="18.75">
      <c r="A532" s="1498" t="s">
        <v>1434</v>
      </c>
      <c r="B532" s="1518" t="s">
        <v>1755</v>
      </c>
      <c r="C532" s="1815" t="s">
        <v>178</v>
      </c>
      <c r="E532" s="1813"/>
    </row>
    <row r="533" spans="1:5" ht="18.75">
      <c r="A533" s="1498" t="s">
        <v>1435</v>
      </c>
      <c r="B533" s="1518" t="s">
        <v>1756</v>
      </c>
      <c r="C533" s="1815" t="s">
        <v>178</v>
      </c>
      <c r="E533" s="1813"/>
    </row>
    <row r="534" spans="1:5" ht="19.5" thickBot="1">
      <c r="A534" s="1498" t="s">
        <v>1436</v>
      </c>
      <c r="B534" s="1521" t="s">
        <v>1757</v>
      </c>
      <c r="C534" s="1815" t="s">
        <v>178</v>
      </c>
      <c r="E534" s="1813"/>
    </row>
    <row r="535" spans="1:5" ht="18.75">
      <c r="A535" s="1498" t="s">
        <v>1437</v>
      </c>
      <c r="B535" s="1517" t="s">
        <v>1758</v>
      </c>
      <c r="C535" s="1815" t="s">
        <v>178</v>
      </c>
      <c r="E535" s="1813"/>
    </row>
    <row r="536" spans="1:5" ht="18.75">
      <c r="A536" s="1498" t="s">
        <v>1438</v>
      </c>
      <c r="B536" s="1518" t="s">
        <v>1759</v>
      </c>
      <c r="C536" s="1815" t="s">
        <v>178</v>
      </c>
      <c r="E536" s="1813"/>
    </row>
    <row r="537" spans="1:5" ht="19.5">
      <c r="A537" s="1498" t="s">
        <v>1439</v>
      </c>
      <c r="B537" s="1519" t="s">
        <v>1760</v>
      </c>
      <c r="C537" s="1815" t="s">
        <v>178</v>
      </c>
      <c r="E537" s="1813"/>
    </row>
    <row r="538" spans="1:5" ht="18.75">
      <c r="A538" s="1498" t="s">
        <v>1440</v>
      </c>
      <c r="B538" s="1518" t="s">
        <v>1761</v>
      </c>
      <c r="C538" s="1815" t="s">
        <v>178</v>
      </c>
      <c r="E538" s="1813"/>
    </row>
    <row r="539" spans="1:5" ht="18.75">
      <c r="A539" s="1498" t="s">
        <v>1441</v>
      </c>
      <c r="B539" s="1518" t="s">
        <v>1762</v>
      </c>
      <c r="C539" s="1815" t="s">
        <v>178</v>
      </c>
      <c r="E539" s="1813"/>
    </row>
    <row r="540" spans="1:5" ht="18.75">
      <c r="A540" s="1498" t="s">
        <v>1442</v>
      </c>
      <c r="B540" s="1518" t="s">
        <v>1763</v>
      </c>
      <c r="C540" s="1815" t="s">
        <v>178</v>
      </c>
      <c r="E540" s="1813"/>
    </row>
    <row r="541" spans="1:5" ht="18.75">
      <c r="A541" s="1498" t="s">
        <v>1443</v>
      </c>
      <c r="B541" s="1518" t="s">
        <v>1764</v>
      </c>
      <c r="C541" s="1815" t="s">
        <v>178</v>
      </c>
      <c r="E541" s="1813"/>
    </row>
    <row r="542" spans="1:5" ht="19.5" thickBot="1">
      <c r="A542" s="1498" t="s">
        <v>1444</v>
      </c>
      <c r="B542" s="1521" t="s">
        <v>1765</v>
      </c>
      <c r="C542" s="1815" t="s">
        <v>178</v>
      </c>
      <c r="E542" s="1813"/>
    </row>
    <row r="543" spans="1:5" ht="18.75">
      <c r="A543" s="1498" t="s">
        <v>1445</v>
      </c>
      <c r="B543" s="1517" t="s">
        <v>1766</v>
      </c>
      <c r="C543" s="1815" t="s">
        <v>178</v>
      </c>
      <c r="E543" s="1813"/>
    </row>
    <row r="544" spans="1:5" ht="18.75">
      <c r="A544" s="1498" t="s">
        <v>1446</v>
      </c>
      <c r="B544" s="1518" t="s">
        <v>1767</v>
      </c>
      <c r="C544" s="1815" t="s">
        <v>178</v>
      </c>
      <c r="E544" s="1813"/>
    </row>
    <row r="545" spans="1:5" ht="18.75">
      <c r="A545" s="1498" t="s">
        <v>1447</v>
      </c>
      <c r="B545" s="1518" t="s">
        <v>1768</v>
      </c>
      <c r="C545" s="1815" t="s">
        <v>178</v>
      </c>
      <c r="E545" s="1813"/>
    </row>
    <row r="546" spans="1:5" ht="18.75">
      <c r="A546" s="1498" t="s">
        <v>1448</v>
      </c>
      <c r="B546" s="1518" t="s">
        <v>1769</v>
      </c>
      <c r="C546" s="1815" t="s">
        <v>178</v>
      </c>
      <c r="E546" s="1813"/>
    </row>
    <row r="547" spans="1:5" ht="18.75">
      <c r="A547" s="1498" t="s">
        <v>1449</v>
      </c>
      <c r="B547" s="1518" t="s">
        <v>1770</v>
      </c>
      <c r="C547" s="1815" t="s">
        <v>178</v>
      </c>
      <c r="E547" s="1813"/>
    </row>
    <row r="548" spans="1:5" ht="18.75">
      <c r="A548" s="1498" t="s">
        <v>1450</v>
      </c>
      <c r="B548" s="1518" t="s">
        <v>1771</v>
      </c>
      <c r="C548" s="1815" t="s">
        <v>178</v>
      </c>
      <c r="E548" s="1813"/>
    </row>
    <row r="549" spans="1:5" ht="18.75">
      <c r="A549" s="1498" t="s">
        <v>1451</v>
      </c>
      <c r="B549" s="1518" t="s">
        <v>1772</v>
      </c>
      <c r="C549" s="1815" t="s">
        <v>178</v>
      </c>
      <c r="E549" s="1813"/>
    </row>
    <row r="550" spans="1:5" ht="18.75">
      <c r="A550" s="1498" t="s">
        <v>1452</v>
      </c>
      <c r="B550" s="1518" t="s">
        <v>1773</v>
      </c>
      <c r="C550" s="1815" t="s">
        <v>178</v>
      </c>
      <c r="E550" s="1813"/>
    </row>
    <row r="551" spans="1:5" ht="19.5">
      <c r="A551" s="1498" t="s">
        <v>1453</v>
      </c>
      <c r="B551" s="1519" t="s">
        <v>1774</v>
      </c>
      <c r="C551" s="1815" t="s">
        <v>178</v>
      </c>
      <c r="E551" s="1813"/>
    </row>
    <row r="552" spans="1:5" ht="18.75">
      <c r="A552" s="1498" t="s">
        <v>1454</v>
      </c>
      <c r="B552" s="1518" t="s">
        <v>1775</v>
      </c>
      <c r="C552" s="1815" t="s">
        <v>178</v>
      </c>
      <c r="E552" s="1813"/>
    </row>
    <row r="553" spans="1:5" ht="19.5" thickBot="1">
      <c r="A553" s="1498" t="s">
        <v>1455</v>
      </c>
      <c r="B553" s="1521" t="s">
        <v>1776</v>
      </c>
      <c r="C553" s="1815" t="s">
        <v>178</v>
      </c>
      <c r="E553" s="1813"/>
    </row>
    <row r="554" spans="1:5" ht="18.75">
      <c r="A554" s="1498" t="s">
        <v>1456</v>
      </c>
      <c r="B554" s="1517" t="s">
        <v>1777</v>
      </c>
      <c r="C554" s="1815" t="s">
        <v>178</v>
      </c>
      <c r="E554" s="1813"/>
    </row>
    <row r="555" spans="1:5" ht="18.75">
      <c r="A555" s="1498" t="s">
        <v>1457</v>
      </c>
      <c r="B555" s="1518" t="s">
        <v>1778</v>
      </c>
      <c r="C555" s="1815" t="s">
        <v>178</v>
      </c>
      <c r="E555" s="1813"/>
    </row>
    <row r="556" spans="1:5" ht="18.75">
      <c r="A556" s="1498" t="s">
        <v>1458</v>
      </c>
      <c r="B556" s="1518" t="s">
        <v>1779</v>
      </c>
      <c r="C556" s="1815" t="s">
        <v>178</v>
      </c>
      <c r="E556" s="1813"/>
    </row>
    <row r="557" spans="1:5" ht="18.75">
      <c r="A557" s="1498" t="s">
        <v>1459</v>
      </c>
      <c r="B557" s="1518" t="s">
        <v>1780</v>
      </c>
      <c r="C557" s="1815" t="s">
        <v>178</v>
      </c>
      <c r="E557" s="1813"/>
    </row>
    <row r="558" spans="1:5" ht="18.75">
      <c r="A558" s="1498" t="s">
        <v>1460</v>
      </c>
      <c r="B558" s="1518" t="s">
        <v>1781</v>
      </c>
      <c r="C558" s="1815" t="s">
        <v>178</v>
      </c>
      <c r="E558" s="1813"/>
    </row>
    <row r="559" spans="1:5" ht="19.5">
      <c r="A559" s="1498" t="s">
        <v>1461</v>
      </c>
      <c r="B559" s="1519" t="s">
        <v>1782</v>
      </c>
      <c r="C559" s="1815" t="s">
        <v>178</v>
      </c>
      <c r="E559" s="1813"/>
    </row>
    <row r="560" spans="1:5" ht="18.75">
      <c r="A560" s="1498" t="s">
        <v>1462</v>
      </c>
      <c r="B560" s="1518" t="s">
        <v>1783</v>
      </c>
      <c r="C560" s="1815" t="s">
        <v>178</v>
      </c>
      <c r="E560" s="1813"/>
    </row>
    <row r="561" spans="1:5" ht="18.75">
      <c r="A561" s="1498" t="s">
        <v>1463</v>
      </c>
      <c r="B561" s="1518" t="s">
        <v>1784</v>
      </c>
      <c r="C561" s="1815" t="s">
        <v>178</v>
      </c>
      <c r="E561" s="1813"/>
    </row>
    <row r="562" spans="1:5" ht="18.75">
      <c r="A562" s="1498" t="s">
        <v>1464</v>
      </c>
      <c r="B562" s="1518" t="s">
        <v>1785</v>
      </c>
      <c r="C562" s="1815" t="s">
        <v>178</v>
      </c>
      <c r="E562" s="1813"/>
    </row>
    <row r="563" spans="1:5" ht="18.75">
      <c r="A563" s="1498" t="s">
        <v>1465</v>
      </c>
      <c r="B563" s="1518" t="s">
        <v>1786</v>
      </c>
      <c r="C563" s="1815" t="s">
        <v>178</v>
      </c>
      <c r="E563" s="1813"/>
    </row>
    <row r="564" spans="1:5" ht="18.75">
      <c r="A564" s="1498" t="s">
        <v>1466</v>
      </c>
      <c r="B564" s="1523" t="s">
        <v>1787</v>
      </c>
      <c r="C564" s="1815" t="s">
        <v>178</v>
      </c>
      <c r="E564" s="1813"/>
    </row>
    <row r="565" spans="1:5" ht="19.5" thickBot="1">
      <c r="A565" s="1498" t="s">
        <v>1467</v>
      </c>
      <c r="B565" s="1521" t="s">
        <v>1788</v>
      </c>
      <c r="C565" s="1815" t="s">
        <v>178</v>
      </c>
      <c r="E565" s="1813"/>
    </row>
    <row r="566" spans="1:5" ht="18.75">
      <c r="A566" s="1498" t="s">
        <v>1468</v>
      </c>
      <c r="B566" s="1517" t="s">
        <v>1789</v>
      </c>
      <c r="C566" s="1815" t="s">
        <v>178</v>
      </c>
      <c r="E566" s="1813"/>
    </row>
    <row r="567" spans="1:5" ht="18.75">
      <c r="A567" s="1498" t="s">
        <v>1469</v>
      </c>
      <c r="B567" s="1518" t="s">
        <v>1790</v>
      </c>
      <c r="C567" s="1815" t="s">
        <v>178</v>
      </c>
      <c r="E567" s="1813"/>
    </row>
    <row r="568" spans="1:5" ht="18.75">
      <c r="A568" s="1498" t="s">
        <v>1470</v>
      </c>
      <c r="B568" s="1518" t="s">
        <v>1791</v>
      </c>
      <c r="C568" s="1815" t="s">
        <v>178</v>
      </c>
      <c r="E568" s="1813"/>
    </row>
    <row r="569" spans="1:5" ht="19.5">
      <c r="A569" s="1498" t="s">
        <v>1471</v>
      </c>
      <c r="B569" s="1519" t="s">
        <v>1792</v>
      </c>
      <c r="C569" s="1815" t="s">
        <v>178</v>
      </c>
      <c r="E569" s="1813"/>
    </row>
    <row r="570" spans="1:5" ht="18.75">
      <c r="A570" s="1498" t="s">
        <v>1472</v>
      </c>
      <c r="B570" s="1518" t="s">
        <v>1793</v>
      </c>
      <c r="C570" s="1815" t="s">
        <v>178</v>
      </c>
      <c r="E570" s="1813"/>
    </row>
    <row r="571" spans="1:5" ht="19.5" thickBot="1">
      <c r="A571" s="1498" t="s">
        <v>1473</v>
      </c>
      <c r="B571" s="1521" t="s">
        <v>1794</v>
      </c>
      <c r="C571" s="1815" t="s">
        <v>178</v>
      </c>
      <c r="E571" s="1813"/>
    </row>
    <row r="572" spans="1:5" ht="18.75">
      <c r="A572" s="1498" t="s">
        <v>1474</v>
      </c>
      <c r="B572" s="1524" t="s">
        <v>1795</v>
      </c>
      <c r="C572" s="1815" t="s">
        <v>178</v>
      </c>
      <c r="E572" s="1813"/>
    </row>
    <row r="573" spans="1:5" ht="18.75">
      <c r="A573" s="1498" t="s">
        <v>1475</v>
      </c>
      <c r="B573" s="1518" t="s">
        <v>1796</v>
      </c>
      <c r="C573" s="1815" t="s">
        <v>178</v>
      </c>
      <c r="E573" s="1813"/>
    </row>
    <row r="574" spans="1:5" ht="18.75">
      <c r="A574" s="1498" t="s">
        <v>1476</v>
      </c>
      <c r="B574" s="1518" t="s">
        <v>1797</v>
      </c>
      <c r="C574" s="1815" t="s">
        <v>178</v>
      </c>
      <c r="E574" s="1813"/>
    </row>
    <row r="575" spans="1:5" ht="18.75">
      <c r="A575" s="1498" t="s">
        <v>1477</v>
      </c>
      <c r="B575" s="1518" t="s">
        <v>1798</v>
      </c>
      <c r="C575" s="1815" t="s">
        <v>178</v>
      </c>
      <c r="E575" s="1813"/>
    </row>
    <row r="576" spans="1:5" ht="18.75">
      <c r="A576" s="1498" t="s">
        <v>1478</v>
      </c>
      <c r="B576" s="1518" t="s">
        <v>1799</v>
      </c>
      <c r="C576" s="1815" t="s">
        <v>178</v>
      </c>
      <c r="E576" s="1813"/>
    </row>
    <row r="577" spans="1:5" ht="18.75">
      <c r="A577" s="1498" t="s">
        <v>1479</v>
      </c>
      <c r="B577" s="1518" t="s">
        <v>1800</v>
      </c>
      <c r="C577" s="1815" t="s">
        <v>178</v>
      </c>
      <c r="E577" s="1813"/>
    </row>
    <row r="578" spans="1:5" ht="18.75">
      <c r="A578" s="1498" t="s">
        <v>1480</v>
      </c>
      <c r="B578" s="1518" t="s">
        <v>1801</v>
      </c>
      <c r="C578" s="1815" t="s">
        <v>178</v>
      </c>
      <c r="E578" s="1813"/>
    </row>
    <row r="579" spans="1:5" ht="19.5">
      <c r="A579" s="1498" t="s">
        <v>1481</v>
      </c>
      <c r="B579" s="1519" t="s">
        <v>1802</v>
      </c>
      <c r="C579" s="1815" t="s">
        <v>178</v>
      </c>
      <c r="E579" s="1813"/>
    </row>
    <row r="580" spans="1:5" ht="18.75">
      <c r="A580" s="1498" t="s">
        <v>1482</v>
      </c>
      <c r="B580" s="1518" t="s">
        <v>1803</v>
      </c>
      <c r="C580" s="1815" t="s">
        <v>178</v>
      </c>
      <c r="E580" s="1813"/>
    </row>
    <row r="581" spans="1:5" ht="18.75">
      <c r="A581" s="1498" t="s">
        <v>1483</v>
      </c>
      <c r="B581" s="1518" t="s">
        <v>1804</v>
      </c>
      <c r="C581" s="1815" t="s">
        <v>178</v>
      </c>
      <c r="E581" s="1813"/>
    </row>
    <row r="582" spans="1:5" ht="19.5" thickBot="1">
      <c r="A582" s="1498" t="s">
        <v>1484</v>
      </c>
      <c r="B582" s="1521" t="s">
        <v>1805</v>
      </c>
      <c r="C582" s="1815" t="s">
        <v>178</v>
      </c>
      <c r="E582" s="1813"/>
    </row>
    <row r="583" spans="1:5" ht="18.75">
      <c r="A583" s="1498" t="s">
        <v>1485</v>
      </c>
      <c r="B583" s="1524" t="s">
        <v>1806</v>
      </c>
      <c r="C583" s="1815" t="s">
        <v>178</v>
      </c>
      <c r="E583" s="1813"/>
    </row>
    <row r="584" spans="1:5" ht="18.75">
      <c r="A584" s="1498" t="s">
        <v>1486</v>
      </c>
      <c r="B584" s="1518" t="s">
        <v>1807</v>
      </c>
      <c r="C584" s="1815" t="s">
        <v>178</v>
      </c>
      <c r="E584" s="1813"/>
    </row>
    <row r="585" spans="1:5" ht="18.75">
      <c r="A585" s="1498" t="s">
        <v>1487</v>
      </c>
      <c r="B585" s="1518" t="s">
        <v>1808</v>
      </c>
      <c r="C585" s="1815" t="s">
        <v>178</v>
      </c>
      <c r="E585" s="1813"/>
    </row>
    <row r="586" spans="1:5" ht="18.75">
      <c r="A586" s="1498" t="s">
        <v>1488</v>
      </c>
      <c r="B586" s="1518" t="s">
        <v>1809</v>
      </c>
      <c r="C586" s="1815" t="s">
        <v>178</v>
      </c>
      <c r="E586" s="1813"/>
    </row>
    <row r="587" spans="1:5" ht="18.75">
      <c r="A587" s="1498" t="s">
        <v>1489</v>
      </c>
      <c r="B587" s="1518" t="s">
        <v>1810</v>
      </c>
      <c r="C587" s="1815" t="s">
        <v>178</v>
      </c>
      <c r="E587" s="1813"/>
    </row>
    <row r="588" spans="1:5" ht="18.75">
      <c r="A588" s="1498" t="s">
        <v>1490</v>
      </c>
      <c r="B588" s="1518" t="s">
        <v>1811</v>
      </c>
      <c r="C588" s="1815" t="s">
        <v>178</v>
      </c>
      <c r="E588" s="1813"/>
    </row>
    <row r="589" spans="1:5" ht="18.75">
      <c r="A589" s="1498" t="s">
        <v>1491</v>
      </c>
      <c r="B589" s="1518" t="s">
        <v>1812</v>
      </c>
      <c r="C589" s="1815" t="s">
        <v>178</v>
      </c>
      <c r="E589" s="1813"/>
    </row>
    <row r="590" spans="1:5" ht="18.75">
      <c r="A590" s="1498" t="s">
        <v>1492</v>
      </c>
      <c r="B590" s="1518" t="s">
        <v>1813</v>
      </c>
      <c r="C590" s="1815" t="s">
        <v>178</v>
      </c>
      <c r="E590" s="1813"/>
    </row>
    <row r="591" spans="1:5" ht="19.5">
      <c r="A591" s="1498" t="s">
        <v>1493</v>
      </c>
      <c r="B591" s="1519" t="s">
        <v>1814</v>
      </c>
      <c r="C591" s="1815" t="s">
        <v>178</v>
      </c>
      <c r="E591" s="1813"/>
    </row>
    <row r="592" spans="1:5" ht="18.75">
      <c r="A592" s="1498" t="s">
        <v>1494</v>
      </c>
      <c r="B592" s="1518" t="s">
        <v>1815</v>
      </c>
      <c r="C592" s="1815" t="s">
        <v>178</v>
      </c>
      <c r="E592" s="1813"/>
    </row>
    <row r="593" spans="1:5" ht="18.75">
      <c r="A593" s="1498" t="s">
        <v>1495</v>
      </c>
      <c r="B593" s="1518" t="s">
        <v>1816</v>
      </c>
      <c r="C593" s="1815" t="s">
        <v>178</v>
      </c>
      <c r="E593" s="1813"/>
    </row>
    <row r="594" spans="1:5" ht="18.75">
      <c r="A594" s="1498" t="s">
        <v>1496</v>
      </c>
      <c r="B594" s="1518" t="s">
        <v>1817</v>
      </c>
      <c r="C594" s="1815" t="s">
        <v>178</v>
      </c>
      <c r="E594" s="1813"/>
    </row>
    <row r="595" spans="1:5" ht="18.75">
      <c r="A595" s="1498" t="s">
        <v>1497</v>
      </c>
      <c r="B595" s="1518" t="s">
        <v>1818</v>
      </c>
      <c r="C595" s="1815" t="s">
        <v>178</v>
      </c>
      <c r="E595" s="1813"/>
    </row>
    <row r="596" spans="1:5" ht="18.75">
      <c r="A596" s="1498" t="s">
        <v>1498</v>
      </c>
      <c r="B596" s="1518" t="s">
        <v>1819</v>
      </c>
      <c r="C596" s="1815" t="s">
        <v>178</v>
      </c>
      <c r="E596" s="1813"/>
    </row>
    <row r="597" spans="1:5" ht="18.75">
      <c r="A597" s="1498" t="s">
        <v>1499</v>
      </c>
      <c r="B597" s="1518" t="s">
        <v>1820</v>
      </c>
      <c r="C597" s="1815" t="s">
        <v>178</v>
      </c>
      <c r="E597" s="1813"/>
    </row>
    <row r="598" spans="1:5" ht="18.75">
      <c r="A598" s="1498" t="s">
        <v>1500</v>
      </c>
      <c r="B598" s="1518" t="s">
        <v>1821</v>
      </c>
      <c r="C598" s="1815" t="s">
        <v>178</v>
      </c>
      <c r="E598" s="1813"/>
    </row>
    <row r="599" spans="1:5" ht="18.75">
      <c r="A599" s="1498" t="s">
        <v>1501</v>
      </c>
      <c r="B599" s="1518" t="s">
        <v>1822</v>
      </c>
      <c r="C599" s="1815" t="s">
        <v>178</v>
      </c>
      <c r="E599" s="1813"/>
    </row>
    <row r="600" spans="1:5" ht="19.5" thickBot="1">
      <c r="A600" s="1498" t="s">
        <v>1502</v>
      </c>
      <c r="B600" s="1525" t="s">
        <v>1823</v>
      </c>
      <c r="C600" s="1815" t="s">
        <v>178</v>
      </c>
      <c r="E600" s="1813"/>
    </row>
    <row r="601" spans="1:5" ht="18.75">
      <c r="A601" s="1498" t="s">
        <v>1503</v>
      </c>
      <c r="B601" s="1517" t="s">
        <v>1824</v>
      </c>
      <c r="C601" s="1815" t="s">
        <v>178</v>
      </c>
      <c r="E601" s="1813"/>
    </row>
    <row r="602" spans="1:5" ht="18.75">
      <c r="A602" s="1498" t="s">
        <v>1504</v>
      </c>
      <c r="B602" s="1518" t="s">
        <v>1825</v>
      </c>
      <c r="C602" s="1815" t="s">
        <v>178</v>
      </c>
      <c r="E602" s="1813"/>
    </row>
    <row r="603" spans="1:5" ht="18.75">
      <c r="A603" s="1498" t="s">
        <v>1505</v>
      </c>
      <c r="B603" s="1518" t="s">
        <v>1826</v>
      </c>
      <c r="C603" s="1815" t="s">
        <v>178</v>
      </c>
      <c r="E603" s="1813"/>
    </row>
    <row r="604" spans="1:5" ht="18.75">
      <c r="A604" s="1498" t="s">
        <v>1506</v>
      </c>
      <c r="B604" s="1518" t="s">
        <v>1827</v>
      </c>
      <c r="C604" s="1815" t="s">
        <v>178</v>
      </c>
      <c r="E604" s="1813"/>
    </row>
    <row r="605" spans="1:5" ht="19.5">
      <c r="A605" s="1498" t="s">
        <v>1507</v>
      </c>
      <c r="B605" s="1519" t="s">
        <v>1828</v>
      </c>
      <c r="C605" s="1815" t="s">
        <v>178</v>
      </c>
      <c r="E605" s="1813"/>
    </row>
    <row r="606" spans="1:5" ht="18.75">
      <c r="A606" s="1498" t="s">
        <v>1508</v>
      </c>
      <c r="B606" s="1518" t="s">
        <v>1829</v>
      </c>
      <c r="C606" s="1815" t="s">
        <v>178</v>
      </c>
      <c r="E606" s="1813"/>
    </row>
    <row r="607" spans="1:5" ht="19.5" thickBot="1">
      <c r="A607" s="1498" t="s">
        <v>1509</v>
      </c>
      <c r="B607" s="1521" t="s">
        <v>1830</v>
      </c>
      <c r="C607" s="1815" t="s">
        <v>178</v>
      </c>
      <c r="E607" s="1813"/>
    </row>
    <row r="608" spans="1:5" ht="18.75">
      <c r="A608" s="1498" t="s">
        <v>1510</v>
      </c>
      <c r="B608" s="1517" t="s">
        <v>1831</v>
      </c>
      <c r="C608" s="1815" t="s">
        <v>178</v>
      </c>
      <c r="E608" s="1813"/>
    </row>
    <row r="609" spans="1:5" ht="18.75">
      <c r="A609" s="1498" t="s">
        <v>1511</v>
      </c>
      <c r="B609" s="1518" t="s">
        <v>1690</v>
      </c>
      <c r="C609" s="1815" t="s">
        <v>178</v>
      </c>
      <c r="E609" s="1813"/>
    </row>
    <row r="610" spans="1:5" ht="18.75">
      <c r="A610" s="1498" t="s">
        <v>1512</v>
      </c>
      <c r="B610" s="1518" t="s">
        <v>1832</v>
      </c>
      <c r="C610" s="1815" t="s">
        <v>178</v>
      </c>
      <c r="E610" s="1813"/>
    </row>
    <row r="611" spans="1:5" ht="18.75">
      <c r="A611" s="1498" t="s">
        <v>1513</v>
      </c>
      <c r="B611" s="1518" t="s">
        <v>1833</v>
      </c>
      <c r="C611" s="1815" t="s">
        <v>178</v>
      </c>
      <c r="E611" s="1813"/>
    </row>
    <row r="612" spans="1:5" ht="18.75">
      <c r="A612" s="1498" t="s">
        <v>1514</v>
      </c>
      <c r="B612" s="1518" t="s">
        <v>1834</v>
      </c>
      <c r="C612" s="1815" t="s">
        <v>178</v>
      </c>
      <c r="E612" s="1813"/>
    </row>
    <row r="613" spans="1:5" ht="19.5">
      <c r="A613" s="1498" t="s">
        <v>1515</v>
      </c>
      <c r="B613" s="1519" t="s">
        <v>1835</v>
      </c>
      <c r="C613" s="1815" t="s">
        <v>178</v>
      </c>
      <c r="E613" s="1813"/>
    </row>
    <row r="614" spans="1:5" ht="18.75">
      <c r="A614" s="1498" t="s">
        <v>1516</v>
      </c>
      <c r="B614" s="1518" t="s">
        <v>1836</v>
      </c>
      <c r="C614" s="1815" t="s">
        <v>178</v>
      </c>
      <c r="E614" s="1813"/>
    </row>
    <row r="615" spans="1:5" ht="19.5" thickBot="1">
      <c r="A615" s="1498" t="s">
        <v>1517</v>
      </c>
      <c r="B615" s="1521" t="s">
        <v>1837</v>
      </c>
      <c r="C615" s="1815" t="s">
        <v>178</v>
      </c>
      <c r="E615" s="1813"/>
    </row>
    <row r="616" spans="1:5" ht="18.75">
      <c r="A616" s="1498" t="s">
        <v>1518</v>
      </c>
      <c r="B616" s="1517" t="s">
        <v>1838</v>
      </c>
      <c r="C616" s="1815" t="s">
        <v>178</v>
      </c>
      <c r="E616" s="1813"/>
    </row>
    <row r="617" spans="1:5" ht="18.75">
      <c r="A617" s="1498" t="s">
        <v>1519</v>
      </c>
      <c r="B617" s="1518" t="s">
        <v>1839</v>
      </c>
      <c r="C617" s="1815" t="s">
        <v>178</v>
      </c>
      <c r="E617" s="1813"/>
    </row>
    <row r="618" spans="1:5" ht="18.75">
      <c r="A618" s="1498" t="s">
        <v>1520</v>
      </c>
      <c r="B618" s="1518" t="s">
        <v>1840</v>
      </c>
      <c r="C618" s="1815" t="s">
        <v>178</v>
      </c>
      <c r="E618" s="1813"/>
    </row>
    <row r="619" spans="1:5" ht="18.75">
      <c r="A619" s="1498" t="s">
        <v>1521</v>
      </c>
      <c r="B619" s="1518" t="s">
        <v>1841</v>
      </c>
      <c r="C619" s="1815" t="s">
        <v>178</v>
      </c>
      <c r="E619" s="1813"/>
    </row>
    <row r="620" spans="1:5" ht="19.5">
      <c r="A620" s="1498" t="s">
        <v>1522</v>
      </c>
      <c r="B620" s="1519" t="s">
        <v>1842</v>
      </c>
      <c r="C620" s="1815" t="s">
        <v>178</v>
      </c>
      <c r="E620" s="1813"/>
    </row>
    <row r="621" spans="1:5" ht="18.75">
      <c r="A621" s="1498" t="s">
        <v>1523</v>
      </c>
      <c r="B621" s="1518" t="s">
        <v>1843</v>
      </c>
      <c r="C621" s="1815" t="s">
        <v>178</v>
      </c>
      <c r="E621" s="1813"/>
    </row>
    <row r="622" spans="1:5" ht="19.5" thickBot="1">
      <c r="A622" s="1498" t="s">
        <v>1524</v>
      </c>
      <c r="B622" s="1521" t="s">
        <v>1844</v>
      </c>
      <c r="C622" s="1815" t="s">
        <v>178</v>
      </c>
      <c r="E622" s="1813"/>
    </row>
    <row r="623" spans="1:5" ht="18.75">
      <c r="A623" s="1498" t="s">
        <v>1525</v>
      </c>
      <c r="B623" s="1517" t="s">
        <v>1845</v>
      </c>
      <c r="C623" s="1815" t="s">
        <v>178</v>
      </c>
      <c r="E623" s="1813"/>
    </row>
    <row r="624" spans="1:5" ht="18.75">
      <c r="A624" s="1498" t="s">
        <v>1526</v>
      </c>
      <c r="B624" s="1518" t="s">
        <v>1846</v>
      </c>
      <c r="C624" s="1815" t="s">
        <v>178</v>
      </c>
      <c r="E624" s="1813"/>
    </row>
    <row r="625" spans="1:5" ht="19.5">
      <c r="A625" s="1498" t="s">
        <v>1527</v>
      </c>
      <c r="B625" s="1519" t="s">
        <v>1847</v>
      </c>
      <c r="C625" s="1815" t="s">
        <v>178</v>
      </c>
      <c r="E625" s="1813"/>
    </row>
    <row r="626" spans="1:5" ht="19.5" thickBot="1">
      <c r="A626" s="1498" t="s">
        <v>1528</v>
      </c>
      <c r="B626" s="1521" t="s">
        <v>1848</v>
      </c>
      <c r="C626" s="1815" t="s">
        <v>178</v>
      </c>
      <c r="E626" s="1813"/>
    </row>
    <row r="627" spans="1:5" ht="18.75">
      <c r="A627" s="1498" t="s">
        <v>1529</v>
      </c>
      <c r="B627" s="1517" t="s">
        <v>1849</v>
      </c>
      <c r="C627" s="1815" t="s">
        <v>178</v>
      </c>
      <c r="E627" s="1813"/>
    </row>
    <row r="628" spans="1:5" ht="18.75">
      <c r="A628" s="1498" t="s">
        <v>1530</v>
      </c>
      <c r="B628" s="1518" t="s">
        <v>1850</v>
      </c>
      <c r="C628" s="1815" t="s">
        <v>178</v>
      </c>
      <c r="E628" s="1813"/>
    </row>
    <row r="629" spans="1:5" ht="18.75">
      <c r="A629" s="1498" t="s">
        <v>1531</v>
      </c>
      <c r="B629" s="1518" t="s">
        <v>1851</v>
      </c>
      <c r="C629" s="1815" t="s">
        <v>178</v>
      </c>
      <c r="E629" s="1813"/>
    </row>
    <row r="630" spans="1:5" ht="18.75">
      <c r="A630" s="1498" t="s">
        <v>1532</v>
      </c>
      <c r="B630" s="1518" t="s">
        <v>1852</v>
      </c>
      <c r="C630" s="1815" t="s">
        <v>178</v>
      </c>
      <c r="E630" s="1813"/>
    </row>
    <row r="631" spans="1:5" ht="18.75">
      <c r="A631" s="1498" t="s">
        <v>1533</v>
      </c>
      <c r="B631" s="1518" t="s">
        <v>1853</v>
      </c>
      <c r="C631" s="1815" t="s">
        <v>178</v>
      </c>
      <c r="E631" s="1813"/>
    </row>
    <row r="632" spans="1:5" ht="18.75">
      <c r="A632" s="1498" t="s">
        <v>1534</v>
      </c>
      <c r="B632" s="1518" t="s">
        <v>1854</v>
      </c>
      <c r="C632" s="1815" t="s">
        <v>178</v>
      </c>
      <c r="E632" s="1813"/>
    </row>
    <row r="633" spans="1:5" ht="18.75">
      <c r="A633" s="1498" t="s">
        <v>1535</v>
      </c>
      <c r="B633" s="1518" t="s">
        <v>1855</v>
      </c>
      <c r="C633" s="1815" t="s">
        <v>178</v>
      </c>
      <c r="E633" s="1813"/>
    </row>
    <row r="634" spans="1:5" ht="18.75">
      <c r="A634" s="1498" t="s">
        <v>1536</v>
      </c>
      <c r="B634" s="1518" t="s">
        <v>1856</v>
      </c>
      <c r="C634" s="1815" t="s">
        <v>178</v>
      </c>
      <c r="E634" s="1813"/>
    </row>
    <row r="635" spans="1:5" ht="19.5">
      <c r="A635" s="1498" t="s">
        <v>1537</v>
      </c>
      <c r="B635" s="1519" t="s">
        <v>1857</v>
      </c>
      <c r="C635" s="1815" t="s">
        <v>178</v>
      </c>
      <c r="E635" s="1813"/>
    </row>
    <row r="636" spans="1:5" ht="19.5" thickBot="1">
      <c r="A636" s="1498" t="s">
        <v>1538</v>
      </c>
      <c r="B636" s="1521" t="s">
        <v>1858</v>
      </c>
      <c r="C636" s="1815" t="s">
        <v>178</v>
      </c>
      <c r="E636" s="1813"/>
    </row>
    <row r="637" spans="1:5" ht="18.75">
      <c r="A637" s="1498" t="s">
        <v>1539</v>
      </c>
      <c r="B637" s="1517" t="s">
        <v>311</v>
      </c>
      <c r="C637" s="1815" t="s">
        <v>178</v>
      </c>
      <c r="E637" s="1813"/>
    </row>
    <row r="638" spans="1:5" ht="18.75">
      <c r="A638" s="1498" t="s">
        <v>1540</v>
      </c>
      <c r="B638" s="1518" t="s">
        <v>312</v>
      </c>
      <c r="C638" s="1815" t="s">
        <v>178</v>
      </c>
      <c r="E638" s="1813"/>
    </row>
    <row r="639" spans="1:5" ht="18.75">
      <c r="A639" s="1498" t="s">
        <v>1541</v>
      </c>
      <c r="B639" s="1518" t="s">
        <v>313</v>
      </c>
      <c r="C639" s="1815" t="s">
        <v>178</v>
      </c>
      <c r="E639" s="1813"/>
    </row>
    <row r="640" spans="1:5" ht="18.75">
      <c r="A640" s="1498" t="s">
        <v>1542</v>
      </c>
      <c r="B640" s="1518" t="s">
        <v>314</v>
      </c>
      <c r="C640" s="1815" t="s">
        <v>178</v>
      </c>
      <c r="E640" s="1813"/>
    </row>
    <row r="641" spans="1:5" ht="18.75">
      <c r="A641" s="1498" t="s">
        <v>1543</v>
      </c>
      <c r="B641" s="1518" t="s">
        <v>315</v>
      </c>
      <c r="C641" s="1815" t="s">
        <v>178</v>
      </c>
      <c r="E641" s="1813"/>
    </row>
    <row r="642" spans="1:5" ht="18.75">
      <c r="A642" s="1498" t="s">
        <v>1544</v>
      </c>
      <c r="B642" s="1518" t="s">
        <v>316</v>
      </c>
      <c r="C642" s="1815" t="s">
        <v>178</v>
      </c>
      <c r="E642" s="1813"/>
    </row>
    <row r="643" spans="1:5" ht="18.75">
      <c r="A643" s="1498" t="s">
        <v>1545</v>
      </c>
      <c r="B643" s="1518" t="s">
        <v>317</v>
      </c>
      <c r="C643" s="1815" t="s">
        <v>178</v>
      </c>
      <c r="E643" s="1813"/>
    </row>
    <row r="644" spans="1:5" ht="18.75">
      <c r="A644" s="1498" t="s">
        <v>1546</v>
      </c>
      <c r="B644" s="1518" t="s">
        <v>318</v>
      </c>
      <c r="C644" s="1815" t="s">
        <v>178</v>
      </c>
      <c r="E644" s="1813"/>
    </row>
    <row r="645" spans="1:5" ht="18.75">
      <c r="A645" s="1498" t="s">
        <v>1547</v>
      </c>
      <c r="B645" s="1518" t="s">
        <v>736</v>
      </c>
      <c r="C645" s="1815" t="s">
        <v>178</v>
      </c>
      <c r="E645" s="1813"/>
    </row>
    <row r="646" spans="1:5" ht="18.75">
      <c r="A646" s="1498" t="s">
        <v>1548</v>
      </c>
      <c r="B646" s="1518" t="s">
        <v>737</v>
      </c>
      <c r="C646" s="1815" t="s">
        <v>178</v>
      </c>
      <c r="E646" s="1813"/>
    </row>
    <row r="647" spans="1:5" ht="18.75">
      <c r="A647" s="1498" t="s">
        <v>1549</v>
      </c>
      <c r="B647" s="1518" t="s">
        <v>738</v>
      </c>
      <c r="C647" s="1815" t="s">
        <v>178</v>
      </c>
      <c r="E647" s="1813"/>
    </row>
    <row r="648" spans="1:5" ht="18.75">
      <c r="A648" s="1498" t="s">
        <v>1550</v>
      </c>
      <c r="B648" s="1518" t="s">
        <v>739</v>
      </c>
      <c r="C648" s="1815" t="s">
        <v>178</v>
      </c>
      <c r="E648" s="1813"/>
    </row>
    <row r="649" spans="1:5" ht="18.75">
      <c r="A649" s="1498" t="s">
        <v>1551</v>
      </c>
      <c r="B649" s="1518" t="s">
        <v>740</v>
      </c>
      <c r="C649" s="1815" t="s">
        <v>178</v>
      </c>
      <c r="E649" s="1813"/>
    </row>
    <row r="650" spans="1:5" ht="18.75">
      <c r="A650" s="1498" t="s">
        <v>1552</v>
      </c>
      <c r="B650" s="1518" t="s">
        <v>741</v>
      </c>
      <c r="C650" s="1815" t="s">
        <v>178</v>
      </c>
      <c r="E650" s="1813"/>
    </row>
    <row r="651" spans="1:5" ht="18.75">
      <c r="A651" s="1498" t="s">
        <v>1553</v>
      </c>
      <c r="B651" s="1518" t="s">
        <v>742</v>
      </c>
      <c r="C651" s="1815" t="s">
        <v>178</v>
      </c>
      <c r="E651" s="1813"/>
    </row>
    <row r="652" spans="1:5" ht="18.75">
      <c r="A652" s="1498" t="s">
        <v>1554</v>
      </c>
      <c r="B652" s="1518" t="s">
        <v>743</v>
      </c>
      <c r="C652" s="1815" t="s">
        <v>178</v>
      </c>
      <c r="E652" s="1813"/>
    </row>
    <row r="653" spans="1:5" ht="18.75">
      <c r="A653" s="1498" t="s">
        <v>1555</v>
      </c>
      <c r="B653" s="1518" t="s">
        <v>744</v>
      </c>
      <c r="C653" s="1815" t="s">
        <v>178</v>
      </c>
      <c r="E653" s="1813"/>
    </row>
    <row r="654" spans="1:5" ht="18.75">
      <c r="A654" s="1498" t="s">
        <v>1556</v>
      </c>
      <c r="B654" s="1518" t="s">
        <v>745</v>
      </c>
      <c r="C654" s="1815" t="s">
        <v>178</v>
      </c>
      <c r="E654" s="1813"/>
    </row>
    <row r="655" spans="1:5" ht="18.75">
      <c r="A655" s="1498" t="s">
        <v>1557</v>
      </c>
      <c r="B655" s="1518" t="s">
        <v>746</v>
      </c>
      <c r="C655" s="1815" t="s">
        <v>178</v>
      </c>
      <c r="E655" s="1813"/>
    </row>
    <row r="656" spans="1:5" ht="18.75">
      <c r="A656" s="1498" t="s">
        <v>1558</v>
      </c>
      <c r="B656" s="1518" t="s">
        <v>747</v>
      </c>
      <c r="C656" s="1815" t="s">
        <v>178</v>
      </c>
      <c r="E656" s="1813"/>
    </row>
    <row r="657" spans="1:5" ht="18.75">
      <c r="A657" s="1498" t="s">
        <v>1559</v>
      </c>
      <c r="B657" s="1518" t="s">
        <v>748</v>
      </c>
      <c r="C657" s="1815" t="s">
        <v>178</v>
      </c>
      <c r="E657" s="1813"/>
    </row>
    <row r="658" spans="1:5" ht="18.75">
      <c r="A658" s="1498" t="s">
        <v>1560</v>
      </c>
      <c r="B658" s="1518" t="s">
        <v>749</v>
      </c>
      <c r="C658" s="1815" t="s">
        <v>178</v>
      </c>
      <c r="E658" s="1813"/>
    </row>
    <row r="659" spans="1:5" ht="18.75">
      <c r="A659" s="1498" t="s">
        <v>1561</v>
      </c>
      <c r="B659" s="1518" t="s">
        <v>750</v>
      </c>
      <c r="C659" s="1815" t="s">
        <v>178</v>
      </c>
      <c r="E659" s="1813"/>
    </row>
    <row r="660" spans="1:5" ht="18.75">
      <c r="A660" s="1498" t="s">
        <v>1562</v>
      </c>
      <c r="B660" s="1518" t="s">
        <v>751</v>
      </c>
      <c r="C660" s="1815" t="s">
        <v>178</v>
      </c>
      <c r="E660" s="1813"/>
    </row>
    <row r="661" spans="1:5" ht="20.25" thickBot="1">
      <c r="A661" s="1498" t="s">
        <v>1563</v>
      </c>
      <c r="B661" s="1526" t="s">
        <v>752</v>
      </c>
      <c r="C661" s="1815" t="s">
        <v>178</v>
      </c>
      <c r="E661" s="1813"/>
    </row>
    <row r="662" spans="1:5" ht="18.75">
      <c r="A662" s="1498" t="s">
        <v>1564</v>
      </c>
      <c r="B662" s="1517" t="s">
        <v>1859</v>
      </c>
      <c r="C662" s="1815" t="s">
        <v>178</v>
      </c>
      <c r="E662" s="1813"/>
    </row>
    <row r="663" spans="1:5" ht="18.75">
      <c r="A663" s="1498" t="s">
        <v>1565</v>
      </c>
      <c r="B663" s="1518" t="s">
        <v>1860</v>
      </c>
      <c r="C663" s="1815" t="s">
        <v>178</v>
      </c>
      <c r="E663" s="1813"/>
    </row>
    <row r="664" spans="1:5" ht="18.75">
      <c r="A664" s="1498" t="s">
        <v>1566</v>
      </c>
      <c r="B664" s="1518" t="s">
        <v>1861</v>
      </c>
      <c r="C664" s="1815" t="s">
        <v>178</v>
      </c>
      <c r="E664" s="1813"/>
    </row>
    <row r="665" spans="1:5" ht="18.75">
      <c r="A665" s="1498" t="s">
        <v>1567</v>
      </c>
      <c r="B665" s="1518" t="s">
        <v>1862</v>
      </c>
      <c r="C665" s="1815" t="s">
        <v>178</v>
      </c>
      <c r="E665" s="1813"/>
    </row>
    <row r="666" spans="1:5" ht="18.75">
      <c r="A666" s="1498" t="s">
        <v>1568</v>
      </c>
      <c r="B666" s="1518" t="s">
        <v>1863</v>
      </c>
      <c r="C666" s="1815" t="s">
        <v>178</v>
      </c>
      <c r="E666" s="1813"/>
    </row>
    <row r="667" spans="1:5" ht="18.75">
      <c r="A667" s="1498" t="s">
        <v>1569</v>
      </c>
      <c r="B667" s="1518" t="s">
        <v>1864</v>
      </c>
      <c r="C667" s="1815" t="s">
        <v>178</v>
      </c>
      <c r="E667" s="1813"/>
    </row>
    <row r="668" spans="1:5" ht="18.75">
      <c r="A668" s="1498" t="s">
        <v>1570</v>
      </c>
      <c r="B668" s="1518" t="s">
        <v>1865</v>
      </c>
      <c r="C668" s="1815" t="s">
        <v>178</v>
      </c>
      <c r="E668" s="1813"/>
    </row>
    <row r="669" spans="1:5" ht="18.75">
      <c r="A669" s="1498" t="s">
        <v>1571</v>
      </c>
      <c r="B669" s="1518" t="s">
        <v>1866</v>
      </c>
      <c r="C669" s="1815" t="s">
        <v>178</v>
      </c>
      <c r="E669" s="1813"/>
    </row>
    <row r="670" spans="1:5" ht="18.75">
      <c r="A670" s="1498" t="s">
        <v>1572</v>
      </c>
      <c r="B670" s="1518" t="s">
        <v>1867</v>
      </c>
      <c r="C670" s="1815" t="s">
        <v>178</v>
      </c>
      <c r="E670" s="1813"/>
    </row>
    <row r="671" spans="1:5" ht="18.75">
      <c r="A671" s="1498" t="s">
        <v>1573</v>
      </c>
      <c r="B671" s="1518" t="s">
        <v>1868</v>
      </c>
      <c r="C671" s="1815" t="s">
        <v>178</v>
      </c>
      <c r="E671" s="1813"/>
    </row>
    <row r="672" spans="1:5" ht="18.75">
      <c r="A672" s="1498" t="s">
        <v>1574</v>
      </c>
      <c r="B672" s="1518" t="s">
        <v>1869</v>
      </c>
      <c r="C672" s="1815" t="s">
        <v>178</v>
      </c>
      <c r="E672" s="1813"/>
    </row>
    <row r="673" spans="1:5" ht="18.75">
      <c r="A673" s="1498" t="s">
        <v>1575</v>
      </c>
      <c r="B673" s="1518" t="s">
        <v>1870</v>
      </c>
      <c r="C673" s="1815" t="s">
        <v>178</v>
      </c>
      <c r="E673" s="1813"/>
    </row>
    <row r="674" spans="1:5" ht="18.75">
      <c r="A674" s="1498" t="s">
        <v>1576</v>
      </c>
      <c r="B674" s="1518" t="s">
        <v>1871</v>
      </c>
      <c r="C674" s="1815" t="s">
        <v>178</v>
      </c>
      <c r="E674" s="1813"/>
    </row>
    <row r="675" spans="1:5" ht="18.75">
      <c r="A675" s="1498" t="s">
        <v>1577</v>
      </c>
      <c r="B675" s="1518" t="s">
        <v>1872</v>
      </c>
      <c r="C675" s="1815" t="s">
        <v>178</v>
      </c>
      <c r="E675" s="1813"/>
    </row>
    <row r="676" spans="1:5" ht="18.75">
      <c r="A676" s="1498" t="s">
        <v>1578</v>
      </c>
      <c r="B676" s="1518" t="s">
        <v>1873</v>
      </c>
      <c r="C676" s="1815" t="s">
        <v>178</v>
      </c>
      <c r="E676" s="1813"/>
    </row>
    <row r="677" spans="1:5" ht="18.75">
      <c r="A677" s="1498" t="s">
        <v>1579</v>
      </c>
      <c r="B677" s="1518" t="s">
        <v>1874</v>
      </c>
      <c r="C677" s="1815" t="s">
        <v>178</v>
      </c>
      <c r="E677" s="1813"/>
    </row>
    <row r="678" spans="1:5" ht="18.75">
      <c r="A678" s="1498" t="s">
        <v>1580</v>
      </c>
      <c r="B678" s="1518" t="s">
        <v>1875</v>
      </c>
      <c r="C678" s="1815" t="s">
        <v>178</v>
      </c>
      <c r="E678" s="1813"/>
    </row>
    <row r="679" spans="1:5" ht="18.75">
      <c r="A679" s="1498" t="s">
        <v>1581</v>
      </c>
      <c r="B679" s="1518" t="s">
        <v>1876</v>
      </c>
      <c r="C679" s="1815" t="s">
        <v>178</v>
      </c>
      <c r="E679" s="1813"/>
    </row>
    <row r="680" spans="1:5" ht="18.75">
      <c r="A680" s="1498" t="s">
        <v>1582</v>
      </c>
      <c r="B680" s="1518" t="s">
        <v>1877</v>
      </c>
      <c r="C680" s="1815" t="s">
        <v>178</v>
      </c>
      <c r="E680" s="1813"/>
    </row>
    <row r="681" spans="1:5" ht="18.75">
      <c r="A681" s="1498" t="s">
        <v>1583</v>
      </c>
      <c r="B681" s="1518" t="s">
        <v>1878</v>
      </c>
      <c r="C681" s="1815" t="s">
        <v>178</v>
      </c>
      <c r="E681" s="1813"/>
    </row>
    <row r="682" spans="1:5" ht="18.75">
      <c r="A682" s="1498" t="s">
        <v>1584</v>
      </c>
      <c r="B682" s="1518" t="s">
        <v>1879</v>
      </c>
      <c r="C682" s="1815" t="s">
        <v>178</v>
      </c>
      <c r="E682" s="1813"/>
    </row>
    <row r="683" spans="1:5" ht="19.5" thickBot="1">
      <c r="A683" s="1498" t="s">
        <v>1585</v>
      </c>
      <c r="B683" s="1521" t="s">
        <v>1880</v>
      </c>
      <c r="C683" s="1815" t="s">
        <v>178</v>
      </c>
      <c r="E683" s="1813"/>
    </row>
    <row r="684" spans="1:5" ht="18.75">
      <c r="A684" s="1498" t="s">
        <v>1586</v>
      </c>
      <c r="B684" s="1517" t="s">
        <v>1881</v>
      </c>
      <c r="C684" s="1815" t="s">
        <v>178</v>
      </c>
      <c r="E684" s="1813"/>
    </row>
    <row r="685" spans="1:5" ht="18.75">
      <c r="A685" s="1498" t="s">
        <v>1587</v>
      </c>
      <c r="B685" s="1518" t="s">
        <v>1882</v>
      </c>
      <c r="C685" s="1815" t="s">
        <v>178</v>
      </c>
      <c r="E685" s="1813"/>
    </row>
    <row r="686" spans="1:5" ht="18.75">
      <c r="A686" s="1498" t="s">
        <v>1588</v>
      </c>
      <c r="B686" s="1518" t="s">
        <v>1883</v>
      </c>
      <c r="C686" s="1815" t="s">
        <v>178</v>
      </c>
      <c r="E686" s="1813"/>
    </row>
    <row r="687" spans="1:5" ht="18.75">
      <c r="A687" s="1498" t="s">
        <v>1589</v>
      </c>
      <c r="B687" s="1518" t="s">
        <v>1884</v>
      </c>
      <c r="C687" s="1815" t="s">
        <v>178</v>
      </c>
      <c r="E687" s="1813"/>
    </row>
    <row r="688" spans="1:5" ht="18.75">
      <c r="A688" s="1498" t="s">
        <v>1590</v>
      </c>
      <c r="B688" s="1518" t="s">
        <v>1885</v>
      </c>
      <c r="C688" s="1815" t="s">
        <v>178</v>
      </c>
      <c r="E688" s="1813"/>
    </row>
    <row r="689" spans="1:3" ht="18.75">
      <c r="A689" s="1498" t="s">
        <v>1591</v>
      </c>
      <c r="B689" s="1518" t="s">
        <v>1886</v>
      </c>
      <c r="C689" s="1815" t="s">
        <v>178</v>
      </c>
    </row>
    <row r="690" spans="1:3" ht="18.75">
      <c r="A690" s="1498" t="s">
        <v>1592</v>
      </c>
      <c r="B690" s="1518" t="s">
        <v>1887</v>
      </c>
      <c r="C690" s="1815" t="s">
        <v>178</v>
      </c>
    </row>
    <row r="691" spans="1:3" ht="18.75">
      <c r="A691" s="1498" t="s">
        <v>1593</v>
      </c>
      <c r="B691" s="1518" t="s">
        <v>1888</v>
      </c>
      <c r="C691" s="1815" t="s">
        <v>178</v>
      </c>
    </row>
    <row r="692" spans="1:3" ht="18.75">
      <c r="A692" s="1498" t="s">
        <v>1594</v>
      </c>
      <c r="B692" s="1518" t="s">
        <v>1889</v>
      </c>
      <c r="C692" s="1815" t="s">
        <v>178</v>
      </c>
    </row>
    <row r="693" spans="1:3" ht="19.5">
      <c r="A693" s="1498" t="s">
        <v>1595</v>
      </c>
      <c r="B693" s="1519" t="s">
        <v>1890</v>
      </c>
      <c r="C693" s="1815" t="s">
        <v>178</v>
      </c>
    </row>
    <row r="694" spans="1:3" ht="19.5" thickBot="1">
      <c r="A694" s="1498" t="s">
        <v>1596</v>
      </c>
      <c r="B694" s="1521" t="s">
        <v>1891</v>
      </c>
      <c r="C694" s="1815" t="s">
        <v>178</v>
      </c>
    </row>
    <row r="695" spans="1:3" ht="18.75">
      <c r="A695" s="1498" t="s">
        <v>1597</v>
      </c>
      <c r="B695" s="1517" t="s">
        <v>1892</v>
      </c>
      <c r="C695" s="1815" t="s">
        <v>178</v>
      </c>
    </row>
    <row r="696" spans="1:3" ht="18.75">
      <c r="A696" s="1498" t="s">
        <v>1598</v>
      </c>
      <c r="B696" s="1518" t="s">
        <v>1893</v>
      </c>
      <c r="C696" s="1815" t="s">
        <v>178</v>
      </c>
    </row>
    <row r="697" spans="1:3" ht="18.75">
      <c r="A697" s="1498" t="s">
        <v>1599</v>
      </c>
      <c r="B697" s="1518" t="s">
        <v>1894</v>
      </c>
      <c r="C697" s="1815" t="s">
        <v>178</v>
      </c>
    </row>
    <row r="698" spans="1:3" ht="18.75">
      <c r="A698" s="1498" t="s">
        <v>1600</v>
      </c>
      <c r="B698" s="1518" t="s">
        <v>1895</v>
      </c>
      <c r="C698" s="1815" t="s">
        <v>178</v>
      </c>
    </row>
    <row r="699" spans="1:3" ht="20.25" thickBot="1">
      <c r="A699" s="1498" t="s">
        <v>1601</v>
      </c>
      <c r="B699" s="1526" t="s">
        <v>1896</v>
      </c>
      <c r="C699" s="1815" t="s">
        <v>178</v>
      </c>
    </row>
    <row r="700" spans="1:3" ht="18.75">
      <c r="A700" s="1498" t="s">
        <v>1602</v>
      </c>
      <c r="B700" s="1517" t="s">
        <v>1897</v>
      </c>
      <c r="C700" s="1815" t="s">
        <v>178</v>
      </c>
    </row>
    <row r="701" spans="1:3" ht="18.75">
      <c r="A701" s="1498" t="s">
        <v>1603</v>
      </c>
      <c r="B701" s="1518" t="s">
        <v>1898</v>
      </c>
      <c r="C701" s="1815" t="s">
        <v>178</v>
      </c>
    </row>
    <row r="702" spans="1:3" ht="18.75">
      <c r="A702" s="1498" t="s">
        <v>1604</v>
      </c>
      <c r="B702" s="1518" t="s">
        <v>1899</v>
      </c>
      <c r="C702" s="1815" t="s">
        <v>178</v>
      </c>
    </row>
    <row r="703" spans="1:3" ht="18.75">
      <c r="A703" s="1498" t="s">
        <v>1605</v>
      </c>
      <c r="B703" s="1518" t="s">
        <v>1900</v>
      </c>
      <c r="C703" s="1815" t="s">
        <v>178</v>
      </c>
    </row>
    <row r="704" spans="1:3" ht="18.75">
      <c r="A704" s="1498" t="s">
        <v>1606</v>
      </c>
      <c r="B704" s="1518" t="s">
        <v>1901</v>
      </c>
      <c r="C704" s="1815" t="s">
        <v>178</v>
      </c>
    </row>
    <row r="705" spans="1:3" ht="18.75">
      <c r="A705" s="1498" t="s">
        <v>1607</v>
      </c>
      <c r="B705" s="1518" t="s">
        <v>1902</v>
      </c>
      <c r="C705" s="1815" t="s">
        <v>178</v>
      </c>
    </row>
    <row r="706" spans="1:3" ht="18.75">
      <c r="A706" s="1498" t="s">
        <v>1608</v>
      </c>
      <c r="B706" s="1518" t="s">
        <v>1903</v>
      </c>
      <c r="C706" s="1815" t="s">
        <v>178</v>
      </c>
    </row>
    <row r="707" spans="1:3" ht="18.75">
      <c r="A707" s="1498" t="s">
        <v>1609</v>
      </c>
      <c r="B707" s="1518" t="s">
        <v>1904</v>
      </c>
      <c r="C707" s="1815" t="s">
        <v>178</v>
      </c>
    </row>
    <row r="708" spans="1:3" ht="18.75">
      <c r="A708" s="1498" t="s">
        <v>1610</v>
      </c>
      <c r="B708" s="1518" t="s">
        <v>1905</v>
      </c>
      <c r="C708" s="1815" t="s">
        <v>178</v>
      </c>
    </row>
    <row r="709" spans="1:3" ht="18.75">
      <c r="A709" s="1498" t="s">
        <v>1611</v>
      </c>
      <c r="B709" s="1518" t="s">
        <v>1906</v>
      </c>
      <c r="C709" s="1815" t="s">
        <v>178</v>
      </c>
    </row>
    <row r="710" spans="1:3" ht="20.25" thickBot="1">
      <c r="A710" s="1498" t="s">
        <v>1612</v>
      </c>
      <c r="B710" s="1526" t="s">
        <v>1907</v>
      </c>
      <c r="C710" s="1815" t="s">
        <v>178</v>
      </c>
    </row>
    <row r="711" spans="1:3" ht="18.75">
      <c r="A711" s="1498" t="s">
        <v>1613</v>
      </c>
      <c r="B711" s="1517" t="s">
        <v>1908</v>
      </c>
      <c r="C711" s="1815" t="s">
        <v>178</v>
      </c>
    </row>
    <row r="712" spans="1:3" ht="18.75">
      <c r="A712" s="1498" t="s">
        <v>1614</v>
      </c>
      <c r="B712" s="1518" t="s">
        <v>1909</v>
      </c>
      <c r="C712" s="1815" t="s">
        <v>178</v>
      </c>
    </row>
    <row r="713" spans="1:3" ht="18.75">
      <c r="A713" s="1498" t="s">
        <v>1615</v>
      </c>
      <c r="B713" s="1518" t="s">
        <v>1910</v>
      </c>
      <c r="C713" s="1815" t="s">
        <v>178</v>
      </c>
    </row>
    <row r="714" spans="1:3" ht="18.75">
      <c r="A714" s="1498" t="s">
        <v>1616</v>
      </c>
      <c r="B714" s="1518" t="s">
        <v>1911</v>
      </c>
      <c r="C714" s="1815" t="s">
        <v>178</v>
      </c>
    </row>
    <row r="715" spans="1:3" ht="18.75">
      <c r="A715" s="1498" t="s">
        <v>1617</v>
      </c>
      <c r="B715" s="1518" t="s">
        <v>1912</v>
      </c>
      <c r="C715" s="1815" t="s">
        <v>178</v>
      </c>
    </row>
    <row r="716" spans="1:3" ht="18.75">
      <c r="A716" s="1498" t="s">
        <v>1618</v>
      </c>
      <c r="B716" s="1518" t="s">
        <v>1913</v>
      </c>
      <c r="C716" s="1815" t="s">
        <v>178</v>
      </c>
    </row>
    <row r="717" spans="1:3" ht="18.75">
      <c r="A717" s="1498" t="s">
        <v>1619</v>
      </c>
      <c r="B717" s="1518" t="s">
        <v>1914</v>
      </c>
      <c r="C717" s="1815" t="s">
        <v>178</v>
      </c>
    </row>
    <row r="718" spans="1:3" ht="18.75">
      <c r="A718" s="1498" t="s">
        <v>1620</v>
      </c>
      <c r="B718" s="1518" t="s">
        <v>1915</v>
      </c>
      <c r="C718" s="1815" t="s">
        <v>178</v>
      </c>
    </row>
    <row r="719" spans="1:3" ht="18.75">
      <c r="A719" s="1498" t="s">
        <v>1621</v>
      </c>
      <c r="B719" s="1518" t="s">
        <v>1916</v>
      </c>
      <c r="C719" s="1815" t="s">
        <v>178</v>
      </c>
    </row>
    <row r="720" spans="1:3" ht="20.25" thickBot="1">
      <c r="A720" s="1498" t="s">
        <v>1622</v>
      </c>
      <c r="B720" s="1526" t="s">
        <v>1917</v>
      </c>
      <c r="C720" s="1815" t="s">
        <v>178</v>
      </c>
    </row>
    <row r="721" spans="1:3" ht="18.75">
      <c r="A721" s="1498" t="s">
        <v>1623</v>
      </c>
      <c r="B721" s="1517" t="s">
        <v>1918</v>
      </c>
      <c r="C721" s="1815" t="s">
        <v>178</v>
      </c>
    </row>
    <row r="722" spans="1:3" ht="18.75">
      <c r="A722" s="1498" t="s">
        <v>1624</v>
      </c>
      <c r="B722" s="1518" t="s">
        <v>1919</v>
      </c>
      <c r="C722" s="1815" t="s">
        <v>178</v>
      </c>
    </row>
    <row r="723" spans="1:3" ht="18.75">
      <c r="A723" s="1498" t="s">
        <v>1625</v>
      </c>
      <c r="B723" s="1518" t="s">
        <v>1920</v>
      </c>
      <c r="C723" s="1815" t="s">
        <v>178</v>
      </c>
    </row>
    <row r="724" spans="1:3" ht="18.75">
      <c r="A724" s="1498" t="s">
        <v>1626</v>
      </c>
      <c r="B724" s="1518" t="s">
        <v>1921</v>
      </c>
      <c r="C724" s="1815" t="s">
        <v>178</v>
      </c>
    </row>
    <row r="725" spans="1:3" ht="20.25" thickBot="1">
      <c r="A725" s="1498" t="s">
        <v>1627</v>
      </c>
      <c r="B725" s="1526" t="s">
        <v>1922</v>
      </c>
      <c r="C725" s="1815" t="s">
        <v>178</v>
      </c>
    </row>
    <row r="726" spans="1:3" ht="19.5">
      <c r="A726" s="1817"/>
      <c r="B726" s="1818"/>
      <c r="C726" s="1815"/>
    </row>
    <row r="727" spans="1:3">
      <c r="A727" s="1527" t="s">
        <v>780</v>
      </c>
      <c r="B727" s="1527" t="s">
        <v>779</v>
      </c>
      <c r="C727" s="1528" t="s">
        <v>780</v>
      </c>
    </row>
    <row r="728" spans="1:3">
      <c r="A728" s="1819"/>
      <c r="B728" s="1529">
        <v>45688</v>
      </c>
      <c r="C728" s="1819" t="s">
        <v>1628</v>
      </c>
    </row>
    <row r="729" spans="1:3">
      <c r="A729" s="1819"/>
      <c r="B729" s="1529">
        <v>45716</v>
      </c>
      <c r="C729" s="1819" t="s">
        <v>1629</v>
      </c>
    </row>
    <row r="730" spans="1:3">
      <c r="A730" s="1819"/>
      <c r="B730" s="1529">
        <v>45747</v>
      </c>
      <c r="C730" s="1819" t="s">
        <v>1630</v>
      </c>
    </row>
    <row r="731" spans="1:3">
      <c r="A731" s="1819"/>
      <c r="B731" s="1529">
        <v>45777</v>
      </c>
      <c r="C731" s="1819" t="s">
        <v>1631</v>
      </c>
    </row>
    <row r="732" spans="1:3">
      <c r="A732" s="1819"/>
      <c r="B732" s="1529">
        <v>45808</v>
      </c>
      <c r="C732" s="1819" t="s">
        <v>1632</v>
      </c>
    </row>
    <row r="733" spans="1:3">
      <c r="A733" s="1819"/>
      <c r="B733" s="1529">
        <v>45838</v>
      </c>
      <c r="C733" s="1819" t="s">
        <v>1633</v>
      </c>
    </row>
    <row r="734" spans="1:3">
      <c r="A734" s="1819"/>
      <c r="B734" s="1529">
        <v>45869</v>
      </c>
      <c r="C734" s="1819" t="s">
        <v>1634</v>
      </c>
    </row>
    <row r="735" spans="1:3">
      <c r="A735" s="1819"/>
      <c r="B735" s="1529">
        <v>45900</v>
      </c>
      <c r="C735" s="1819" t="s">
        <v>1635</v>
      </c>
    </row>
    <row r="736" spans="1:3">
      <c r="A736" s="1819"/>
      <c r="B736" s="1529">
        <v>45930</v>
      </c>
      <c r="C736" s="1819" t="s">
        <v>1636</v>
      </c>
    </row>
    <row r="737" spans="1:3">
      <c r="A737" s="1819"/>
      <c r="B737" s="1529">
        <v>45961</v>
      </c>
      <c r="C737" s="1819" t="s">
        <v>1637</v>
      </c>
    </row>
    <row r="738" spans="1:3">
      <c r="A738" s="1819"/>
      <c r="B738" s="1529">
        <v>45991</v>
      </c>
      <c r="C738" s="1819" t="s">
        <v>1638</v>
      </c>
    </row>
    <row r="739" spans="1:3">
      <c r="A739" s="1819"/>
      <c r="B739" s="1529">
        <v>46022</v>
      </c>
      <c r="C739" s="1819" t="s">
        <v>1639</v>
      </c>
    </row>
  </sheetData>
  <sheetProtection password="81B0" sheet="1"/>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U266"/>
  <sheetViews>
    <sheetView topLeftCell="A122" zoomScale="75" zoomScaleNormal="75" workbookViewId="0">
      <selection activeCell="I12" sqref="I12:U152"/>
    </sheetView>
  </sheetViews>
  <sheetFormatPr defaultRowHeight="12.75"/>
  <cols>
    <col min="1" max="1" width="10.28515625" style="61" customWidth="1"/>
    <col min="2" max="2" width="9.7109375" style="61" customWidth="1"/>
    <col min="3" max="3" width="18.140625" style="61" customWidth="1"/>
    <col min="4" max="4" width="11.5703125" style="61" customWidth="1"/>
    <col min="5" max="5" width="13.85546875" style="61" customWidth="1"/>
    <col min="6" max="6" width="15.5703125" style="61" customWidth="1"/>
    <col min="7" max="7" width="12.140625" style="61" customWidth="1"/>
    <col min="8" max="8" width="12.7109375" style="61" customWidth="1"/>
    <col min="9" max="9" width="7.140625" style="62" customWidth="1"/>
    <col min="10" max="10" width="13.28515625" style="62" customWidth="1"/>
    <col min="11" max="11" width="90.42578125" style="63" customWidth="1"/>
    <col min="12" max="12" width="16.85546875" style="64" customWidth="1"/>
    <col min="13" max="13" width="23.140625" style="64" customWidth="1"/>
    <col min="14" max="18" width="15" style="64" customWidth="1"/>
    <col min="19" max="19" width="15" style="75" customWidth="1"/>
    <col min="20" max="20" width="2.28515625" style="65" customWidth="1"/>
    <col min="21" max="21" width="3.140625" style="65" customWidth="1"/>
    <col min="22" max="23" width="9.140625" style="65" customWidth="1"/>
    <col min="24" max="16384" width="9.140625" style="65"/>
  </cols>
  <sheetData>
    <row r="1" spans="1:21">
      <c r="A1" s="61" t="s">
        <v>694</v>
      </c>
      <c r="B1" s="61">
        <v>140</v>
      </c>
      <c r="I1" s="61"/>
    </row>
    <row r="2" spans="1:21">
      <c r="A2" s="61" t="s">
        <v>695</v>
      </c>
      <c r="B2" s="61" t="s">
        <v>2187</v>
      </c>
      <c r="I2" s="61"/>
    </row>
    <row r="3" spans="1:21">
      <c r="A3" s="61" t="s">
        <v>696</v>
      </c>
      <c r="B3" s="61" t="s">
        <v>2185</v>
      </c>
      <c r="I3" s="61"/>
    </row>
    <row r="4" spans="1:21" ht="15.75">
      <c r="A4" s="61" t="s">
        <v>697</v>
      </c>
      <c r="B4" s="61" t="s">
        <v>2173</v>
      </c>
      <c r="C4" s="66"/>
      <c r="I4" s="61"/>
    </row>
    <row r="5" spans="1:21" ht="31.5" customHeight="1">
      <c r="A5" s="61" t="s">
        <v>698</v>
      </c>
      <c r="B5" s="78"/>
      <c r="C5" s="78"/>
    </row>
    <row r="6" spans="1:21">
      <c r="A6" s="67"/>
      <c r="B6" s="68"/>
    </row>
    <row r="8" spans="1:21">
      <c r="B8" s="61" t="s">
        <v>2186</v>
      </c>
      <c r="I8" s="61"/>
    </row>
    <row r="9" spans="1:21">
      <c r="I9" s="61"/>
    </row>
    <row r="10" spans="1:21">
      <c r="I10" s="61"/>
    </row>
    <row r="11" spans="1:21" ht="18.75">
      <c r="A11" s="61" t="s">
        <v>777</v>
      </c>
      <c r="I11" s="69"/>
      <c r="J11" s="69"/>
      <c r="K11" s="69"/>
      <c r="L11" s="70"/>
      <c r="M11" s="70"/>
      <c r="N11" s="70"/>
      <c r="O11" s="70"/>
      <c r="P11" s="70"/>
      <c r="Q11" s="70"/>
      <c r="R11" s="70"/>
      <c r="S11" s="76"/>
      <c r="T11" s="71"/>
      <c r="U11" s="71"/>
    </row>
    <row r="12" spans="1:21" ht="15.75">
      <c r="A12" s="61">
        <v>1</v>
      </c>
      <c r="I12" s="6"/>
      <c r="J12" s="6"/>
      <c r="K12" s="517"/>
      <c r="L12" s="38"/>
      <c r="M12" s="38"/>
      <c r="N12" s="38"/>
      <c r="O12" s="38"/>
      <c r="P12" s="38"/>
      <c r="Q12" s="38"/>
      <c r="R12" s="38"/>
      <c r="S12" s="38"/>
      <c r="T12" s="7" t="str">
        <f>(IF($E148&lt;&gt;0,$M$2,IF($L148&lt;&gt;0,$M$2,"")))</f>
        <v/>
      </c>
      <c r="U12" s="8"/>
    </row>
    <row r="13" spans="1:21" ht="15.75">
      <c r="A13" s="61">
        <v>2</v>
      </c>
      <c r="I13" s="6"/>
      <c r="J13" s="1353"/>
      <c r="K13" s="1354"/>
      <c r="L13" s="38"/>
      <c r="M13" s="38"/>
      <c r="N13" s="38"/>
      <c r="O13" s="38"/>
      <c r="P13" s="38"/>
      <c r="Q13" s="38"/>
      <c r="R13" s="38"/>
      <c r="S13" s="38"/>
      <c r="T13" s="7" t="str">
        <f>(IF($E148&lt;&gt;0,$M$2,IF($L148&lt;&gt;0,$M$2,"")))</f>
        <v/>
      </c>
      <c r="U13" s="8"/>
    </row>
    <row r="14" spans="1:21" ht="37.5" customHeight="1">
      <c r="A14" s="61">
        <v>3</v>
      </c>
      <c r="H14" s="1447"/>
      <c r="I14" s="1938">
        <f>$B$7</f>
        <v>0</v>
      </c>
      <c r="J14" s="1939"/>
      <c r="K14" s="1939"/>
      <c r="L14" s="242"/>
      <c r="M14" s="242"/>
      <c r="N14" s="237"/>
      <c r="O14" s="237"/>
      <c r="P14" s="237"/>
      <c r="Q14" s="237"/>
      <c r="R14" s="237"/>
      <c r="S14" s="237"/>
      <c r="T14" s="7" t="str">
        <f>(IF($E148&lt;&gt;0,$M$2,IF($L148&lt;&gt;0,$M$2,"")))</f>
        <v/>
      </c>
      <c r="U14" s="8"/>
    </row>
    <row r="15" spans="1:21" ht="15.75">
      <c r="A15" s="61">
        <v>4</v>
      </c>
      <c r="I15" s="228"/>
      <c r="J15" s="391"/>
      <c r="K15" s="400"/>
      <c r="L15" s="406" t="s">
        <v>458</v>
      </c>
      <c r="M15" s="406" t="s">
        <v>820</v>
      </c>
      <c r="N15" s="237"/>
      <c r="O15" s="1350" t="s">
        <v>1235</v>
      </c>
      <c r="P15" s="1351"/>
      <c r="Q15" s="1352"/>
      <c r="R15" s="237"/>
      <c r="S15" s="237"/>
      <c r="T15" s="7" t="str">
        <f>(IF($E148&lt;&gt;0,$M$2,IF($L148&lt;&gt;0,$M$2,"")))</f>
        <v/>
      </c>
      <c r="U15" s="8"/>
    </row>
    <row r="16" spans="1:21" ht="18.75" customHeight="1">
      <c r="A16" s="61">
        <v>5</v>
      </c>
      <c r="I16" s="1940">
        <f>$B$9</f>
        <v>0</v>
      </c>
      <c r="J16" s="1941"/>
      <c r="K16" s="1942"/>
      <c r="L16" s="115">
        <f>$E$9</f>
        <v>0</v>
      </c>
      <c r="M16" s="226">
        <f>$F$9</f>
        <v>0</v>
      </c>
      <c r="N16" s="237"/>
      <c r="O16" s="237"/>
      <c r="P16" s="237"/>
      <c r="Q16" s="237"/>
      <c r="R16" s="237"/>
      <c r="S16" s="237"/>
      <c r="T16" s="7" t="str">
        <f>(IF($E148&lt;&gt;0,$M$2,IF($L148&lt;&gt;0,$M$2,"")))</f>
        <v/>
      </c>
      <c r="U16" s="8"/>
    </row>
    <row r="17" spans="1:21" ht="15.75">
      <c r="A17" s="61">
        <v>6</v>
      </c>
      <c r="I17" s="227">
        <f>$B$10</f>
        <v>0</v>
      </c>
      <c r="J17" s="228"/>
      <c r="K17" s="229"/>
      <c r="L17" s="237"/>
      <c r="M17" s="237"/>
      <c r="N17" s="237"/>
      <c r="O17" s="237"/>
      <c r="P17" s="237"/>
      <c r="Q17" s="237"/>
      <c r="R17" s="237"/>
      <c r="S17" s="237"/>
      <c r="T17" s="7" t="str">
        <f>(IF($E148&lt;&gt;0,$M$2,IF($L148&lt;&gt;0,$M$2,"")))</f>
        <v/>
      </c>
      <c r="U17" s="8"/>
    </row>
    <row r="18" spans="1:21" ht="15.75">
      <c r="A18" s="61">
        <v>7</v>
      </c>
      <c r="I18" s="227"/>
      <c r="J18" s="228"/>
      <c r="K18" s="229"/>
      <c r="L18" s="237"/>
      <c r="M18" s="237"/>
      <c r="N18" s="237"/>
      <c r="O18" s="237"/>
      <c r="P18" s="237"/>
      <c r="Q18" s="237"/>
      <c r="R18" s="237"/>
      <c r="S18" s="237"/>
      <c r="T18" s="7" t="str">
        <f>(IF($E148&lt;&gt;0,$M$2,IF($L148&lt;&gt;0,$M$2,"")))</f>
        <v/>
      </c>
      <c r="U18" s="8"/>
    </row>
    <row r="19" spans="1:21" ht="18.75" customHeight="1">
      <c r="A19" s="61">
        <v>8</v>
      </c>
      <c r="I19" s="1943">
        <f>$B$12</f>
        <v>0</v>
      </c>
      <c r="J19" s="1944"/>
      <c r="K19" s="1945"/>
      <c r="L19" s="410" t="s">
        <v>875</v>
      </c>
      <c r="M19" s="1348">
        <f>$F$12</f>
        <v>0</v>
      </c>
      <c r="N19" s="237"/>
      <c r="O19" s="237"/>
      <c r="P19" s="237"/>
      <c r="Q19" s="237"/>
      <c r="R19" s="237"/>
      <c r="S19" s="237"/>
      <c r="T19" s="7" t="str">
        <f>(IF($E148&lt;&gt;0,$M$2,IF($L148&lt;&gt;0,$M$2,"")))</f>
        <v/>
      </c>
      <c r="U19" s="8"/>
    </row>
    <row r="20" spans="1:21" ht="15.75">
      <c r="A20" s="61">
        <v>9</v>
      </c>
      <c r="I20" s="233">
        <f>$B$13</f>
        <v>0</v>
      </c>
      <c r="J20" s="228"/>
      <c r="K20" s="229"/>
      <c r="L20" s="1349"/>
      <c r="M20" s="242"/>
      <c r="N20" s="237"/>
      <c r="O20" s="237"/>
      <c r="P20" s="237"/>
      <c r="Q20" s="237"/>
      <c r="R20" s="237"/>
      <c r="S20" s="237"/>
      <c r="T20" s="7" t="str">
        <f>(IF($E148&lt;&gt;0,$M$2,IF($L148&lt;&gt;0,$M$2,"")))</f>
        <v/>
      </c>
      <c r="U20" s="8"/>
    </row>
    <row r="21" spans="1:21" ht="19.5">
      <c r="A21" s="61">
        <v>10</v>
      </c>
      <c r="I21" s="236"/>
      <c r="J21" s="237"/>
      <c r="K21" s="124" t="s">
        <v>876</v>
      </c>
      <c r="L21" s="238">
        <f>$E$15</f>
        <v>0</v>
      </c>
      <c r="M21" s="414">
        <f>$F$15</f>
        <v>0</v>
      </c>
      <c r="N21" s="218"/>
      <c r="O21" s="218"/>
      <c r="P21" s="218"/>
      <c r="Q21" s="218"/>
      <c r="R21" s="218"/>
      <c r="S21" s="218"/>
      <c r="T21" s="7" t="str">
        <f>(IF($E148&lt;&gt;0,$M$2,IF($L148&lt;&gt;0,$M$2,"")))</f>
        <v/>
      </c>
      <c r="U21" s="8"/>
    </row>
    <row r="22" spans="1:21" ht="16.5" thickBot="1">
      <c r="A22" s="61">
        <v>11</v>
      </c>
      <c r="I22" s="228"/>
      <c r="J22" s="391"/>
      <c r="K22" s="400"/>
      <c r="L22" s="237"/>
      <c r="M22" s="409"/>
      <c r="N22" s="409"/>
      <c r="O22" s="409"/>
      <c r="P22" s="409"/>
      <c r="Q22" s="409"/>
      <c r="R22" s="409"/>
      <c r="S22" s="1365" t="s">
        <v>459</v>
      </c>
      <c r="T22" s="7" t="str">
        <f>(IF($E148&lt;&gt;0,$M$2,IF($L148&lt;&gt;0,$M$2,"")))</f>
        <v/>
      </c>
      <c r="U22" s="8"/>
    </row>
    <row r="23" spans="1:21" ht="19.5" customHeight="1">
      <c r="A23" s="61">
        <v>12</v>
      </c>
      <c r="I23" s="247"/>
      <c r="J23" s="248"/>
      <c r="K23" s="249" t="s">
        <v>699</v>
      </c>
      <c r="L23" s="1946" t="str">
        <f>CONCATENATE("Уточнен план ",$C$3)</f>
        <v xml:space="preserve">Уточнен план </v>
      </c>
      <c r="M23" s="1947"/>
      <c r="N23" s="1947"/>
      <c r="O23" s="1948"/>
      <c r="P23" s="1927" t="str">
        <f>CONCATENATE("Отчет ",$C$3)</f>
        <v xml:space="preserve">Отчет </v>
      </c>
      <c r="Q23" s="1928"/>
      <c r="R23" s="1928"/>
      <c r="S23" s="1929"/>
      <c r="T23" s="7" t="str">
        <f>(IF($E148&lt;&gt;0,$M$2,IF($L148&lt;&gt;0,$M$2,"")))</f>
        <v/>
      </c>
      <c r="U23" s="8"/>
    </row>
    <row r="24" spans="1:21" ht="58.5" customHeight="1" thickBot="1">
      <c r="A24" s="61">
        <v>13</v>
      </c>
      <c r="I24" s="250" t="s">
        <v>62</v>
      </c>
      <c r="J24" s="251" t="s">
        <v>460</v>
      </c>
      <c r="K24" s="252" t="s">
        <v>700</v>
      </c>
      <c r="L24" s="1391">
        <f>$E$20</f>
        <v>0</v>
      </c>
      <c r="M24" s="1395">
        <f>$F$20</f>
        <v>0</v>
      </c>
      <c r="N24" s="1396">
        <f>$G$20</f>
        <v>0</v>
      </c>
      <c r="O24" s="1397">
        <f>$H$20</f>
        <v>0</v>
      </c>
      <c r="P24" s="253">
        <f>$I$20</f>
        <v>0</v>
      </c>
      <c r="Q24" s="254">
        <f>$J$20</f>
        <v>0</v>
      </c>
      <c r="R24" s="255">
        <f>$K$20</f>
        <v>0</v>
      </c>
      <c r="S24" s="1675">
        <f>$L$20</f>
        <v>0</v>
      </c>
      <c r="T24" s="7" t="str">
        <f>(IF($E148&lt;&gt;0,$M$2,IF($L148&lt;&gt;0,$M$2,"")))</f>
        <v/>
      </c>
      <c r="U24" s="8"/>
    </row>
    <row r="25" spans="1:21" ht="18.75">
      <c r="A25" s="61">
        <v>14</v>
      </c>
      <c r="I25" s="258"/>
      <c r="J25" s="259"/>
      <c r="K25" s="260" t="s">
        <v>729</v>
      </c>
      <c r="L25" s="1442">
        <f>$E$21</f>
        <v>0</v>
      </c>
      <c r="M25" s="143">
        <f>$F$21</f>
        <v>0</v>
      </c>
      <c r="N25" s="144">
        <f>$G$21</f>
        <v>0</v>
      </c>
      <c r="O25" s="145">
        <f>$H$21</f>
        <v>0</v>
      </c>
      <c r="P25" s="261">
        <f>$I$21</f>
        <v>0</v>
      </c>
      <c r="Q25" s="262">
        <f>$J$21</f>
        <v>0</v>
      </c>
      <c r="R25" s="263" t="str">
        <f>$K$21</f>
        <v>ФИНАНСОВО-ПРАВНА ФОРМА</v>
      </c>
      <c r="S25" s="264">
        <f>$L$21</f>
        <v>0</v>
      </c>
      <c r="T25" s="7" t="str">
        <f>(IF($E148&lt;&gt;0,$M$2,IF($L148&lt;&gt;0,$M$2,"")))</f>
        <v/>
      </c>
      <c r="U25" s="8"/>
    </row>
    <row r="26" spans="1:21" ht="15.75">
      <c r="A26" s="61">
        <v>15</v>
      </c>
      <c r="I26" s="1439"/>
      <c r="J26" s="1540" t="e">
        <f>VLOOKUP(K26,OP_LIST2,2,FALSE)</f>
        <v>#N/A</v>
      </c>
      <c r="K26" s="1445"/>
      <c r="L26" s="389"/>
      <c r="M26" s="1429"/>
      <c r="N26" s="1430"/>
      <c r="O26" s="1431"/>
      <c r="P26" s="1429"/>
      <c r="Q26" s="1430"/>
      <c r="R26" s="1431"/>
      <c r="S26" s="1428"/>
      <c r="T26" s="7" t="str">
        <f>(IF($E148&lt;&gt;0,$M$2,IF($L148&lt;&gt;0,$M$2,"")))</f>
        <v/>
      </c>
      <c r="U26" s="8"/>
    </row>
    <row r="27" spans="1:21" ht="15.75">
      <c r="A27" s="61">
        <v>16</v>
      </c>
      <c r="I27" s="1713" t="s">
        <v>2056</v>
      </c>
      <c r="J27" s="1446">
        <f>VLOOKUP(K28,EBK_DEIN2,2,FALSE)</f>
        <v>0</v>
      </c>
      <c r="K27" s="1445" t="s">
        <v>778</v>
      </c>
      <c r="L27" s="389"/>
      <c r="M27" s="1432"/>
      <c r="N27" s="1433"/>
      <c r="O27" s="1434"/>
      <c r="P27" s="1432"/>
      <c r="Q27" s="1433"/>
      <c r="R27" s="1434"/>
      <c r="S27" s="1428"/>
      <c r="T27" s="7" t="str">
        <f>(IF($E148&lt;&gt;0,$M$2,IF($L148&lt;&gt;0,$M$2,"")))</f>
        <v/>
      </c>
      <c r="U27" s="8"/>
    </row>
    <row r="28" spans="1:21" ht="15.75">
      <c r="A28" s="61">
        <v>17</v>
      </c>
      <c r="I28" s="1438"/>
      <c r="J28" s="1531">
        <f>+J27</f>
        <v>0</v>
      </c>
      <c r="K28" s="1440" t="s">
        <v>370</v>
      </c>
      <c r="L28" s="389"/>
      <c r="M28" s="1432"/>
      <c r="N28" s="1433"/>
      <c r="O28" s="1434"/>
      <c r="P28" s="1432"/>
      <c r="Q28" s="1433"/>
      <c r="R28" s="1434"/>
      <c r="S28" s="1428"/>
      <c r="T28" s="7" t="str">
        <f>(IF($E148&lt;&gt;0,$M$2,IF($L148&lt;&gt;0,$M$2,"")))</f>
        <v/>
      </c>
      <c r="U28" s="8"/>
    </row>
    <row r="29" spans="1:21" ht="15.75">
      <c r="A29" s="61">
        <v>18</v>
      </c>
      <c r="I29" s="1443"/>
      <c r="J29" s="1441"/>
      <c r="K29" s="1444" t="s">
        <v>701</v>
      </c>
      <c r="L29" s="389"/>
      <c r="M29" s="1435"/>
      <c r="N29" s="1436"/>
      <c r="O29" s="1437"/>
      <c r="P29" s="1435"/>
      <c r="Q29" s="1436"/>
      <c r="R29" s="1437"/>
      <c r="S29" s="1428"/>
      <c r="T29" s="7" t="str">
        <f>(IF($E148&lt;&gt;0,$M$2,IF($L148&lt;&gt;0,$M$2,"")))</f>
        <v/>
      </c>
      <c r="U29" s="8"/>
    </row>
    <row r="30" spans="1:21" ht="19.5" customHeight="1">
      <c r="A30" s="61">
        <v>19</v>
      </c>
      <c r="I30" s="272">
        <v>100</v>
      </c>
      <c r="J30" s="1930" t="s">
        <v>730</v>
      </c>
      <c r="K30" s="1931"/>
      <c r="L30" s="273">
        <f t="shared" ref="L30:S30" si="0">SUM(L31:L32)</f>
        <v>0</v>
      </c>
      <c r="M30" s="274">
        <f t="shared" si="0"/>
        <v>0</v>
      </c>
      <c r="N30" s="275">
        <f t="shared" si="0"/>
        <v>0</v>
      </c>
      <c r="O30" s="276">
        <f>SUM(O31:O32)</f>
        <v>0</v>
      </c>
      <c r="P30" s="274">
        <f t="shared" si="0"/>
        <v>0</v>
      </c>
      <c r="Q30" s="275">
        <f t="shared" si="0"/>
        <v>0</v>
      </c>
      <c r="R30" s="276">
        <f t="shared" si="0"/>
        <v>0</v>
      </c>
      <c r="S30" s="273">
        <f t="shared" si="0"/>
        <v>0</v>
      </c>
      <c r="T30" s="12" t="str">
        <f>(IF($E30&lt;&gt;0,$M$2,IF($L30&lt;&gt;0,$M$2,"")))</f>
        <v/>
      </c>
      <c r="U30" s="13"/>
    </row>
    <row r="31" spans="1:21" ht="31.5" customHeight="1">
      <c r="A31" s="61">
        <v>20</v>
      </c>
      <c r="I31" s="278"/>
      <c r="J31" s="279">
        <v>101</v>
      </c>
      <c r="K31" s="280" t="s">
        <v>731</v>
      </c>
      <c r="L31" s="281">
        <f>M31+N31+O31</f>
        <v>0</v>
      </c>
      <c r="M31" s="152"/>
      <c r="N31" s="153"/>
      <c r="O31" s="1406"/>
      <c r="P31" s="152"/>
      <c r="Q31" s="153"/>
      <c r="R31" s="1406"/>
      <c r="S31" s="281">
        <f>P31+Q31+R31</f>
        <v>0</v>
      </c>
      <c r="T31" s="12" t="str">
        <f t="shared" ref="T31:T94" si="1">(IF($E31&lt;&gt;0,$M$2,IF($L31&lt;&gt;0,$M$2,"")))</f>
        <v/>
      </c>
      <c r="U31" s="13"/>
    </row>
    <row r="32" spans="1:21" ht="31.5" customHeight="1">
      <c r="A32" s="61">
        <v>21</v>
      </c>
      <c r="I32" s="278"/>
      <c r="J32" s="285">
        <v>102</v>
      </c>
      <c r="K32" s="286" t="s">
        <v>732</v>
      </c>
      <c r="L32" s="287">
        <f>M32+N32+O32</f>
        <v>0</v>
      </c>
      <c r="M32" s="173"/>
      <c r="N32" s="174"/>
      <c r="O32" s="1409"/>
      <c r="P32" s="173"/>
      <c r="Q32" s="174"/>
      <c r="R32" s="1409"/>
      <c r="S32" s="287">
        <f>P32+Q32+R32</f>
        <v>0</v>
      </c>
      <c r="T32" s="12" t="str">
        <f t="shared" si="1"/>
        <v/>
      </c>
      <c r="U32" s="13"/>
    </row>
    <row r="33" spans="1:21" ht="16.5" customHeight="1">
      <c r="A33" s="61">
        <v>22</v>
      </c>
      <c r="I33" s="272">
        <v>200</v>
      </c>
      <c r="J33" s="1932" t="s">
        <v>733</v>
      </c>
      <c r="K33" s="1933"/>
      <c r="L33" s="273">
        <f t="shared" ref="L33:S33" si="2">SUM(L34:L38)</f>
        <v>0</v>
      </c>
      <c r="M33" s="274">
        <f t="shared" si="2"/>
        <v>0</v>
      </c>
      <c r="N33" s="275">
        <f t="shared" si="2"/>
        <v>0</v>
      </c>
      <c r="O33" s="276">
        <f>SUM(O34:O38)</f>
        <v>0</v>
      </c>
      <c r="P33" s="274">
        <f t="shared" si="2"/>
        <v>0</v>
      </c>
      <c r="Q33" s="275">
        <f t="shared" si="2"/>
        <v>0</v>
      </c>
      <c r="R33" s="276">
        <f t="shared" si="2"/>
        <v>0</v>
      </c>
      <c r="S33" s="273">
        <f t="shared" si="2"/>
        <v>0</v>
      </c>
      <c r="T33" s="12" t="str">
        <f t="shared" si="1"/>
        <v/>
      </c>
      <c r="U33" s="13"/>
    </row>
    <row r="34" spans="1:21" ht="15.75">
      <c r="A34" s="61">
        <v>23</v>
      </c>
      <c r="I34" s="291"/>
      <c r="J34" s="279">
        <v>201</v>
      </c>
      <c r="K34" s="280" t="s">
        <v>734</v>
      </c>
      <c r="L34" s="281">
        <f>M34+N34+O34</f>
        <v>0</v>
      </c>
      <c r="M34" s="152"/>
      <c r="N34" s="153"/>
      <c r="O34" s="1406"/>
      <c r="P34" s="152"/>
      <c r="Q34" s="153"/>
      <c r="R34" s="1406"/>
      <c r="S34" s="281">
        <f>P34+Q34+R34</f>
        <v>0</v>
      </c>
      <c r="T34" s="12" t="str">
        <f t="shared" si="1"/>
        <v/>
      </c>
      <c r="U34" s="13"/>
    </row>
    <row r="35" spans="1:21" ht="15.75">
      <c r="A35" s="61">
        <v>24</v>
      </c>
      <c r="I35" s="292"/>
      <c r="J35" s="293">
        <v>202</v>
      </c>
      <c r="K35" s="294" t="s">
        <v>735</v>
      </c>
      <c r="L35" s="295">
        <f>M35+N35+O35</f>
        <v>0</v>
      </c>
      <c r="M35" s="158"/>
      <c r="N35" s="159"/>
      <c r="O35" s="1408"/>
      <c r="P35" s="158"/>
      <c r="Q35" s="159"/>
      <c r="R35" s="1408"/>
      <c r="S35" s="295">
        <f>P35+Q35+R35</f>
        <v>0</v>
      </c>
      <c r="T35" s="12" t="str">
        <f t="shared" si="1"/>
        <v/>
      </c>
      <c r="U35" s="13"/>
    </row>
    <row r="36" spans="1:21" ht="31.5">
      <c r="A36" s="61">
        <v>25</v>
      </c>
      <c r="I36" s="299"/>
      <c r="J36" s="293">
        <v>205</v>
      </c>
      <c r="K36" s="294" t="s">
        <v>586</v>
      </c>
      <c r="L36" s="295">
        <f>M36+N36+O36</f>
        <v>0</v>
      </c>
      <c r="M36" s="158"/>
      <c r="N36" s="159"/>
      <c r="O36" s="1408"/>
      <c r="P36" s="158"/>
      <c r="Q36" s="159"/>
      <c r="R36" s="1408"/>
      <c r="S36" s="295">
        <f>P36+Q36+R36</f>
        <v>0</v>
      </c>
      <c r="T36" s="12" t="str">
        <f t="shared" si="1"/>
        <v/>
      </c>
      <c r="U36" s="13"/>
    </row>
    <row r="37" spans="1:21" ht="15.75">
      <c r="A37" s="61">
        <v>26</v>
      </c>
      <c r="I37" s="299"/>
      <c r="J37" s="293">
        <v>208</v>
      </c>
      <c r="K37" s="300" t="s">
        <v>587</v>
      </c>
      <c r="L37" s="295">
        <f>M37+N37+O37</f>
        <v>0</v>
      </c>
      <c r="M37" s="158"/>
      <c r="N37" s="159"/>
      <c r="O37" s="1408"/>
      <c r="P37" s="158"/>
      <c r="Q37" s="159"/>
      <c r="R37" s="1408"/>
      <c r="S37" s="295">
        <f>P37+Q37+R37</f>
        <v>0</v>
      </c>
      <c r="T37" s="12" t="str">
        <f t="shared" si="1"/>
        <v/>
      </c>
      <c r="U37" s="13"/>
    </row>
    <row r="38" spans="1:21" ht="15.75">
      <c r="A38" s="61">
        <v>27</v>
      </c>
      <c r="I38" s="291"/>
      <c r="J38" s="285">
        <v>209</v>
      </c>
      <c r="K38" s="301" t="s">
        <v>588</v>
      </c>
      <c r="L38" s="287">
        <f>M38+N38+O38</f>
        <v>0</v>
      </c>
      <c r="M38" s="173"/>
      <c r="N38" s="174"/>
      <c r="O38" s="1409"/>
      <c r="P38" s="173"/>
      <c r="Q38" s="174"/>
      <c r="R38" s="1409"/>
      <c r="S38" s="287">
        <f>P38+Q38+R38</f>
        <v>0</v>
      </c>
      <c r="T38" s="12" t="str">
        <f t="shared" si="1"/>
        <v/>
      </c>
      <c r="U38" s="13"/>
    </row>
    <row r="39" spans="1:21" ht="15.75">
      <c r="A39" s="61">
        <v>28</v>
      </c>
      <c r="I39" s="272">
        <v>500</v>
      </c>
      <c r="J39" s="1934" t="s">
        <v>188</v>
      </c>
      <c r="K39" s="1935"/>
      <c r="L39" s="273">
        <f t="shared" ref="L39:S39" si="3">SUM(L40:L46)</f>
        <v>0</v>
      </c>
      <c r="M39" s="274">
        <f t="shared" si="3"/>
        <v>0</v>
      </c>
      <c r="N39" s="275">
        <f t="shared" si="3"/>
        <v>0</v>
      </c>
      <c r="O39" s="276">
        <f>SUM(O40:O46)</f>
        <v>0</v>
      </c>
      <c r="P39" s="274">
        <f t="shared" si="3"/>
        <v>0</v>
      </c>
      <c r="Q39" s="275">
        <f t="shared" si="3"/>
        <v>0</v>
      </c>
      <c r="R39" s="276">
        <f t="shared" si="3"/>
        <v>0</v>
      </c>
      <c r="S39" s="273">
        <f t="shared" si="3"/>
        <v>0</v>
      </c>
      <c r="T39" s="12" t="str">
        <f t="shared" si="1"/>
        <v/>
      </c>
      <c r="U39" s="13"/>
    </row>
    <row r="40" spans="1:21" ht="31.5">
      <c r="A40" s="61">
        <v>29</v>
      </c>
      <c r="I40" s="291"/>
      <c r="J40" s="302">
        <v>551</v>
      </c>
      <c r="K40" s="303" t="s">
        <v>189</v>
      </c>
      <c r="L40" s="281">
        <f t="shared" ref="L40:L47" si="4">M40+N40+O40</f>
        <v>0</v>
      </c>
      <c r="M40" s="152"/>
      <c r="N40" s="153"/>
      <c r="O40" s="1406"/>
      <c r="P40" s="152"/>
      <c r="Q40" s="153"/>
      <c r="R40" s="1406"/>
      <c r="S40" s="281">
        <f t="shared" ref="S40:S47" si="5">P40+Q40+R40</f>
        <v>0</v>
      </c>
      <c r="T40" s="12" t="str">
        <f t="shared" si="1"/>
        <v/>
      </c>
      <c r="U40" s="13"/>
    </row>
    <row r="41" spans="1:21" ht="31.5" customHeight="1">
      <c r="A41" s="61">
        <v>30</v>
      </c>
      <c r="I41" s="291"/>
      <c r="J41" s="304">
        <v>552</v>
      </c>
      <c r="K41" s="305" t="s">
        <v>894</v>
      </c>
      <c r="L41" s="295">
        <f t="shared" si="4"/>
        <v>0</v>
      </c>
      <c r="M41" s="158"/>
      <c r="N41" s="159"/>
      <c r="O41" s="1408"/>
      <c r="P41" s="158"/>
      <c r="Q41" s="159"/>
      <c r="R41" s="1408"/>
      <c r="S41" s="295">
        <f t="shared" si="5"/>
        <v>0</v>
      </c>
      <c r="T41" s="12" t="str">
        <f t="shared" si="1"/>
        <v/>
      </c>
      <c r="U41" s="13"/>
    </row>
    <row r="42" spans="1:21" ht="18.75" customHeight="1">
      <c r="A42" s="61">
        <v>31</v>
      </c>
      <c r="I42" s="306"/>
      <c r="J42" s="304">
        <v>558</v>
      </c>
      <c r="K42" s="307" t="s">
        <v>856</v>
      </c>
      <c r="L42" s="295">
        <f>M42+N42+O42</f>
        <v>0</v>
      </c>
      <c r="M42" s="484">
        <v>0</v>
      </c>
      <c r="N42" s="485">
        <v>0</v>
      </c>
      <c r="O42" s="160">
        <v>0</v>
      </c>
      <c r="P42" s="484">
        <v>0</v>
      </c>
      <c r="Q42" s="485">
        <v>0</v>
      </c>
      <c r="R42" s="160">
        <v>0</v>
      </c>
      <c r="S42" s="295">
        <f>P42+Q42+R42</f>
        <v>0</v>
      </c>
      <c r="T42" s="12" t="str">
        <f t="shared" si="1"/>
        <v/>
      </c>
      <c r="U42" s="13"/>
    </row>
    <row r="43" spans="1:21" ht="18.75" customHeight="1">
      <c r="A43" s="61">
        <v>31</v>
      </c>
      <c r="I43" s="306"/>
      <c r="J43" s="304">
        <v>560</v>
      </c>
      <c r="K43" s="307" t="s">
        <v>190</v>
      </c>
      <c r="L43" s="295">
        <f t="shared" si="4"/>
        <v>0</v>
      </c>
      <c r="M43" s="158"/>
      <c r="N43" s="159"/>
      <c r="O43" s="1408"/>
      <c r="P43" s="158"/>
      <c r="Q43" s="159"/>
      <c r="R43" s="1408"/>
      <c r="S43" s="295">
        <f t="shared" si="5"/>
        <v>0</v>
      </c>
      <c r="T43" s="12" t="str">
        <f t="shared" si="1"/>
        <v/>
      </c>
      <c r="U43" s="13"/>
    </row>
    <row r="44" spans="1:21" ht="18.75" customHeight="1">
      <c r="A44" s="61">
        <v>32</v>
      </c>
      <c r="I44" s="306"/>
      <c r="J44" s="304">
        <v>580</v>
      </c>
      <c r="K44" s="305" t="s">
        <v>191</v>
      </c>
      <c r="L44" s="295">
        <f t="shared" si="4"/>
        <v>0</v>
      </c>
      <c r="M44" s="158"/>
      <c r="N44" s="159"/>
      <c r="O44" s="1408"/>
      <c r="P44" s="158"/>
      <c r="Q44" s="159"/>
      <c r="R44" s="1408"/>
      <c r="S44" s="295">
        <f t="shared" si="5"/>
        <v>0</v>
      </c>
      <c r="T44" s="12" t="str">
        <f t="shared" si="1"/>
        <v/>
      </c>
      <c r="U44" s="13"/>
    </row>
    <row r="45" spans="1:21" ht="31.5" customHeight="1">
      <c r="A45" s="61">
        <v>33</v>
      </c>
      <c r="I45" s="291"/>
      <c r="J45" s="304">
        <v>588</v>
      </c>
      <c r="K45" s="305" t="s">
        <v>858</v>
      </c>
      <c r="L45" s="295">
        <f>M45+N45+O45</f>
        <v>0</v>
      </c>
      <c r="M45" s="484">
        <v>0</v>
      </c>
      <c r="N45" s="485">
        <v>0</v>
      </c>
      <c r="O45" s="160">
        <v>0</v>
      </c>
      <c r="P45" s="484">
        <v>0</v>
      </c>
      <c r="Q45" s="485">
        <v>0</v>
      </c>
      <c r="R45" s="160">
        <v>0</v>
      </c>
      <c r="S45" s="295">
        <f>P45+Q45+R45</f>
        <v>0</v>
      </c>
      <c r="T45" s="12" t="str">
        <f t="shared" si="1"/>
        <v/>
      </c>
      <c r="U45" s="13"/>
    </row>
    <row r="46" spans="1:21" ht="31.5">
      <c r="A46" s="61">
        <v>33</v>
      </c>
      <c r="I46" s="291"/>
      <c r="J46" s="308">
        <v>590</v>
      </c>
      <c r="K46" s="309" t="s">
        <v>192</v>
      </c>
      <c r="L46" s="287">
        <f t="shared" si="4"/>
        <v>0</v>
      </c>
      <c r="M46" s="173"/>
      <c r="N46" s="174"/>
      <c r="O46" s="1409"/>
      <c r="P46" s="173"/>
      <c r="Q46" s="174"/>
      <c r="R46" s="1409"/>
      <c r="S46" s="287">
        <f t="shared" si="5"/>
        <v>0</v>
      </c>
      <c r="T46" s="12" t="str">
        <f t="shared" si="1"/>
        <v/>
      </c>
      <c r="U46" s="13"/>
    </row>
    <row r="47" spans="1:21" ht="18.75" customHeight="1">
      <c r="A47" s="61">
        <v>34</v>
      </c>
      <c r="I47" s="272">
        <v>800</v>
      </c>
      <c r="J47" s="1936" t="s">
        <v>193</v>
      </c>
      <c r="K47" s="1937"/>
      <c r="L47" s="310">
        <f t="shared" si="4"/>
        <v>0</v>
      </c>
      <c r="M47" s="1410"/>
      <c r="N47" s="1411"/>
      <c r="O47" s="1412"/>
      <c r="P47" s="1410"/>
      <c r="Q47" s="1411"/>
      <c r="R47" s="1412"/>
      <c r="S47" s="310">
        <f t="shared" si="5"/>
        <v>0</v>
      </c>
      <c r="T47" s="12" t="str">
        <f t="shared" si="1"/>
        <v/>
      </c>
      <c r="U47" s="13"/>
    </row>
    <row r="48" spans="1:21" ht="15.75">
      <c r="A48" s="61">
        <v>35</v>
      </c>
      <c r="I48" s="272">
        <v>1000</v>
      </c>
      <c r="J48" s="1932" t="s">
        <v>194</v>
      </c>
      <c r="K48" s="1933"/>
      <c r="L48" s="310">
        <f t="shared" ref="L48:S48" si="6">SUM(L49:L65)</f>
        <v>0</v>
      </c>
      <c r="M48" s="274">
        <f t="shared" si="6"/>
        <v>0</v>
      </c>
      <c r="N48" s="275">
        <f t="shared" si="6"/>
        <v>0</v>
      </c>
      <c r="O48" s="276">
        <f>SUM(O49:O65)</f>
        <v>0</v>
      </c>
      <c r="P48" s="274">
        <f t="shared" si="6"/>
        <v>0</v>
      </c>
      <c r="Q48" s="275">
        <f t="shared" si="6"/>
        <v>0</v>
      </c>
      <c r="R48" s="276">
        <f t="shared" si="6"/>
        <v>0</v>
      </c>
      <c r="S48" s="310">
        <f t="shared" si="6"/>
        <v>0</v>
      </c>
      <c r="T48" s="12" t="str">
        <f t="shared" si="1"/>
        <v/>
      </c>
      <c r="U48" s="13"/>
    </row>
    <row r="49" spans="1:21" ht="18.75" customHeight="1">
      <c r="A49" s="61">
        <v>36</v>
      </c>
      <c r="I49" s="292"/>
      <c r="J49" s="279">
        <v>1011</v>
      </c>
      <c r="K49" s="311" t="s">
        <v>195</v>
      </c>
      <c r="L49" s="281">
        <f t="shared" ref="L49:L65" si="7">M49+N49+O49</f>
        <v>0</v>
      </c>
      <c r="M49" s="152"/>
      <c r="N49" s="153"/>
      <c r="O49" s="1406"/>
      <c r="P49" s="152"/>
      <c r="Q49" s="153"/>
      <c r="R49" s="1406"/>
      <c r="S49" s="281">
        <f t="shared" ref="S49:S65" si="8">P49+Q49+R49</f>
        <v>0</v>
      </c>
      <c r="T49" s="12" t="str">
        <f t="shared" si="1"/>
        <v/>
      </c>
      <c r="U49" s="13"/>
    </row>
    <row r="50" spans="1:21" ht="26.25" customHeight="1">
      <c r="A50" s="61">
        <v>37</v>
      </c>
      <c r="E50" s="72"/>
      <c r="I50" s="292"/>
      <c r="J50" s="293">
        <v>1012</v>
      </c>
      <c r="K50" s="294" t="s">
        <v>196</v>
      </c>
      <c r="L50" s="295">
        <f t="shared" si="7"/>
        <v>0</v>
      </c>
      <c r="M50" s="158"/>
      <c r="N50" s="159"/>
      <c r="O50" s="1408"/>
      <c r="P50" s="158"/>
      <c r="Q50" s="159"/>
      <c r="R50" s="1408"/>
      <c r="S50" s="295">
        <f t="shared" si="8"/>
        <v>0</v>
      </c>
      <c r="T50" s="12" t="str">
        <f t="shared" si="1"/>
        <v/>
      </c>
      <c r="U50" s="13"/>
    </row>
    <row r="51" spans="1:21" ht="15.75">
      <c r="A51" s="61">
        <v>38</v>
      </c>
      <c r="E51" s="72"/>
      <c r="I51" s="292"/>
      <c r="J51" s="293">
        <v>1013</v>
      </c>
      <c r="K51" s="294" t="s">
        <v>197</v>
      </c>
      <c r="L51" s="295">
        <f t="shared" si="7"/>
        <v>0</v>
      </c>
      <c r="M51" s="158"/>
      <c r="N51" s="159"/>
      <c r="O51" s="1408"/>
      <c r="P51" s="158"/>
      <c r="Q51" s="159"/>
      <c r="R51" s="1408"/>
      <c r="S51" s="295">
        <f t="shared" si="8"/>
        <v>0</v>
      </c>
      <c r="T51" s="12" t="str">
        <f t="shared" si="1"/>
        <v/>
      </c>
      <c r="U51" s="13"/>
    </row>
    <row r="52" spans="1:21" ht="31.5" customHeight="1">
      <c r="A52" s="61">
        <v>39</v>
      </c>
      <c r="E52" s="72"/>
      <c r="I52" s="292"/>
      <c r="J52" s="293">
        <v>1014</v>
      </c>
      <c r="K52" s="294" t="s">
        <v>198</v>
      </c>
      <c r="L52" s="295">
        <f t="shared" si="7"/>
        <v>0</v>
      </c>
      <c r="M52" s="158"/>
      <c r="N52" s="159"/>
      <c r="O52" s="1408"/>
      <c r="P52" s="158"/>
      <c r="Q52" s="159"/>
      <c r="R52" s="1408"/>
      <c r="S52" s="295">
        <f t="shared" si="8"/>
        <v>0</v>
      </c>
      <c r="T52" s="12" t="str">
        <f t="shared" si="1"/>
        <v/>
      </c>
      <c r="U52" s="13"/>
    </row>
    <row r="53" spans="1:21" ht="15.75">
      <c r="A53" s="61">
        <v>40</v>
      </c>
      <c r="E53" s="72"/>
      <c r="I53" s="292"/>
      <c r="J53" s="293">
        <v>1015</v>
      </c>
      <c r="K53" s="294" t="s">
        <v>199</v>
      </c>
      <c r="L53" s="295">
        <f t="shared" si="7"/>
        <v>0</v>
      </c>
      <c r="M53" s="158"/>
      <c r="N53" s="159"/>
      <c r="O53" s="1408"/>
      <c r="P53" s="158"/>
      <c r="Q53" s="159"/>
      <c r="R53" s="1408"/>
      <c r="S53" s="295">
        <f t="shared" si="8"/>
        <v>0</v>
      </c>
      <c r="T53" s="12" t="str">
        <f t="shared" si="1"/>
        <v/>
      </c>
      <c r="U53" s="13"/>
    </row>
    <row r="54" spans="1:21" ht="15.75">
      <c r="A54" s="61">
        <v>41</v>
      </c>
      <c r="E54" s="72"/>
      <c r="I54" s="292"/>
      <c r="J54" s="312">
        <v>1016</v>
      </c>
      <c r="K54" s="313" t="s">
        <v>200</v>
      </c>
      <c r="L54" s="314">
        <f t="shared" si="7"/>
        <v>0</v>
      </c>
      <c r="M54" s="164"/>
      <c r="N54" s="165"/>
      <c r="O54" s="1407"/>
      <c r="P54" s="164"/>
      <c r="Q54" s="165"/>
      <c r="R54" s="1407"/>
      <c r="S54" s="314">
        <f t="shared" si="8"/>
        <v>0</v>
      </c>
      <c r="T54" s="12" t="str">
        <f t="shared" si="1"/>
        <v/>
      </c>
      <c r="U54" s="13"/>
    </row>
    <row r="55" spans="1:21" ht="15.75">
      <c r="A55" s="61">
        <v>42</v>
      </c>
      <c r="E55" s="72"/>
      <c r="I55" s="278"/>
      <c r="J55" s="318">
        <v>1020</v>
      </c>
      <c r="K55" s="319" t="s">
        <v>201</v>
      </c>
      <c r="L55" s="320">
        <f t="shared" si="7"/>
        <v>0</v>
      </c>
      <c r="M55" s="450"/>
      <c r="N55" s="451"/>
      <c r="O55" s="1416"/>
      <c r="P55" s="450"/>
      <c r="Q55" s="451"/>
      <c r="R55" s="1416"/>
      <c r="S55" s="320">
        <f t="shared" si="8"/>
        <v>0</v>
      </c>
      <c r="T55" s="12" t="str">
        <f t="shared" si="1"/>
        <v/>
      </c>
      <c r="U55" s="13"/>
    </row>
    <row r="56" spans="1:21" ht="15.75">
      <c r="A56" s="61">
        <v>43</v>
      </c>
      <c r="E56" s="72"/>
      <c r="I56" s="292"/>
      <c r="J56" s="324">
        <v>1030</v>
      </c>
      <c r="K56" s="325" t="s">
        <v>202</v>
      </c>
      <c r="L56" s="326">
        <f t="shared" si="7"/>
        <v>0</v>
      </c>
      <c r="M56" s="445"/>
      <c r="N56" s="446"/>
      <c r="O56" s="1413"/>
      <c r="P56" s="445"/>
      <c r="Q56" s="446"/>
      <c r="R56" s="1413"/>
      <c r="S56" s="326">
        <f t="shared" si="8"/>
        <v>0</v>
      </c>
      <c r="T56" s="12" t="str">
        <f t="shared" si="1"/>
        <v/>
      </c>
      <c r="U56" s="13"/>
    </row>
    <row r="57" spans="1:21" ht="15.75">
      <c r="A57" s="61">
        <v>44</v>
      </c>
      <c r="E57" s="72"/>
      <c r="I57" s="292"/>
      <c r="J57" s="318">
        <v>1051</v>
      </c>
      <c r="K57" s="331" t="s">
        <v>203</v>
      </c>
      <c r="L57" s="320">
        <f t="shared" si="7"/>
        <v>0</v>
      </c>
      <c r="M57" s="450"/>
      <c r="N57" s="451"/>
      <c r="O57" s="1416"/>
      <c r="P57" s="450"/>
      <c r="Q57" s="451"/>
      <c r="R57" s="1416"/>
      <c r="S57" s="320">
        <f t="shared" si="8"/>
        <v>0</v>
      </c>
      <c r="T57" s="12" t="str">
        <f t="shared" si="1"/>
        <v/>
      </c>
      <c r="U57" s="13"/>
    </row>
    <row r="58" spans="1:21" ht="15.75">
      <c r="A58" s="61">
        <v>45</v>
      </c>
      <c r="C58" s="65"/>
      <c r="E58" s="72"/>
      <c r="I58" s="292"/>
      <c r="J58" s="293">
        <v>1052</v>
      </c>
      <c r="K58" s="294" t="s">
        <v>204</v>
      </c>
      <c r="L58" s="295">
        <f t="shared" si="7"/>
        <v>0</v>
      </c>
      <c r="M58" s="158"/>
      <c r="N58" s="159"/>
      <c r="O58" s="1408"/>
      <c r="P58" s="158"/>
      <c r="Q58" s="159"/>
      <c r="R58" s="1408"/>
      <c r="S58" s="295">
        <f t="shared" si="8"/>
        <v>0</v>
      </c>
      <c r="T58" s="12" t="str">
        <f t="shared" si="1"/>
        <v/>
      </c>
      <c r="U58" s="13"/>
    </row>
    <row r="59" spans="1:21" ht="15.75">
      <c r="A59" s="61">
        <v>46</v>
      </c>
      <c r="E59" s="72"/>
      <c r="I59" s="292"/>
      <c r="J59" s="324">
        <v>1053</v>
      </c>
      <c r="K59" s="325" t="s">
        <v>859</v>
      </c>
      <c r="L59" s="326">
        <f t="shared" si="7"/>
        <v>0</v>
      </c>
      <c r="M59" s="445"/>
      <c r="N59" s="446"/>
      <c r="O59" s="1413"/>
      <c r="P59" s="445"/>
      <c r="Q59" s="446"/>
      <c r="R59" s="1413"/>
      <c r="S59" s="326">
        <f t="shared" si="8"/>
        <v>0</v>
      </c>
      <c r="T59" s="12" t="str">
        <f t="shared" si="1"/>
        <v/>
      </c>
      <c r="U59" s="13"/>
    </row>
    <row r="60" spans="1:21" ht="15.75">
      <c r="A60" s="61">
        <v>47</v>
      </c>
      <c r="E60" s="72"/>
      <c r="I60" s="292"/>
      <c r="J60" s="318">
        <v>1062</v>
      </c>
      <c r="K60" s="319" t="s">
        <v>205</v>
      </c>
      <c r="L60" s="320">
        <f t="shared" si="7"/>
        <v>0</v>
      </c>
      <c r="M60" s="450"/>
      <c r="N60" s="451"/>
      <c r="O60" s="1416"/>
      <c r="P60" s="450"/>
      <c r="Q60" s="451"/>
      <c r="R60" s="1416"/>
      <c r="S60" s="320">
        <f t="shared" si="8"/>
        <v>0</v>
      </c>
      <c r="T60" s="12" t="str">
        <f t="shared" si="1"/>
        <v/>
      </c>
      <c r="U60" s="13"/>
    </row>
    <row r="61" spans="1:21" ht="15.75">
      <c r="A61" s="61">
        <v>48</v>
      </c>
      <c r="E61" s="72"/>
      <c r="I61" s="292"/>
      <c r="J61" s="324">
        <v>1063</v>
      </c>
      <c r="K61" s="332" t="s">
        <v>787</v>
      </c>
      <c r="L61" s="326">
        <f t="shared" si="7"/>
        <v>0</v>
      </c>
      <c r="M61" s="445"/>
      <c r="N61" s="446"/>
      <c r="O61" s="1413"/>
      <c r="P61" s="445"/>
      <c r="Q61" s="446"/>
      <c r="R61" s="1413"/>
      <c r="S61" s="326">
        <f t="shared" si="8"/>
        <v>0</v>
      </c>
      <c r="T61" s="12" t="str">
        <f t="shared" si="1"/>
        <v/>
      </c>
      <c r="U61" s="13"/>
    </row>
    <row r="62" spans="1:21" ht="15.75">
      <c r="A62" s="61">
        <v>49</v>
      </c>
      <c r="E62" s="72"/>
      <c r="I62" s="292"/>
      <c r="J62" s="333">
        <v>1069</v>
      </c>
      <c r="K62" s="334" t="s">
        <v>206</v>
      </c>
      <c r="L62" s="335">
        <f t="shared" si="7"/>
        <v>0</v>
      </c>
      <c r="M62" s="589"/>
      <c r="N62" s="590"/>
      <c r="O62" s="1415"/>
      <c r="P62" s="589"/>
      <c r="Q62" s="590"/>
      <c r="R62" s="1415"/>
      <c r="S62" s="335">
        <f t="shared" si="8"/>
        <v>0</v>
      </c>
      <c r="T62" s="12" t="str">
        <f t="shared" si="1"/>
        <v/>
      </c>
      <c r="U62" s="13"/>
    </row>
    <row r="63" spans="1:21" ht="15.75">
      <c r="A63" s="61">
        <v>50</v>
      </c>
      <c r="E63" s="72"/>
      <c r="I63" s="278"/>
      <c r="J63" s="318">
        <v>1091</v>
      </c>
      <c r="K63" s="331" t="s">
        <v>895</v>
      </c>
      <c r="L63" s="320">
        <f t="shared" si="7"/>
        <v>0</v>
      </c>
      <c r="M63" s="450"/>
      <c r="N63" s="451"/>
      <c r="O63" s="1416"/>
      <c r="P63" s="450"/>
      <c r="Q63" s="451"/>
      <c r="R63" s="1416"/>
      <c r="S63" s="320">
        <f t="shared" si="8"/>
        <v>0</v>
      </c>
      <c r="T63" s="12" t="str">
        <f t="shared" si="1"/>
        <v/>
      </c>
      <c r="U63" s="13"/>
    </row>
    <row r="64" spans="1:21" ht="31.5" customHeight="1">
      <c r="A64" s="61">
        <v>51</v>
      </c>
      <c r="E64" s="72"/>
      <c r="I64" s="292"/>
      <c r="J64" s="293">
        <v>1092</v>
      </c>
      <c r="K64" s="294" t="s">
        <v>299</v>
      </c>
      <c r="L64" s="295">
        <f t="shared" si="7"/>
        <v>0</v>
      </c>
      <c r="M64" s="158"/>
      <c r="N64" s="159"/>
      <c r="O64" s="1408"/>
      <c r="P64" s="158"/>
      <c r="Q64" s="159"/>
      <c r="R64" s="1408"/>
      <c r="S64" s="295">
        <f t="shared" si="8"/>
        <v>0</v>
      </c>
      <c r="T64" s="12" t="str">
        <f t="shared" si="1"/>
        <v/>
      </c>
      <c r="U64" s="13"/>
    </row>
    <row r="65" spans="1:21" ht="31.5" customHeight="1">
      <c r="A65" s="61">
        <v>52</v>
      </c>
      <c r="E65" s="72"/>
      <c r="I65" s="292"/>
      <c r="J65" s="285">
        <v>1098</v>
      </c>
      <c r="K65" s="339" t="s">
        <v>207</v>
      </c>
      <c r="L65" s="287">
        <f t="shared" si="7"/>
        <v>0</v>
      </c>
      <c r="M65" s="173"/>
      <c r="N65" s="174"/>
      <c r="O65" s="1409"/>
      <c r="P65" s="173"/>
      <c r="Q65" s="174"/>
      <c r="R65" s="1409"/>
      <c r="S65" s="287">
        <f t="shared" si="8"/>
        <v>0</v>
      </c>
      <c r="T65" s="12" t="str">
        <f t="shared" si="1"/>
        <v/>
      </c>
      <c r="U65" s="13"/>
    </row>
    <row r="66" spans="1:21" ht="15.75">
      <c r="A66" s="61">
        <v>53</v>
      </c>
      <c r="E66" s="72"/>
      <c r="I66" s="272">
        <v>1900</v>
      </c>
      <c r="J66" s="1917" t="s">
        <v>266</v>
      </c>
      <c r="K66" s="1918"/>
      <c r="L66" s="310">
        <f t="shared" ref="L66:S66" si="9">SUM(L67:L69)</f>
        <v>0</v>
      </c>
      <c r="M66" s="274">
        <f t="shared" si="9"/>
        <v>0</v>
      </c>
      <c r="N66" s="275">
        <f t="shared" si="9"/>
        <v>0</v>
      </c>
      <c r="O66" s="276">
        <f>SUM(O67:O69)</f>
        <v>0</v>
      </c>
      <c r="P66" s="274">
        <f t="shared" si="9"/>
        <v>0</v>
      </c>
      <c r="Q66" s="275">
        <f t="shared" si="9"/>
        <v>0</v>
      </c>
      <c r="R66" s="276">
        <f t="shared" si="9"/>
        <v>0</v>
      </c>
      <c r="S66" s="310">
        <f t="shared" si="9"/>
        <v>0</v>
      </c>
      <c r="T66" s="12" t="str">
        <f t="shared" si="1"/>
        <v/>
      </c>
      <c r="U66" s="13"/>
    </row>
    <row r="67" spans="1:21" ht="34.5" customHeight="1">
      <c r="A67" s="61">
        <v>54</v>
      </c>
      <c r="E67" s="72"/>
      <c r="I67" s="292"/>
      <c r="J67" s="279">
        <v>1901</v>
      </c>
      <c r="K67" s="340" t="s">
        <v>896</v>
      </c>
      <c r="L67" s="281">
        <f>M67+N67+O67</f>
        <v>0</v>
      </c>
      <c r="M67" s="152"/>
      <c r="N67" s="153"/>
      <c r="O67" s="1406"/>
      <c r="P67" s="152"/>
      <c r="Q67" s="153"/>
      <c r="R67" s="1406"/>
      <c r="S67" s="281">
        <f>P67+Q67+R67</f>
        <v>0</v>
      </c>
      <c r="T67" s="12" t="str">
        <f t="shared" si="1"/>
        <v/>
      </c>
      <c r="U67" s="13"/>
    </row>
    <row r="68" spans="1:21" ht="15.75">
      <c r="A68" s="61">
        <v>55</v>
      </c>
      <c r="E68" s="72"/>
      <c r="I68" s="341"/>
      <c r="J68" s="293">
        <v>1981</v>
      </c>
      <c r="K68" s="342" t="s">
        <v>897</v>
      </c>
      <c r="L68" s="295">
        <f>M68+N68+O68</f>
        <v>0</v>
      </c>
      <c r="M68" s="158"/>
      <c r="N68" s="159"/>
      <c r="O68" s="1408"/>
      <c r="P68" s="158"/>
      <c r="Q68" s="159"/>
      <c r="R68" s="1408"/>
      <c r="S68" s="295">
        <f>P68+Q68+R68</f>
        <v>0</v>
      </c>
      <c r="T68" s="12" t="str">
        <f t="shared" si="1"/>
        <v/>
      </c>
      <c r="U68" s="13"/>
    </row>
    <row r="69" spans="1:21" ht="15.75">
      <c r="A69" s="61">
        <v>56</v>
      </c>
      <c r="E69" s="72"/>
      <c r="I69" s="292"/>
      <c r="J69" s="285">
        <v>1991</v>
      </c>
      <c r="K69" s="343" t="s">
        <v>898</v>
      </c>
      <c r="L69" s="287">
        <f>M69+N69+O69</f>
        <v>0</v>
      </c>
      <c r="M69" s="173"/>
      <c r="N69" s="174"/>
      <c r="O69" s="1409"/>
      <c r="P69" s="173"/>
      <c r="Q69" s="174"/>
      <c r="R69" s="1409"/>
      <c r="S69" s="287">
        <f>P69+Q69+R69</f>
        <v>0</v>
      </c>
      <c r="T69" s="12" t="str">
        <f t="shared" si="1"/>
        <v/>
      </c>
      <c r="U69" s="13"/>
    </row>
    <row r="70" spans="1:21" ht="15.75">
      <c r="A70" s="61">
        <v>57</v>
      </c>
      <c r="E70" s="72"/>
      <c r="I70" s="272">
        <v>2100</v>
      </c>
      <c r="J70" s="1917" t="s">
        <v>708</v>
      </c>
      <c r="K70" s="1918"/>
      <c r="L70" s="310">
        <f t="shared" ref="L70:S70" si="10">SUM(L71:L75)</f>
        <v>0</v>
      </c>
      <c r="M70" s="274">
        <f t="shared" si="10"/>
        <v>0</v>
      </c>
      <c r="N70" s="275">
        <f t="shared" si="10"/>
        <v>0</v>
      </c>
      <c r="O70" s="276">
        <f>SUM(O71:O75)</f>
        <v>0</v>
      </c>
      <c r="P70" s="274">
        <f t="shared" si="10"/>
        <v>0</v>
      </c>
      <c r="Q70" s="275">
        <f t="shared" si="10"/>
        <v>0</v>
      </c>
      <c r="R70" s="276">
        <f t="shared" si="10"/>
        <v>0</v>
      </c>
      <c r="S70" s="310">
        <f t="shared" si="10"/>
        <v>0</v>
      </c>
      <c r="T70" s="12" t="str">
        <f t="shared" si="1"/>
        <v/>
      </c>
      <c r="U70" s="13"/>
    </row>
    <row r="71" spans="1:21" ht="15.75">
      <c r="A71" s="61">
        <v>58</v>
      </c>
      <c r="E71" s="72"/>
      <c r="I71" s="292"/>
      <c r="J71" s="279">
        <v>2110</v>
      </c>
      <c r="K71" s="344" t="s">
        <v>208</v>
      </c>
      <c r="L71" s="281">
        <f>M71+N71+O71</f>
        <v>0</v>
      </c>
      <c r="M71" s="152"/>
      <c r="N71" s="153"/>
      <c r="O71" s="1406"/>
      <c r="P71" s="152"/>
      <c r="Q71" s="153"/>
      <c r="R71" s="1406"/>
      <c r="S71" s="281">
        <f>P71+Q71+R71</f>
        <v>0</v>
      </c>
      <c r="T71" s="12" t="str">
        <f t="shared" si="1"/>
        <v/>
      </c>
      <c r="U71" s="13"/>
    </row>
    <row r="72" spans="1:21" ht="15.75">
      <c r="A72" s="61">
        <v>59</v>
      </c>
      <c r="E72" s="72"/>
      <c r="I72" s="341"/>
      <c r="J72" s="293">
        <v>2120</v>
      </c>
      <c r="K72" s="300" t="s">
        <v>209</v>
      </c>
      <c r="L72" s="295">
        <f>M72+N72+O72</f>
        <v>0</v>
      </c>
      <c r="M72" s="158"/>
      <c r="N72" s="159"/>
      <c r="O72" s="1408"/>
      <c r="P72" s="158"/>
      <c r="Q72" s="159"/>
      <c r="R72" s="1408"/>
      <c r="S72" s="295">
        <f>P72+Q72+R72</f>
        <v>0</v>
      </c>
      <c r="T72" s="12" t="str">
        <f t="shared" si="1"/>
        <v/>
      </c>
      <c r="U72" s="13"/>
    </row>
    <row r="73" spans="1:21" ht="31.5" customHeight="1">
      <c r="A73" s="61">
        <v>60</v>
      </c>
      <c r="E73" s="72"/>
      <c r="I73" s="341"/>
      <c r="J73" s="293">
        <v>2125</v>
      </c>
      <c r="K73" s="300" t="s">
        <v>210</v>
      </c>
      <c r="L73" s="295">
        <f>M73+N73+O73</f>
        <v>0</v>
      </c>
      <c r="M73" s="484">
        <v>0</v>
      </c>
      <c r="N73" s="485">
        <v>0</v>
      </c>
      <c r="O73" s="160">
        <v>0</v>
      </c>
      <c r="P73" s="484">
        <v>0</v>
      </c>
      <c r="Q73" s="485">
        <v>0</v>
      </c>
      <c r="R73" s="160">
        <v>0</v>
      </c>
      <c r="S73" s="295">
        <f>P73+Q73+R73</f>
        <v>0</v>
      </c>
      <c r="T73" s="12" t="str">
        <f t="shared" si="1"/>
        <v/>
      </c>
      <c r="U73" s="13"/>
    </row>
    <row r="74" spans="1:21" ht="31.5" customHeight="1">
      <c r="A74" s="61">
        <v>61</v>
      </c>
      <c r="I74" s="291"/>
      <c r="J74" s="293">
        <v>2140</v>
      </c>
      <c r="K74" s="300" t="s">
        <v>211</v>
      </c>
      <c r="L74" s="295">
        <f>M74+N74+O74</f>
        <v>0</v>
      </c>
      <c r="M74" s="484">
        <v>0</v>
      </c>
      <c r="N74" s="485">
        <v>0</v>
      </c>
      <c r="O74" s="160">
        <v>0</v>
      </c>
      <c r="P74" s="484">
        <v>0</v>
      </c>
      <c r="Q74" s="485">
        <v>0</v>
      </c>
      <c r="R74" s="160">
        <v>0</v>
      </c>
      <c r="S74" s="295">
        <f>P74+Q74+R74</f>
        <v>0</v>
      </c>
      <c r="T74" s="12" t="str">
        <f t="shared" si="1"/>
        <v/>
      </c>
      <c r="U74" s="13"/>
    </row>
    <row r="75" spans="1:21" ht="31.5" customHeight="1">
      <c r="A75" s="61">
        <v>62</v>
      </c>
      <c r="I75" s="292"/>
      <c r="J75" s="285">
        <v>2190</v>
      </c>
      <c r="K75" s="345" t="s">
        <v>212</v>
      </c>
      <c r="L75" s="287">
        <f>M75+N75+O75</f>
        <v>0</v>
      </c>
      <c r="M75" s="173"/>
      <c r="N75" s="174"/>
      <c r="O75" s="1409"/>
      <c r="P75" s="173"/>
      <c r="Q75" s="174"/>
      <c r="R75" s="1409"/>
      <c r="S75" s="287">
        <f>P75+Q75+R75</f>
        <v>0</v>
      </c>
      <c r="T75" s="12" t="str">
        <f t="shared" si="1"/>
        <v/>
      </c>
      <c r="U75" s="13"/>
    </row>
    <row r="76" spans="1:21" ht="15.75">
      <c r="A76" s="61">
        <v>63</v>
      </c>
      <c r="I76" s="272">
        <v>2200</v>
      </c>
      <c r="J76" s="1917" t="s">
        <v>213</v>
      </c>
      <c r="K76" s="1918"/>
      <c r="L76" s="310">
        <f t="shared" ref="L76:S76" si="11">SUM(L77:L78)</f>
        <v>0</v>
      </c>
      <c r="M76" s="274">
        <f t="shared" si="11"/>
        <v>0</v>
      </c>
      <c r="N76" s="275">
        <f t="shared" si="11"/>
        <v>0</v>
      </c>
      <c r="O76" s="276">
        <f>SUM(O77:O78)</f>
        <v>0</v>
      </c>
      <c r="P76" s="274">
        <f t="shared" si="11"/>
        <v>0</v>
      </c>
      <c r="Q76" s="275">
        <f t="shared" si="11"/>
        <v>0</v>
      </c>
      <c r="R76" s="276">
        <f t="shared" si="11"/>
        <v>0</v>
      </c>
      <c r="S76" s="310">
        <f t="shared" si="11"/>
        <v>0</v>
      </c>
      <c r="T76" s="12" t="str">
        <f t="shared" si="1"/>
        <v/>
      </c>
      <c r="U76" s="13"/>
    </row>
    <row r="77" spans="1:21" ht="15.75">
      <c r="A77" s="61">
        <v>64</v>
      </c>
      <c r="I77" s="292"/>
      <c r="J77" s="279">
        <v>2221</v>
      </c>
      <c r="K77" s="280" t="s">
        <v>300</v>
      </c>
      <c r="L77" s="281">
        <f>M77+N77+O77</f>
        <v>0</v>
      </c>
      <c r="M77" s="152"/>
      <c r="N77" s="153"/>
      <c r="O77" s="1406"/>
      <c r="P77" s="152"/>
      <c r="Q77" s="153"/>
      <c r="R77" s="1406"/>
      <c r="S77" s="281">
        <f>P77+Q77+R77</f>
        <v>0</v>
      </c>
      <c r="T77" s="12" t="str">
        <f t="shared" si="1"/>
        <v/>
      </c>
      <c r="U77" s="13"/>
    </row>
    <row r="78" spans="1:21" ht="15.75">
      <c r="A78" s="61">
        <v>65</v>
      </c>
      <c r="I78" s="292"/>
      <c r="J78" s="285">
        <v>2224</v>
      </c>
      <c r="K78" s="286" t="s">
        <v>214</v>
      </c>
      <c r="L78" s="287">
        <f>M78+N78+O78</f>
        <v>0</v>
      </c>
      <c r="M78" s="173"/>
      <c r="N78" s="174"/>
      <c r="O78" s="1409"/>
      <c r="P78" s="173"/>
      <c r="Q78" s="174"/>
      <c r="R78" s="1409"/>
      <c r="S78" s="287">
        <f>P78+Q78+R78</f>
        <v>0</v>
      </c>
      <c r="T78" s="12" t="str">
        <f t="shared" si="1"/>
        <v/>
      </c>
      <c r="U78" s="13"/>
    </row>
    <row r="79" spans="1:21" ht="15.75">
      <c r="A79" s="61">
        <v>66</v>
      </c>
      <c r="I79" s="272">
        <v>2500</v>
      </c>
      <c r="J79" s="1917" t="s">
        <v>215</v>
      </c>
      <c r="K79" s="1918"/>
      <c r="L79" s="310">
        <f>M79+N79+O79</f>
        <v>0</v>
      </c>
      <c r="M79" s="1410"/>
      <c r="N79" s="1411"/>
      <c r="O79" s="1412"/>
      <c r="P79" s="1410"/>
      <c r="Q79" s="1411"/>
      <c r="R79" s="1412"/>
      <c r="S79" s="310">
        <f>P79+Q79+R79</f>
        <v>0</v>
      </c>
      <c r="T79" s="12" t="str">
        <f t="shared" si="1"/>
        <v/>
      </c>
      <c r="U79" s="13"/>
    </row>
    <row r="80" spans="1:21" ht="18.75" customHeight="1">
      <c r="A80" s="61">
        <v>67</v>
      </c>
      <c r="I80" s="272">
        <v>2600</v>
      </c>
      <c r="J80" s="1923" t="s">
        <v>216</v>
      </c>
      <c r="K80" s="1924"/>
      <c r="L80" s="310">
        <f>M80+N80+O80</f>
        <v>0</v>
      </c>
      <c r="M80" s="1410"/>
      <c r="N80" s="1411"/>
      <c r="O80" s="1412"/>
      <c r="P80" s="1410"/>
      <c r="Q80" s="1411"/>
      <c r="R80" s="1412"/>
      <c r="S80" s="310">
        <f>P80+Q80+R80</f>
        <v>0</v>
      </c>
      <c r="T80" s="12" t="str">
        <f t="shared" si="1"/>
        <v/>
      </c>
      <c r="U80" s="13"/>
    </row>
    <row r="81" spans="1:21" ht="18.75" customHeight="1">
      <c r="A81" s="61">
        <v>68</v>
      </c>
      <c r="I81" s="272">
        <v>2700</v>
      </c>
      <c r="J81" s="1923" t="s">
        <v>217</v>
      </c>
      <c r="K81" s="1924"/>
      <c r="L81" s="310">
        <f>M81+N81+O81</f>
        <v>0</v>
      </c>
      <c r="M81" s="1410"/>
      <c r="N81" s="1411"/>
      <c r="O81" s="1412"/>
      <c r="P81" s="1410"/>
      <c r="Q81" s="1411"/>
      <c r="R81" s="1412"/>
      <c r="S81" s="310">
        <f>P81+Q81+R81</f>
        <v>0</v>
      </c>
      <c r="T81" s="12" t="str">
        <f t="shared" si="1"/>
        <v/>
      </c>
      <c r="U81" s="13"/>
    </row>
    <row r="82" spans="1:21" ht="35.25" customHeight="1">
      <c r="A82" s="61">
        <v>69</v>
      </c>
      <c r="I82" s="272">
        <v>2800</v>
      </c>
      <c r="J82" s="1923" t="s">
        <v>1644</v>
      </c>
      <c r="K82" s="1924"/>
      <c r="L82" s="310">
        <f t="shared" ref="L82:S82" si="12">SUM(L83:L85)</f>
        <v>0</v>
      </c>
      <c r="M82" s="274">
        <f t="shared" si="12"/>
        <v>0</v>
      </c>
      <c r="N82" s="275">
        <f t="shared" si="12"/>
        <v>0</v>
      </c>
      <c r="O82" s="276">
        <f>SUM(O83:O85)</f>
        <v>0</v>
      </c>
      <c r="P82" s="274">
        <f t="shared" si="12"/>
        <v>0</v>
      </c>
      <c r="Q82" s="275">
        <f t="shared" si="12"/>
        <v>0</v>
      </c>
      <c r="R82" s="276">
        <f t="shared" si="12"/>
        <v>0</v>
      </c>
      <c r="S82" s="310">
        <f t="shared" si="12"/>
        <v>0</v>
      </c>
      <c r="T82" s="12" t="str">
        <f t="shared" si="1"/>
        <v/>
      </c>
      <c r="U82" s="13"/>
    </row>
    <row r="83" spans="1:21" ht="18.75" customHeight="1">
      <c r="A83" s="61">
        <v>70</v>
      </c>
      <c r="I83" s="292"/>
      <c r="J83" s="279">
        <v>2810</v>
      </c>
      <c r="K83" s="340" t="s">
        <v>2169</v>
      </c>
      <c r="L83" s="281">
        <f>M83+N83+O83</f>
        <v>0</v>
      </c>
      <c r="M83" s="152"/>
      <c r="N83" s="153"/>
      <c r="O83" s="1406"/>
      <c r="P83" s="152"/>
      <c r="Q83" s="153"/>
      <c r="R83" s="1406"/>
      <c r="S83" s="281">
        <f>P83+Q83+R83</f>
        <v>0</v>
      </c>
      <c r="T83" s="12" t="str">
        <f t="shared" si="1"/>
        <v/>
      </c>
      <c r="U83" s="13"/>
    </row>
    <row r="84" spans="1:21" ht="25.5" customHeight="1">
      <c r="A84" s="61">
        <v>71</v>
      </c>
      <c r="I84" s="341"/>
      <c r="J84" s="293">
        <v>2820</v>
      </c>
      <c r="K84" s="342" t="s">
        <v>2170</v>
      </c>
      <c r="L84" s="295">
        <f>M84+N84+O84</f>
        <v>0</v>
      </c>
      <c r="M84" s="158"/>
      <c r="N84" s="159"/>
      <c r="O84" s="1408"/>
      <c r="P84" s="158"/>
      <c r="Q84" s="159"/>
      <c r="R84" s="1408"/>
      <c r="S84" s="295">
        <f>P84+Q84+R84</f>
        <v>0</v>
      </c>
      <c r="T84" s="12" t="str">
        <f t="shared" si="1"/>
        <v/>
      </c>
      <c r="U84" s="13"/>
    </row>
    <row r="85" spans="1:21" ht="33.75" customHeight="1">
      <c r="A85" s="61">
        <v>71</v>
      </c>
      <c r="I85" s="292"/>
      <c r="J85" s="285">
        <v>2890</v>
      </c>
      <c r="K85" s="343" t="s">
        <v>2171</v>
      </c>
      <c r="L85" s="287">
        <f>M85+N85+O85</f>
        <v>0</v>
      </c>
      <c r="M85" s="173"/>
      <c r="N85" s="174"/>
      <c r="O85" s="1409"/>
      <c r="P85" s="173"/>
      <c r="Q85" s="174"/>
      <c r="R85" s="1409"/>
      <c r="S85" s="287">
        <f>P85+Q85+R85</f>
        <v>0</v>
      </c>
      <c r="T85" s="12" t="str">
        <f t="shared" si="1"/>
        <v/>
      </c>
      <c r="U85" s="13"/>
    </row>
    <row r="86" spans="1:21" ht="25.5" customHeight="1">
      <c r="A86" s="61">
        <v>72</v>
      </c>
      <c r="I86" s="272">
        <v>2900</v>
      </c>
      <c r="J86" s="1917" t="s">
        <v>218</v>
      </c>
      <c r="K86" s="1918"/>
      <c r="L86" s="310">
        <f>SUM(L87:L94)</f>
        <v>0</v>
      </c>
      <c r="M86" s="274">
        <f>SUM(M87:M94)</f>
        <v>0</v>
      </c>
      <c r="N86" s="274">
        <f t="shared" ref="N86:S86" si="13">SUM(N87:N94)</f>
        <v>0</v>
      </c>
      <c r="O86" s="274">
        <f t="shared" si="13"/>
        <v>0</v>
      </c>
      <c r="P86" s="274">
        <f t="shared" si="13"/>
        <v>0</v>
      </c>
      <c r="Q86" s="274">
        <f t="shared" si="13"/>
        <v>0</v>
      </c>
      <c r="R86" s="274">
        <f t="shared" si="13"/>
        <v>0</v>
      </c>
      <c r="S86" s="274">
        <f t="shared" si="13"/>
        <v>0</v>
      </c>
      <c r="T86" s="12" t="str">
        <f t="shared" si="1"/>
        <v/>
      </c>
      <c r="U86" s="13"/>
    </row>
    <row r="87" spans="1:21" ht="25.5" customHeight="1">
      <c r="A87" s="61">
        <v>73</v>
      </c>
      <c r="I87" s="346"/>
      <c r="J87" s="279">
        <v>2910</v>
      </c>
      <c r="K87" s="347" t="s">
        <v>1988</v>
      </c>
      <c r="L87" s="281">
        <f>M87+N87+O87</f>
        <v>0</v>
      </c>
      <c r="M87" s="152"/>
      <c r="N87" s="153"/>
      <c r="O87" s="1406"/>
      <c r="P87" s="152"/>
      <c r="Q87" s="153"/>
      <c r="R87" s="1406"/>
      <c r="S87" s="281">
        <f>P87+Q87+R87</f>
        <v>0</v>
      </c>
      <c r="T87" s="12" t="str">
        <f t="shared" si="1"/>
        <v/>
      </c>
      <c r="U87" s="13"/>
    </row>
    <row r="88" spans="1:21" ht="25.5" customHeight="1">
      <c r="A88" s="61">
        <v>74</v>
      </c>
      <c r="I88" s="346"/>
      <c r="J88" s="279">
        <v>2920</v>
      </c>
      <c r="K88" s="347" t="s">
        <v>219</v>
      </c>
      <c r="L88" s="281">
        <f t="shared" ref="L88:L94" si="14">M88+N88+O88</f>
        <v>0</v>
      </c>
      <c r="M88" s="152"/>
      <c r="N88" s="153"/>
      <c r="O88" s="1406"/>
      <c r="P88" s="152"/>
      <c r="Q88" s="153"/>
      <c r="R88" s="1406"/>
      <c r="S88" s="281">
        <f t="shared" ref="S88:S94" si="15">P88+Q88+R88</f>
        <v>0</v>
      </c>
      <c r="T88" s="12" t="str">
        <f t="shared" si="1"/>
        <v/>
      </c>
      <c r="U88" s="13"/>
    </row>
    <row r="89" spans="1:21" ht="31.5">
      <c r="A89" s="61">
        <v>75</v>
      </c>
      <c r="I89" s="346"/>
      <c r="J89" s="324">
        <v>2969</v>
      </c>
      <c r="K89" s="348" t="s">
        <v>220</v>
      </c>
      <c r="L89" s="326">
        <f t="shared" si="14"/>
        <v>0</v>
      </c>
      <c r="M89" s="445"/>
      <c r="N89" s="446"/>
      <c r="O89" s="1413"/>
      <c r="P89" s="445"/>
      <c r="Q89" s="446"/>
      <c r="R89" s="1413"/>
      <c r="S89" s="326">
        <f t="shared" si="15"/>
        <v>0</v>
      </c>
      <c r="T89" s="12" t="str">
        <f t="shared" si="1"/>
        <v/>
      </c>
      <c r="U89" s="13"/>
    </row>
    <row r="90" spans="1:21" ht="31.5">
      <c r="A90" s="61">
        <v>75</v>
      </c>
      <c r="I90" s="346"/>
      <c r="J90" s="349">
        <v>2970</v>
      </c>
      <c r="K90" s="350" t="s">
        <v>221</v>
      </c>
      <c r="L90" s="351">
        <f t="shared" si="14"/>
        <v>0</v>
      </c>
      <c r="M90" s="624"/>
      <c r="N90" s="625"/>
      <c r="O90" s="1414"/>
      <c r="P90" s="624"/>
      <c r="Q90" s="625"/>
      <c r="R90" s="1414"/>
      <c r="S90" s="351">
        <f t="shared" si="15"/>
        <v>0</v>
      </c>
      <c r="T90" s="12" t="str">
        <f t="shared" si="1"/>
        <v/>
      </c>
      <c r="U90" s="13"/>
    </row>
    <row r="91" spans="1:21" ht="35.25" customHeight="1">
      <c r="A91" s="61">
        <v>76</v>
      </c>
      <c r="I91" s="346"/>
      <c r="J91" s="333">
        <v>2989</v>
      </c>
      <c r="K91" s="355" t="s">
        <v>222</v>
      </c>
      <c r="L91" s="335">
        <f t="shared" si="14"/>
        <v>0</v>
      </c>
      <c r="M91" s="589"/>
      <c r="N91" s="590"/>
      <c r="O91" s="1415"/>
      <c r="P91" s="589"/>
      <c r="Q91" s="590"/>
      <c r="R91" s="1415"/>
      <c r="S91" s="335">
        <f t="shared" si="15"/>
        <v>0</v>
      </c>
      <c r="T91" s="12" t="str">
        <f t="shared" si="1"/>
        <v/>
      </c>
      <c r="U91" s="13"/>
    </row>
    <row r="92" spans="1:21" ht="18.75" customHeight="1">
      <c r="A92" s="61">
        <v>77</v>
      </c>
      <c r="I92" s="292"/>
      <c r="J92" s="318">
        <v>2990</v>
      </c>
      <c r="K92" s="356" t="s">
        <v>2007</v>
      </c>
      <c r="L92" s="320">
        <f>M92+N92+O92</f>
        <v>0</v>
      </c>
      <c r="M92" s="450"/>
      <c r="N92" s="451"/>
      <c r="O92" s="1416"/>
      <c r="P92" s="450"/>
      <c r="Q92" s="451"/>
      <c r="R92" s="1416"/>
      <c r="S92" s="320">
        <f>P92+Q92+R92</f>
        <v>0</v>
      </c>
      <c r="T92" s="12" t="str">
        <f t="shared" si="1"/>
        <v/>
      </c>
      <c r="U92" s="13"/>
    </row>
    <row r="93" spans="1:21" ht="15.75">
      <c r="A93" s="61">
        <v>78</v>
      </c>
      <c r="I93" s="292"/>
      <c r="J93" s="318">
        <v>2991</v>
      </c>
      <c r="K93" s="356" t="s">
        <v>223</v>
      </c>
      <c r="L93" s="320">
        <f t="shared" si="14"/>
        <v>0</v>
      </c>
      <c r="M93" s="450"/>
      <c r="N93" s="451"/>
      <c r="O93" s="1416"/>
      <c r="P93" s="450"/>
      <c r="Q93" s="451"/>
      <c r="R93" s="1416"/>
      <c r="S93" s="320">
        <f t="shared" si="15"/>
        <v>0</v>
      </c>
      <c r="T93" s="12" t="str">
        <f t="shared" si="1"/>
        <v/>
      </c>
      <c r="U93" s="13"/>
    </row>
    <row r="94" spans="1:21" ht="15.75">
      <c r="A94" s="61">
        <v>79</v>
      </c>
      <c r="I94" s="292"/>
      <c r="J94" s="285">
        <v>2992</v>
      </c>
      <c r="K94" s="357" t="s">
        <v>224</v>
      </c>
      <c r="L94" s="287">
        <f t="shared" si="14"/>
        <v>0</v>
      </c>
      <c r="M94" s="173"/>
      <c r="N94" s="174"/>
      <c r="O94" s="1409"/>
      <c r="P94" s="173"/>
      <c r="Q94" s="174"/>
      <c r="R94" s="1409"/>
      <c r="S94" s="287">
        <f t="shared" si="15"/>
        <v>0</v>
      </c>
      <c r="T94" s="12" t="str">
        <f t="shared" si="1"/>
        <v/>
      </c>
      <c r="U94" s="13"/>
    </row>
    <row r="95" spans="1:21" ht="15.75">
      <c r="A95" s="61">
        <v>80</v>
      </c>
      <c r="I95" s="272">
        <v>3300</v>
      </c>
      <c r="J95" s="358" t="s">
        <v>2038</v>
      </c>
      <c r="K95" s="1468"/>
      <c r="L95" s="310">
        <f t="shared" ref="L95:S95" si="16">SUM(L96:L100)</f>
        <v>0</v>
      </c>
      <c r="M95" s="274">
        <f t="shared" si="16"/>
        <v>0</v>
      </c>
      <c r="N95" s="275">
        <f t="shared" si="16"/>
        <v>0</v>
      </c>
      <c r="O95" s="276">
        <f t="shared" si="16"/>
        <v>0</v>
      </c>
      <c r="P95" s="274">
        <f t="shared" si="16"/>
        <v>0</v>
      </c>
      <c r="Q95" s="275">
        <f t="shared" si="16"/>
        <v>0</v>
      </c>
      <c r="R95" s="276">
        <f t="shared" si="16"/>
        <v>0</v>
      </c>
      <c r="S95" s="310">
        <f t="shared" si="16"/>
        <v>0</v>
      </c>
      <c r="T95" s="12" t="str">
        <f t="shared" ref="T95:T148" si="17">(IF($E95&lt;&gt;0,$M$2,IF($L95&lt;&gt;0,$M$2,"")))</f>
        <v/>
      </c>
      <c r="U95" s="13"/>
    </row>
    <row r="96" spans="1:21" ht="15.75">
      <c r="A96" s="61">
        <v>81</v>
      </c>
      <c r="I96" s="291"/>
      <c r="J96" s="279">
        <v>3301</v>
      </c>
      <c r="K96" s="359" t="s">
        <v>225</v>
      </c>
      <c r="L96" s="281">
        <f t="shared" ref="L96:L103" si="18">M96+N96+O96</f>
        <v>0</v>
      </c>
      <c r="M96" s="482">
        <v>0</v>
      </c>
      <c r="N96" s="483">
        <v>0</v>
      </c>
      <c r="O96" s="154">
        <v>0</v>
      </c>
      <c r="P96" s="482">
        <v>0</v>
      </c>
      <c r="Q96" s="483">
        <v>0</v>
      </c>
      <c r="R96" s="154">
        <v>0</v>
      </c>
      <c r="S96" s="281">
        <f t="shared" ref="S96:S103" si="19">P96+Q96+R96</f>
        <v>0</v>
      </c>
      <c r="T96" s="12" t="str">
        <f t="shared" si="17"/>
        <v/>
      </c>
      <c r="U96" s="13"/>
    </row>
    <row r="97" spans="1:21" ht="15.75">
      <c r="A97" s="61">
        <v>83</v>
      </c>
      <c r="I97" s="291"/>
      <c r="J97" s="293">
        <v>3302</v>
      </c>
      <c r="K97" s="360" t="s">
        <v>702</v>
      </c>
      <c r="L97" s="295">
        <f t="shared" si="18"/>
        <v>0</v>
      </c>
      <c r="M97" s="484">
        <v>0</v>
      </c>
      <c r="N97" s="485">
        <v>0</v>
      </c>
      <c r="O97" s="160">
        <v>0</v>
      </c>
      <c r="P97" s="484">
        <v>0</v>
      </c>
      <c r="Q97" s="485">
        <v>0</v>
      </c>
      <c r="R97" s="160">
        <v>0</v>
      </c>
      <c r="S97" s="295">
        <f t="shared" si="19"/>
        <v>0</v>
      </c>
      <c r="T97" s="12" t="str">
        <f t="shared" si="17"/>
        <v/>
      </c>
      <c r="U97" s="13"/>
    </row>
    <row r="98" spans="1:21" ht="15.75">
      <c r="A98" s="61">
        <v>84</v>
      </c>
      <c r="I98" s="291"/>
      <c r="J98" s="293">
        <v>3304</v>
      </c>
      <c r="K98" s="360" t="s">
        <v>226</v>
      </c>
      <c r="L98" s="295">
        <f t="shared" si="18"/>
        <v>0</v>
      </c>
      <c r="M98" s="484">
        <v>0</v>
      </c>
      <c r="N98" s="485">
        <v>0</v>
      </c>
      <c r="O98" s="160">
        <v>0</v>
      </c>
      <c r="P98" s="484">
        <v>0</v>
      </c>
      <c r="Q98" s="485">
        <v>0</v>
      </c>
      <c r="R98" s="160">
        <v>0</v>
      </c>
      <c r="S98" s="295">
        <f t="shared" si="19"/>
        <v>0</v>
      </c>
      <c r="T98" s="12" t="str">
        <f t="shared" si="17"/>
        <v/>
      </c>
      <c r="U98" s="13"/>
    </row>
    <row r="99" spans="1:21" ht="50.25" customHeight="1">
      <c r="A99" s="61">
        <v>85</v>
      </c>
      <c r="I99" s="291"/>
      <c r="J99" s="285">
        <v>3306</v>
      </c>
      <c r="K99" s="361" t="s">
        <v>2172</v>
      </c>
      <c r="L99" s="295">
        <f t="shared" si="18"/>
        <v>0</v>
      </c>
      <c r="M99" s="484">
        <v>0</v>
      </c>
      <c r="N99" s="485">
        <v>0</v>
      </c>
      <c r="O99" s="160">
        <v>0</v>
      </c>
      <c r="P99" s="484">
        <v>0</v>
      </c>
      <c r="Q99" s="485">
        <v>0</v>
      </c>
      <c r="R99" s="160">
        <v>0</v>
      </c>
      <c r="S99" s="295">
        <f t="shared" si="19"/>
        <v>0</v>
      </c>
      <c r="T99" s="12" t="str">
        <f t="shared" si="17"/>
        <v/>
      </c>
      <c r="U99" s="13"/>
    </row>
    <row r="100" spans="1:21" ht="15.75">
      <c r="A100" s="61">
        <v>86</v>
      </c>
      <c r="I100" s="291"/>
      <c r="J100" s="285">
        <v>3307</v>
      </c>
      <c r="K100" s="361" t="s">
        <v>2049</v>
      </c>
      <c r="L100" s="287">
        <f t="shared" si="18"/>
        <v>0</v>
      </c>
      <c r="M100" s="486">
        <v>0</v>
      </c>
      <c r="N100" s="487">
        <v>0</v>
      </c>
      <c r="O100" s="175">
        <v>0</v>
      </c>
      <c r="P100" s="486">
        <v>0</v>
      </c>
      <c r="Q100" s="487">
        <v>0</v>
      </c>
      <c r="R100" s="175">
        <v>0</v>
      </c>
      <c r="S100" s="287">
        <f t="shared" si="19"/>
        <v>0</v>
      </c>
      <c r="T100" s="12" t="str">
        <f t="shared" si="17"/>
        <v/>
      </c>
      <c r="U100" s="13"/>
    </row>
    <row r="101" spans="1:21" ht="15.75">
      <c r="A101" s="61">
        <v>87</v>
      </c>
      <c r="I101" s="272">
        <v>3900</v>
      </c>
      <c r="J101" s="1917" t="s">
        <v>227</v>
      </c>
      <c r="K101" s="1918"/>
      <c r="L101" s="310">
        <f t="shared" si="18"/>
        <v>0</v>
      </c>
      <c r="M101" s="1458">
        <v>0</v>
      </c>
      <c r="N101" s="1459">
        <v>0</v>
      </c>
      <c r="O101" s="1460">
        <v>0</v>
      </c>
      <c r="P101" s="1458">
        <v>0</v>
      </c>
      <c r="Q101" s="1459">
        <v>0</v>
      </c>
      <c r="R101" s="1460">
        <v>0</v>
      </c>
      <c r="S101" s="310">
        <f t="shared" si="19"/>
        <v>0</v>
      </c>
      <c r="T101" s="12" t="str">
        <f t="shared" si="17"/>
        <v/>
      </c>
      <c r="U101" s="13"/>
    </row>
    <row r="102" spans="1:21" ht="15.75">
      <c r="A102" s="61">
        <v>88</v>
      </c>
      <c r="I102" s="272">
        <v>4000</v>
      </c>
      <c r="J102" s="1917" t="s">
        <v>228</v>
      </c>
      <c r="K102" s="1918"/>
      <c r="L102" s="310">
        <f t="shared" si="18"/>
        <v>0</v>
      </c>
      <c r="M102" s="1410"/>
      <c r="N102" s="1411"/>
      <c r="O102" s="1412"/>
      <c r="P102" s="1410"/>
      <c r="Q102" s="1411"/>
      <c r="R102" s="1412"/>
      <c r="S102" s="310">
        <f t="shared" si="19"/>
        <v>0</v>
      </c>
      <c r="T102" s="12" t="str">
        <f t="shared" si="17"/>
        <v/>
      </c>
      <c r="U102" s="13"/>
    </row>
    <row r="103" spans="1:21" ht="15.75">
      <c r="A103" s="61">
        <v>89</v>
      </c>
      <c r="I103" s="272">
        <v>4100</v>
      </c>
      <c r="J103" s="1917" t="s">
        <v>229</v>
      </c>
      <c r="K103" s="1918"/>
      <c r="L103" s="310">
        <f t="shared" si="18"/>
        <v>0</v>
      </c>
      <c r="M103" s="1459">
        <v>0</v>
      </c>
      <c r="N103" s="1459">
        <v>0</v>
      </c>
      <c r="O103" s="1460">
        <v>0</v>
      </c>
      <c r="P103" s="1711">
        <v>0</v>
      </c>
      <c r="Q103" s="1459">
        <v>0</v>
      </c>
      <c r="R103" s="1459">
        <v>0</v>
      </c>
      <c r="S103" s="310">
        <f t="shared" si="19"/>
        <v>0</v>
      </c>
      <c r="T103" s="12" t="str">
        <f t="shared" si="17"/>
        <v/>
      </c>
      <c r="U103" s="13"/>
    </row>
    <row r="104" spans="1:21" ht="15.75">
      <c r="A104" s="61">
        <v>90</v>
      </c>
      <c r="I104" s="272">
        <v>4200</v>
      </c>
      <c r="J104" s="1917" t="s">
        <v>230</v>
      </c>
      <c r="K104" s="1918"/>
      <c r="L104" s="310">
        <f t="shared" ref="L104:S104" si="20">SUM(L105:L110)</f>
        <v>0</v>
      </c>
      <c r="M104" s="274">
        <f t="shared" si="20"/>
        <v>0</v>
      </c>
      <c r="N104" s="275">
        <f t="shared" si="20"/>
        <v>0</v>
      </c>
      <c r="O104" s="276">
        <f>SUM(O105:O110)</f>
        <v>0</v>
      </c>
      <c r="P104" s="274">
        <f t="shared" si="20"/>
        <v>0</v>
      </c>
      <c r="Q104" s="275">
        <f t="shared" si="20"/>
        <v>0</v>
      </c>
      <c r="R104" s="276">
        <f t="shared" si="20"/>
        <v>0</v>
      </c>
      <c r="S104" s="310">
        <f t="shared" si="20"/>
        <v>0</v>
      </c>
      <c r="T104" s="12" t="str">
        <f t="shared" si="17"/>
        <v/>
      </c>
      <c r="U104" s="13"/>
    </row>
    <row r="105" spans="1:21" ht="31.5" customHeight="1">
      <c r="A105" s="61">
        <v>91</v>
      </c>
      <c r="I105" s="362"/>
      <c r="J105" s="279">
        <v>4201</v>
      </c>
      <c r="K105" s="280" t="s">
        <v>231</v>
      </c>
      <c r="L105" s="281">
        <f t="shared" ref="L105:L110" si="21">M105+N105+O105</f>
        <v>0</v>
      </c>
      <c r="M105" s="152"/>
      <c r="N105" s="153"/>
      <c r="O105" s="1406"/>
      <c r="P105" s="152"/>
      <c r="Q105" s="153"/>
      <c r="R105" s="1406"/>
      <c r="S105" s="281">
        <f t="shared" ref="S105:S110" si="22">P105+Q105+R105</f>
        <v>0</v>
      </c>
      <c r="T105" s="12" t="str">
        <f t="shared" si="17"/>
        <v/>
      </c>
      <c r="U105" s="13"/>
    </row>
    <row r="106" spans="1:21" ht="31.5" customHeight="1">
      <c r="A106" s="61">
        <v>92</v>
      </c>
      <c r="I106" s="362"/>
      <c r="J106" s="293">
        <v>4202</v>
      </c>
      <c r="K106" s="363" t="s">
        <v>232</v>
      </c>
      <c r="L106" s="295">
        <f t="shared" si="21"/>
        <v>0</v>
      </c>
      <c r="M106" s="158"/>
      <c r="N106" s="159"/>
      <c r="O106" s="1408"/>
      <c r="P106" s="158"/>
      <c r="Q106" s="159"/>
      <c r="R106" s="1408"/>
      <c r="S106" s="295">
        <f t="shared" si="22"/>
        <v>0</v>
      </c>
      <c r="T106" s="12" t="str">
        <f t="shared" si="17"/>
        <v/>
      </c>
      <c r="U106" s="13"/>
    </row>
    <row r="107" spans="1:21" ht="15.75">
      <c r="A107" s="61">
        <v>93</v>
      </c>
      <c r="I107" s="362"/>
      <c r="J107" s="293">
        <v>4214</v>
      </c>
      <c r="K107" s="363" t="s">
        <v>233</v>
      </c>
      <c r="L107" s="295">
        <f t="shared" si="21"/>
        <v>0</v>
      </c>
      <c r="M107" s="158"/>
      <c r="N107" s="159"/>
      <c r="O107" s="1408"/>
      <c r="P107" s="158"/>
      <c r="Q107" s="159"/>
      <c r="R107" s="1408"/>
      <c r="S107" s="295">
        <f t="shared" si="22"/>
        <v>0</v>
      </c>
      <c r="T107" s="12" t="str">
        <f t="shared" si="17"/>
        <v/>
      </c>
      <c r="U107" s="13"/>
    </row>
    <row r="108" spans="1:21" ht="15.75">
      <c r="A108" s="61">
        <v>94</v>
      </c>
      <c r="I108" s="362"/>
      <c r="J108" s="293">
        <v>4217</v>
      </c>
      <c r="K108" s="363" t="s">
        <v>234</v>
      </c>
      <c r="L108" s="295">
        <f t="shared" si="21"/>
        <v>0</v>
      </c>
      <c r="M108" s="158"/>
      <c r="N108" s="159"/>
      <c r="O108" s="1408"/>
      <c r="P108" s="158"/>
      <c r="Q108" s="159"/>
      <c r="R108" s="1408"/>
      <c r="S108" s="295">
        <f t="shared" si="22"/>
        <v>0</v>
      </c>
      <c r="T108" s="12" t="str">
        <f t="shared" si="17"/>
        <v/>
      </c>
      <c r="U108" s="13"/>
    </row>
    <row r="109" spans="1:21" ht="15.75">
      <c r="A109" s="61">
        <v>95</v>
      </c>
      <c r="I109" s="362"/>
      <c r="J109" s="293">
        <v>4218</v>
      </c>
      <c r="K109" s="294" t="s">
        <v>235</v>
      </c>
      <c r="L109" s="295">
        <f t="shared" si="21"/>
        <v>0</v>
      </c>
      <c r="M109" s="158"/>
      <c r="N109" s="159"/>
      <c r="O109" s="1408"/>
      <c r="P109" s="158"/>
      <c r="Q109" s="159"/>
      <c r="R109" s="1408"/>
      <c r="S109" s="295">
        <f t="shared" si="22"/>
        <v>0</v>
      </c>
      <c r="T109" s="12" t="str">
        <f t="shared" si="17"/>
        <v/>
      </c>
      <c r="U109" s="13"/>
    </row>
    <row r="110" spans="1:21" ht="15.75">
      <c r="A110" s="61">
        <v>96</v>
      </c>
      <c r="I110" s="362"/>
      <c r="J110" s="285">
        <v>4219</v>
      </c>
      <c r="K110" s="343" t="s">
        <v>236</v>
      </c>
      <c r="L110" s="287">
        <f t="shared" si="21"/>
        <v>0</v>
      </c>
      <c r="M110" s="173"/>
      <c r="N110" s="174"/>
      <c r="O110" s="1409"/>
      <c r="P110" s="173"/>
      <c r="Q110" s="174"/>
      <c r="R110" s="1409"/>
      <c r="S110" s="287">
        <f t="shared" si="22"/>
        <v>0</v>
      </c>
      <c r="T110" s="12" t="str">
        <f t="shared" si="17"/>
        <v/>
      </c>
      <c r="U110" s="13"/>
    </row>
    <row r="111" spans="1:21" ht="15.75">
      <c r="A111" s="61">
        <v>97</v>
      </c>
      <c r="I111" s="272">
        <v>4300</v>
      </c>
      <c r="J111" s="1917" t="s">
        <v>1645</v>
      </c>
      <c r="K111" s="1918"/>
      <c r="L111" s="310">
        <f t="shared" ref="L111:S111" si="23">SUM(L112:L114)</f>
        <v>0</v>
      </c>
      <c r="M111" s="274">
        <f t="shared" si="23"/>
        <v>0</v>
      </c>
      <c r="N111" s="275">
        <f t="shared" si="23"/>
        <v>0</v>
      </c>
      <c r="O111" s="276">
        <f>SUM(O112:O114)</f>
        <v>0</v>
      </c>
      <c r="P111" s="274">
        <f t="shared" si="23"/>
        <v>0</v>
      </c>
      <c r="Q111" s="275">
        <f t="shared" si="23"/>
        <v>0</v>
      </c>
      <c r="R111" s="276">
        <f t="shared" si="23"/>
        <v>0</v>
      </c>
      <c r="S111" s="310">
        <f t="shared" si="23"/>
        <v>0</v>
      </c>
      <c r="T111" s="12" t="str">
        <f t="shared" si="17"/>
        <v/>
      </c>
      <c r="U111" s="13"/>
    </row>
    <row r="112" spans="1:21" ht="15.75">
      <c r="A112" s="61">
        <v>98</v>
      </c>
      <c r="I112" s="362"/>
      <c r="J112" s="279">
        <v>4301</v>
      </c>
      <c r="K112" s="311" t="s">
        <v>237</v>
      </c>
      <c r="L112" s="281">
        <f t="shared" ref="L112:L117" si="24">M112+N112+O112</f>
        <v>0</v>
      </c>
      <c r="M112" s="152"/>
      <c r="N112" s="153"/>
      <c r="O112" s="1406"/>
      <c r="P112" s="152"/>
      <c r="Q112" s="153"/>
      <c r="R112" s="1406"/>
      <c r="S112" s="281">
        <f t="shared" ref="S112:S117" si="25">P112+Q112+R112</f>
        <v>0</v>
      </c>
      <c r="T112" s="12" t="str">
        <f t="shared" si="17"/>
        <v/>
      </c>
      <c r="U112" s="13"/>
    </row>
    <row r="113" spans="1:21" ht="15.75">
      <c r="A113" s="61">
        <v>99</v>
      </c>
      <c r="I113" s="362"/>
      <c r="J113" s="293">
        <v>4302</v>
      </c>
      <c r="K113" s="363" t="s">
        <v>238</v>
      </c>
      <c r="L113" s="295">
        <f t="shared" si="24"/>
        <v>0</v>
      </c>
      <c r="M113" s="158"/>
      <c r="N113" s="159"/>
      <c r="O113" s="1408"/>
      <c r="P113" s="158"/>
      <c r="Q113" s="159"/>
      <c r="R113" s="1408"/>
      <c r="S113" s="295">
        <f t="shared" si="25"/>
        <v>0</v>
      </c>
      <c r="T113" s="12" t="str">
        <f t="shared" si="17"/>
        <v/>
      </c>
      <c r="U113" s="13"/>
    </row>
    <row r="114" spans="1:21" ht="18.75" customHeight="1">
      <c r="A114" s="61">
        <v>100</v>
      </c>
      <c r="I114" s="362"/>
      <c r="J114" s="285">
        <v>4309</v>
      </c>
      <c r="K114" s="301" t="s">
        <v>239</v>
      </c>
      <c r="L114" s="287">
        <f t="shared" si="24"/>
        <v>0</v>
      </c>
      <c r="M114" s="173"/>
      <c r="N114" s="174"/>
      <c r="O114" s="1409"/>
      <c r="P114" s="173"/>
      <c r="Q114" s="174"/>
      <c r="R114" s="1409"/>
      <c r="S114" s="287">
        <f t="shared" si="25"/>
        <v>0</v>
      </c>
      <c r="T114" s="12" t="str">
        <f t="shared" si="17"/>
        <v/>
      </c>
      <c r="U114" s="13"/>
    </row>
    <row r="115" spans="1:21" ht="20.25" customHeight="1">
      <c r="A115" s="61">
        <v>101</v>
      </c>
      <c r="I115" s="272">
        <v>4400</v>
      </c>
      <c r="J115" s="1917" t="s">
        <v>1642</v>
      </c>
      <c r="K115" s="1918"/>
      <c r="L115" s="310">
        <f t="shared" si="24"/>
        <v>0</v>
      </c>
      <c r="M115" s="1410"/>
      <c r="N115" s="1411"/>
      <c r="O115" s="1412"/>
      <c r="P115" s="1410"/>
      <c r="Q115" s="1411"/>
      <c r="R115" s="1412"/>
      <c r="S115" s="310">
        <f t="shared" si="25"/>
        <v>0</v>
      </c>
      <c r="T115" s="12" t="str">
        <f t="shared" si="17"/>
        <v/>
      </c>
      <c r="U115" s="13"/>
    </row>
    <row r="116" spans="1:21" ht="30.75" customHeight="1">
      <c r="A116" s="61">
        <v>102</v>
      </c>
      <c r="I116" s="272">
        <v>4500</v>
      </c>
      <c r="J116" s="1917" t="s">
        <v>1643</v>
      </c>
      <c r="K116" s="1918"/>
      <c r="L116" s="310">
        <f t="shared" si="24"/>
        <v>0</v>
      </c>
      <c r="M116" s="1410"/>
      <c r="N116" s="1411"/>
      <c r="O116" s="1412"/>
      <c r="P116" s="1410"/>
      <c r="Q116" s="1411"/>
      <c r="R116" s="1412"/>
      <c r="S116" s="310">
        <f t="shared" si="25"/>
        <v>0</v>
      </c>
      <c r="T116" s="12" t="str">
        <f t="shared" si="17"/>
        <v/>
      </c>
      <c r="U116" s="13"/>
    </row>
    <row r="117" spans="1:21" ht="15.75">
      <c r="A117" s="61">
        <v>103</v>
      </c>
      <c r="I117" s="272">
        <v>4600</v>
      </c>
      <c r="J117" s="1923" t="s">
        <v>240</v>
      </c>
      <c r="K117" s="1924"/>
      <c r="L117" s="310">
        <f t="shared" si="24"/>
        <v>0</v>
      </c>
      <c r="M117" s="1410"/>
      <c r="N117" s="1411"/>
      <c r="O117" s="1412"/>
      <c r="P117" s="1410"/>
      <c r="Q117" s="1411"/>
      <c r="R117" s="1412"/>
      <c r="S117" s="310">
        <f t="shared" si="25"/>
        <v>0</v>
      </c>
      <c r="T117" s="12" t="str">
        <f t="shared" si="17"/>
        <v/>
      </c>
      <c r="U117" s="13"/>
    </row>
    <row r="118" spans="1:21" ht="15.75">
      <c r="A118" s="61">
        <v>104</v>
      </c>
      <c r="I118" s="272">
        <v>4900</v>
      </c>
      <c r="J118" s="1917" t="s">
        <v>267</v>
      </c>
      <c r="K118" s="1918"/>
      <c r="L118" s="310">
        <f t="shared" ref="L118:S118" si="26">+L119+L120</f>
        <v>0</v>
      </c>
      <c r="M118" s="274">
        <f t="shared" si="26"/>
        <v>0</v>
      </c>
      <c r="N118" s="275">
        <f t="shared" si="26"/>
        <v>0</v>
      </c>
      <c r="O118" s="276">
        <f>+O119+O120</f>
        <v>0</v>
      </c>
      <c r="P118" s="274">
        <f t="shared" si="26"/>
        <v>0</v>
      </c>
      <c r="Q118" s="275">
        <f t="shared" si="26"/>
        <v>0</v>
      </c>
      <c r="R118" s="276">
        <f t="shared" si="26"/>
        <v>0</v>
      </c>
      <c r="S118" s="310">
        <f t="shared" si="26"/>
        <v>0</v>
      </c>
      <c r="T118" s="12" t="str">
        <f t="shared" si="17"/>
        <v/>
      </c>
      <c r="U118" s="13"/>
    </row>
    <row r="119" spans="1:21" ht="15.75">
      <c r="A119" s="61">
        <v>105</v>
      </c>
      <c r="I119" s="362"/>
      <c r="J119" s="279">
        <v>4901</v>
      </c>
      <c r="K119" s="364" t="s">
        <v>268</v>
      </c>
      <c r="L119" s="281">
        <f>M119+N119+O119</f>
        <v>0</v>
      </c>
      <c r="M119" s="152"/>
      <c r="N119" s="153"/>
      <c r="O119" s="1406"/>
      <c r="P119" s="152"/>
      <c r="Q119" s="153"/>
      <c r="R119" s="1406"/>
      <c r="S119" s="281">
        <f>P119+Q119+R119</f>
        <v>0</v>
      </c>
      <c r="T119" s="12" t="str">
        <f t="shared" si="17"/>
        <v/>
      </c>
      <c r="U119" s="13"/>
    </row>
    <row r="120" spans="1:21" ht="15.75">
      <c r="A120" s="61">
        <v>106</v>
      </c>
      <c r="I120" s="362"/>
      <c r="J120" s="285">
        <v>4902</v>
      </c>
      <c r="K120" s="301" t="s">
        <v>269</v>
      </c>
      <c r="L120" s="287">
        <f>M120+N120+O120</f>
        <v>0</v>
      </c>
      <c r="M120" s="173"/>
      <c r="N120" s="174"/>
      <c r="O120" s="1409"/>
      <c r="P120" s="173"/>
      <c r="Q120" s="174"/>
      <c r="R120" s="1409"/>
      <c r="S120" s="287">
        <f>P120+Q120+R120</f>
        <v>0</v>
      </c>
      <c r="T120" s="12" t="str">
        <f t="shared" si="17"/>
        <v/>
      </c>
      <c r="U120" s="13"/>
    </row>
    <row r="121" spans="1:21" ht="15.75">
      <c r="A121" s="61">
        <v>107</v>
      </c>
      <c r="I121" s="365">
        <v>5100</v>
      </c>
      <c r="J121" s="1925" t="s">
        <v>241</v>
      </c>
      <c r="K121" s="1926"/>
      <c r="L121" s="310">
        <f>M121+N121+O121</f>
        <v>0</v>
      </c>
      <c r="M121" s="1410"/>
      <c r="N121" s="1411"/>
      <c r="O121" s="1412"/>
      <c r="P121" s="1410"/>
      <c r="Q121" s="1411"/>
      <c r="R121" s="1412"/>
      <c r="S121" s="310">
        <f>P121+Q121+R121</f>
        <v>0</v>
      </c>
      <c r="T121" s="12" t="str">
        <f t="shared" si="17"/>
        <v/>
      </c>
      <c r="U121" s="13"/>
    </row>
    <row r="122" spans="1:21" ht="15.75">
      <c r="A122" s="61">
        <v>108</v>
      </c>
      <c r="I122" s="365">
        <v>5200</v>
      </c>
      <c r="J122" s="1925" t="s">
        <v>242</v>
      </c>
      <c r="K122" s="1926"/>
      <c r="L122" s="310">
        <f t="shared" ref="L122:S122" si="27">SUM(L123:L129)</f>
        <v>0</v>
      </c>
      <c r="M122" s="274">
        <f t="shared" si="27"/>
        <v>0</v>
      </c>
      <c r="N122" s="275">
        <f t="shared" si="27"/>
        <v>0</v>
      </c>
      <c r="O122" s="276">
        <f>SUM(O123:O129)</f>
        <v>0</v>
      </c>
      <c r="P122" s="274">
        <f t="shared" si="27"/>
        <v>0</v>
      </c>
      <c r="Q122" s="275">
        <f t="shared" si="27"/>
        <v>0</v>
      </c>
      <c r="R122" s="276">
        <f t="shared" si="27"/>
        <v>0</v>
      </c>
      <c r="S122" s="310">
        <f t="shared" si="27"/>
        <v>0</v>
      </c>
      <c r="T122" s="12" t="str">
        <f t="shared" si="17"/>
        <v/>
      </c>
      <c r="U122" s="13"/>
    </row>
    <row r="123" spans="1:21" ht="15.75">
      <c r="A123" s="61">
        <v>109</v>
      </c>
      <c r="I123" s="366"/>
      <c r="J123" s="367">
        <v>5201</v>
      </c>
      <c r="K123" s="368" t="s">
        <v>243</v>
      </c>
      <c r="L123" s="281">
        <f t="shared" ref="L123:L129" si="28">M123+N123+O123</f>
        <v>0</v>
      </c>
      <c r="M123" s="152"/>
      <c r="N123" s="153"/>
      <c r="O123" s="1406"/>
      <c r="P123" s="152"/>
      <c r="Q123" s="153"/>
      <c r="R123" s="1406"/>
      <c r="S123" s="281">
        <f t="shared" ref="S123:S129" si="29">P123+Q123+R123</f>
        <v>0</v>
      </c>
      <c r="T123" s="12" t="str">
        <f t="shared" si="17"/>
        <v/>
      </c>
      <c r="U123" s="13"/>
    </row>
    <row r="124" spans="1:21" ht="20.25" customHeight="1">
      <c r="A124" s="61">
        <v>110</v>
      </c>
      <c r="I124" s="366"/>
      <c r="J124" s="369">
        <v>5202</v>
      </c>
      <c r="K124" s="370" t="s">
        <v>244</v>
      </c>
      <c r="L124" s="295">
        <f t="shared" si="28"/>
        <v>0</v>
      </c>
      <c r="M124" s="158"/>
      <c r="N124" s="159"/>
      <c r="O124" s="1408"/>
      <c r="P124" s="158"/>
      <c r="Q124" s="159"/>
      <c r="R124" s="1408"/>
      <c r="S124" s="295">
        <f t="shared" si="29"/>
        <v>0</v>
      </c>
      <c r="T124" s="12" t="str">
        <f t="shared" si="17"/>
        <v/>
      </c>
      <c r="U124" s="13"/>
    </row>
    <row r="125" spans="1:21" ht="15.75">
      <c r="A125" s="61">
        <v>111</v>
      </c>
      <c r="I125" s="366"/>
      <c r="J125" s="369">
        <v>5203</v>
      </c>
      <c r="K125" s="370" t="s">
        <v>609</v>
      </c>
      <c r="L125" s="295">
        <f t="shared" si="28"/>
        <v>0</v>
      </c>
      <c r="M125" s="158"/>
      <c r="N125" s="159"/>
      <c r="O125" s="1408"/>
      <c r="P125" s="158"/>
      <c r="Q125" s="159"/>
      <c r="R125" s="1408"/>
      <c r="S125" s="295">
        <f t="shared" si="29"/>
        <v>0</v>
      </c>
      <c r="T125" s="12" t="str">
        <f t="shared" si="17"/>
        <v/>
      </c>
      <c r="U125" s="13"/>
    </row>
    <row r="126" spans="1:21" ht="15.75">
      <c r="A126" s="61">
        <v>112</v>
      </c>
      <c r="I126" s="366"/>
      <c r="J126" s="369">
        <v>5204</v>
      </c>
      <c r="K126" s="370" t="s">
        <v>610</v>
      </c>
      <c r="L126" s="295">
        <f t="shared" si="28"/>
        <v>0</v>
      </c>
      <c r="M126" s="158"/>
      <c r="N126" s="159"/>
      <c r="O126" s="1408"/>
      <c r="P126" s="158"/>
      <c r="Q126" s="159"/>
      <c r="R126" s="1408"/>
      <c r="S126" s="295">
        <f t="shared" si="29"/>
        <v>0</v>
      </c>
      <c r="T126" s="12" t="str">
        <f t="shared" si="17"/>
        <v/>
      </c>
      <c r="U126" s="13"/>
    </row>
    <row r="127" spans="1:21" ht="15.75">
      <c r="A127" s="61">
        <v>113</v>
      </c>
      <c r="I127" s="366"/>
      <c r="J127" s="369">
        <v>5205</v>
      </c>
      <c r="K127" s="370" t="s">
        <v>611</v>
      </c>
      <c r="L127" s="295">
        <f t="shared" si="28"/>
        <v>0</v>
      </c>
      <c r="M127" s="158"/>
      <c r="N127" s="159"/>
      <c r="O127" s="1408"/>
      <c r="P127" s="158"/>
      <c r="Q127" s="159"/>
      <c r="R127" s="1408"/>
      <c r="S127" s="295">
        <f t="shared" si="29"/>
        <v>0</v>
      </c>
      <c r="T127" s="12" t="str">
        <f t="shared" si="17"/>
        <v/>
      </c>
      <c r="U127" s="13"/>
    </row>
    <row r="128" spans="1:21" ht="31.5" customHeight="1">
      <c r="A128" s="61">
        <v>114</v>
      </c>
      <c r="I128" s="366"/>
      <c r="J128" s="369">
        <v>5206</v>
      </c>
      <c r="K128" s="370" t="s">
        <v>612</v>
      </c>
      <c r="L128" s="295">
        <f t="shared" si="28"/>
        <v>0</v>
      </c>
      <c r="M128" s="158"/>
      <c r="N128" s="159"/>
      <c r="O128" s="1408"/>
      <c r="P128" s="158"/>
      <c r="Q128" s="159"/>
      <c r="R128" s="1408"/>
      <c r="S128" s="295">
        <f t="shared" si="29"/>
        <v>0</v>
      </c>
      <c r="T128" s="12" t="str">
        <f t="shared" si="17"/>
        <v/>
      </c>
      <c r="U128" s="13"/>
    </row>
    <row r="129" spans="1:21" ht="15.75">
      <c r="A129" s="61">
        <v>115</v>
      </c>
      <c r="I129" s="366"/>
      <c r="J129" s="371">
        <v>5219</v>
      </c>
      <c r="K129" s="372" t="s">
        <v>613</v>
      </c>
      <c r="L129" s="287">
        <f t="shared" si="28"/>
        <v>0</v>
      </c>
      <c r="M129" s="173"/>
      <c r="N129" s="174"/>
      <c r="O129" s="1409"/>
      <c r="P129" s="173"/>
      <c r="Q129" s="174"/>
      <c r="R129" s="1409"/>
      <c r="S129" s="287">
        <f t="shared" si="29"/>
        <v>0</v>
      </c>
      <c r="T129" s="12" t="str">
        <f t="shared" si="17"/>
        <v/>
      </c>
      <c r="U129" s="13"/>
    </row>
    <row r="130" spans="1:21" ht="15.75">
      <c r="A130" s="61">
        <v>116</v>
      </c>
      <c r="I130" s="365">
        <v>5300</v>
      </c>
      <c r="J130" s="1925" t="s">
        <v>614</v>
      </c>
      <c r="K130" s="1926"/>
      <c r="L130" s="310">
        <f t="shared" ref="L130:S130" si="30">SUM(L131:L132)</f>
        <v>0</v>
      </c>
      <c r="M130" s="274">
        <f t="shared" si="30"/>
        <v>0</v>
      </c>
      <c r="N130" s="275">
        <f t="shared" si="30"/>
        <v>0</v>
      </c>
      <c r="O130" s="276">
        <f>SUM(O131:O132)</f>
        <v>0</v>
      </c>
      <c r="P130" s="274">
        <f t="shared" si="30"/>
        <v>0</v>
      </c>
      <c r="Q130" s="275">
        <f t="shared" si="30"/>
        <v>0</v>
      </c>
      <c r="R130" s="276">
        <f t="shared" si="30"/>
        <v>0</v>
      </c>
      <c r="S130" s="310">
        <f t="shared" si="30"/>
        <v>0</v>
      </c>
      <c r="T130" s="12" t="str">
        <f t="shared" si="17"/>
        <v/>
      </c>
      <c r="U130" s="13"/>
    </row>
    <row r="131" spans="1:21" ht="15.75">
      <c r="A131" s="61">
        <v>117</v>
      </c>
      <c r="I131" s="366"/>
      <c r="J131" s="367">
        <v>5301</v>
      </c>
      <c r="K131" s="368" t="s">
        <v>301</v>
      </c>
      <c r="L131" s="281">
        <f>M131+N131+O131</f>
        <v>0</v>
      </c>
      <c r="M131" s="152"/>
      <c r="N131" s="153"/>
      <c r="O131" s="1406"/>
      <c r="P131" s="152"/>
      <c r="Q131" s="153"/>
      <c r="R131" s="1406"/>
      <c r="S131" s="281">
        <f>P131+Q131+R131</f>
        <v>0</v>
      </c>
      <c r="T131" s="12" t="str">
        <f t="shared" si="17"/>
        <v/>
      </c>
      <c r="U131" s="13"/>
    </row>
    <row r="132" spans="1:21" ht="15.75">
      <c r="A132" s="61">
        <v>118</v>
      </c>
      <c r="I132" s="366"/>
      <c r="J132" s="371">
        <v>5309</v>
      </c>
      <c r="K132" s="372" t="s">
        <v>615</v>
      </c>
      <c r="L132" s="287">
        <f>M132+N132+O132</f>
        <v>0</v>
      </c>
      <c r="M132" s="173"/>
      <c r="N132" s="174"/>
      <c r="O132" s="1409"/>
      <c r="P132" s="173"/>
      <c r="Q132" s="174"/>
      <c r="R132" s="1409"/>
      <c r="S132" s="287">
        <f>P132+Q132+R132</f>
        <v>0</v>
      </c>
      <c r="T132" s="12" t="str">
        <f t="shared" si="17"/>
        <v/>
      </c>
      <c r="U132" s="13"/>
    </row>
    <row r="133" spans="1:21" ht="15.75">
      <c r="A133" s="61">
        <v>119</v>
      </c>
      <c r="I133" s="365">
        <v>5400</v>
      </c>
      <c r="J133" s="1925" t="s">
        <v>672</v>
      </c>
      <c r="K133" s="1926"/>
      <c r="L133" s="310">
        <f>M133+N133+O133</f>
        <v>0</v>
      </c>
      <c r="M133" s="1410"/>
      <c r="N133" s="1411"/>
      <c r="O133" s="1412"/>
      <c r="P133" s="1410"/>
      <c r="Q133" s="1411"/>
      <c r="R133" s="1412"/>
      <c r="S133" s="310">
        <f>P133+Q133+R133</f>
        <v>0</v>
      </c>
      <c r="T133" s="12" t="str">
        <f t="shared" si="17"/>
        <v/>
      </c>
      <c r="U133" s="13"/>
    </row>
    <row r="134" spans="1:21" ht="15.75">
      <c r="A134" s="61">
        <v>120</v>
      </c>
      <c r="I134" s="272">
        <v>5500</v>
      </c>
      <c r="J134" s="1917" t="s">
        <v>673</v>
      </c>
      <c r="K134" s="1918"/>
      <c r="L134" s="310">
        <f t="shared" ref="L134:S134" si="31">SUM(L135:L138)</f>
        <v>0</v>
      </c>
      <c r="M134" s="274">
        <f t="shared" si="31"/>
        <v>0</v>
      </c>
      <c r="N134" s="275">
        <f t="shared" si="31"/>
        <v>0</v>
      </c>
      <c r="O134" s="276">
        <f>SUM(O135:O138)</f>
        <v>0</v>
      </c>
      <c r="P134" s="274">
        <f t="shared" si="31"/>
        <v>0</v>
      </c>
      <c r="Q134" s="275">
        <f t="shared" si="31"/>
        <v>0</v>
      </c>
      <c r="R134" s="276">
        <f t="shared" si="31"/>
        <v>0</v>
      </c>
      <c r="S134" s="310">
        <f t="shared" si="31"/>
        <v>0</v>
      </c>
      <c r="T134" s="12" t="str">
        <f t="shared" si="17"/>
        <v/>
      </c>
      <c r="U134" s="13"/>
    </row>
    <row r="135" spans="1:21" ht="15.75">
      <c r="A135" s="61">
        <v>121</v>
      </c>
      <c r="I135" s="362"/>
      <c r="J135" s="279">
        <v>5501</v>
      </c>
      <c r="K135" s="311" t="s">
        <v>674</v>
      </c>
      <c r="L135" s="281">
        <f>M135+N135+O135</f>
        <v>0</v>
      </c>
      <c r="M135" s="152"/>
      <c r="N135" s="153"/>
      <c r="O135" s="1406"/>
      <c r="P135" s="152"/>
      <c r="Q135" s="153"/>
      <c r="R135" s="1406"/>
      <c r="S135" s="281">
        <f>P135+Q135+R135</f>
        <v>0</v>
      </c>
      <c r="T135" s="12" t="str">
        <f t="shared" si="17"/>
        <v/>
      </c>
      <c r="U135" s="13"/>
    </row>
    <row r="136" spans="1:21" ht="18.75" customHeight="1">
      <c r="A136" s="61">
        <v>122</v>
      </c>
      <c r="I136" s="362"/>
      <c r="J136" s="293">
        <v>5502</v>
      </c>
      <c r="K136" s="294" t="s">
        <v>675</v>
      </c>
      <c r="L136" s="295">
        <f>M136+N136+O136</f>
        <v>0</v>
      </c>
      <c r="M136" s="158"/>
      <c r="N136" s="159"/>
      <c r="O136" s="1408"/>
      <c r="P136" s="158"/>
      <c r="Q136" s="159"/>
      <c r="R136" s="1408"/>
      <c r="S136" s="295">
        <f>P136+Q136+R136</f>
        <v>0</v>
      </c>
      <c r="T136" s="12" t="str">
        <f t="shared" si="17"/>
        <v/>
      </c>
      <c r="U136" s="13"/>
    </row>
    <row r="137" spans="1:21" ht="20.25" customHeight="1">
      <c r="A137" s="61">
        <v>123</v>
      </c>
      <c r="I137" s="362"/>
      <c r="J137" s="293">
        <v>5503</v>
      </c>
      <c r="K137" s="363" t="s">
        <v>676</v>
      </c>
      <c r="L137" s="295">
        <f>M137+N137+O137</f>
        <v>0</v>
      </c>
      <c r="M137" s="158"/>
      <c r="N137" s="159"/>
      <c r="O137" s="1408"/>
      <c r="P137" s="158"/>
      <c r="Q137" s="159"/>
      <c r="R137" s="1408"/>
      <c r="S137" s="295">
        <f>P137+Q137+R137</f>
        <v>0</v>
      </c>
      <c r="T137" s="12" t="str">
        <f t="shared" si="17"/>
        <v/>
      </c>
      <c r="U137" s="13"/>
    </row>
    <row r="138" spans="1:21" ht="18.75" customHeight="1">
      <c r="A138" s="61">
        <v>124</v>
      </c>
      <c r="I138" s="362"/>
      <c r="J138" s="285">
        <v>5504</v>
      </c>
      <c r="K138" s="339" t="s">
        <v>677</v>
      </c>
      <c r="L138" s="287">
        <f>M138+N138+O138</f>
        <v>0</v>
      </c>
      <c r="M138" s="173"/>
      <c r="N138" s="174"/>
      <c r="O138" s="1409"/>
      <c r="P138" s="173"/>
      <c r="Q138" s="174"/>
      <c r="R138" s="1409"/>
      <c r="S138" s="287">
        <f>P138+Q138+R138</f>
        <v>0</v>
      </c>
      <c r="T138" s="12" t="str">
        <f t="shared" si="17"/>
        <v/>
      </c>
      <c r="U138" s="13"/>
    </row>
    <row r="139" spans="1:21" ht="15.75">
      <c r="A139" s="61">
        <v>125</v>
      </c>
      <c r="I139" s="365">
        <v>5700</v>
      </c>
      <c r="J139" s="1919" t="s">
        <v>899</v>
      </c>
      <c r="K139" s="1920"/>
      <c r="L139" s="310">
        <f>SUM(L140:L142)</f>
        <v>0</v>
      </c>
      <c r="M139" s="1458">
        <v>0</v>
      </c>
      <c r="N139" s="1458">
        <v>0</v>
      </c>
      <c r="O139" s="1458">
        <v>0</v>
      </c>
      <c r="P139" s="1458">
        <v>0</v>
      </c>
      <c r="Q139" s="1458">
        <v>0</v>
      </c>
      <c r="R139" s="1458">
        <v>0</v>
      </c>
      <c r="S139" s="310">
        <f>SUM(S140:S142)</f>
        <v>0</v>
      </c>
      <c r="T139" s="12" t="str">
        <f t="shared" si="17"/>
        <v/>
      </c>
      <c r="U139" s="13"/>
    </row>
    <row r="140" spans="1:21" ht="15.75">
      <c r="A140" s="61">
        <v>126</v>
      </c>
      <c r="I140" s="366"/>
      <c r="J140" s="367">
        <v>5701</v>
      </c>
      <c r="K140" s="368" t="s">
        <v>678</v>
      </c>
      <c r="L140" s="281">
        <f>M140+N140+O140</f>
        <v>0</v>
      </c>
      <c r="M140" s="1459">
        <v>0</v>
      </c>
      <c r="N140" s="1459">
        <v>0</v>
      </c>
      <c r="O140" s="1460">
        <v>0</v>
      </c>
      <c r="P140" s="1711">
        <v>0</v>
      </c>
      <c r="Q140" s="1459">
        <v>0</v>
      </c>
      <c r="R140" s="1459">
        <v>0</v>
      </c>
      <c r="S140" s="281">
        <f>P140+Q140+R140</f>
        <v>0</v>
      </c>
      <c r="T140" s="12" t="str">
        <f t="shared" si="17"/>
        <v/>
      </c>
      <c r="U140" s="13"/>
    </row>
    <row r="141" spans="1:21" ht="15.75">
      <c r="A141" s="61">
        <v>127</v>
      </c>
      <c r="I141" s="366"/>
      <c r="J141" s="373">
        <v>5702</v>
      </c>
      <c r="K141" s="374" t="s">
        <v>679</v>
      </c>
      <c r="L141" s="314">
        <f>M141+N141+O141</f>
        <v>0</v>
      </c>
      <c r="M141" s="1459">
        <v>0</v>
      </c>
      <c r="N141" s="1459">
        <v>0</v>
      </c>
      <c r="O141" s="1460">
        <v>0</v>
      </c>
      <c r="P141" s="1711">
        <v>0</v>
      </c>
      <c r="Q141" s="1459">
        <v>0</v>
      </c>
      <c r="R141" s="1459">
        <v>0</v>
      </c>
      <c r="S141" s="314">
        <f>P141+Q141+R141</f>
        <v>0</v>
      </c>
      <c r="T141" s="12" t="str">
        <f t="shared" si="17"/>
        <v/>
      </c>
      <c r="U141" s="13"/>
    </row>
    <row r="142" spans="1:21" ht="15.75" customHeight="1">
      <c r="A142" s="61">
        <v>128</v>
      </c>
      <c r="I142" s="292"/>
      <c r="J142" s="375">
        <v>4071</v>
      </c>
      <c r="K142" s="376" t="s">
        <v>680</v>
      </c>
      <c r="L142" s="377">
        <f>M142+N142+O142</f>
        <v>0</v>
      </c>
      <c r="M142" s="1459">
        <v>0</v>
      </c>
      <c r="N142" s="1459">
        <v>0</v>
      </c>
      <c r="O142" s="1460">
        <v>0</v>
      </c>
      <c r="P142" s="1711">
        <v>0</v>
      </c>
      <c r="Q142" s="1459">
        <v>0</v>
      </c>
      <c r="R142" s="1459">
        <v>0</v>
      </c>
      <c r="S142" s="377">
        <f>P142+Q142+R142</f>
        <v>0</v>
      </c>
      <c r="T142" s="12" t="str">
        <f t="shared" si="17"/>
        <v/>
      </c>
      <c r="U142" s="13"/>
    </row>
    <row r="143" spans="1:21" ht="15.75" customHeight="1">
      <c r="A143" s="61">
        <v>129</v>
      </c>
      <c r="I143" s="571"/>
      <c r="J143" s="1921" t="s">
        <v>681</v>
      </c>
      <c r="K143" s="1922"/>
      <c r="L143" s="1426"/>
      <c r="M143" s="1426"/>
      <c r="N143" s="1426"/>
      <c r="O143" s="1426"/>
      <c r="P143" s="1426"/>
      <c r="Q143" s="1426"/>
      <c r="R143" s="1426"/>
      <c r="S143" s="1427"/>
      <c r="T143" s="12" t="str">
        <f t="shared" si="17"/>
        <v/>
      </c>
      <c r="U143" s="13"/>
    </row>
    <row r="144" spans="1:21" ht="15.75" customHeight="1">
      <c r="A144" s="61">
        <v>130</v>
      </c>
      <c r="I144" s="381">
        <v>98</v>
      </c>
      <c r="J144" s="1921" t="s">
        <v>681</v>
      </c>
      <c r="K144" s="1922"/>
      <c r="L144" s="382">
        <f>M144+N144+O144</f>
        <v>0</v>
      </c>
      <c r="M144" s="1417"/>
      <c r="N144" s="1418"/>
      <c r="O144" s="1419"/>
      <c r="P144" s="1448">
        <v>0</v>
      </c>
      <c r="Q144" s="1449">
        <v>0</v>
      </c>
      <c r="R144" s="1450">
        <v>0</v>
      </c>
      <c r="S144" s="382">
        <f>P144+Q144+R144</f>
        <v>0</v>
      </c>
      <c r="T144" s="12" t="str">
        <f t="shared" si="17"/>
        <v/>
      </c>
      <c r="U144" s="13"/>
    </row>
    <row r="145" spans="1:21" ht="15.75">
      <c r="A145" s="61">
        <v>131</v>
      </c>
      <c r="I145" s="1421"/>
      <c r="J145" s="1422"/>
      <c r="K145" s="1423"/>
      <c r="L145" s="269"/>
      <c r="M145" s="269"/>
      <c r="N145" s="269"/>
      <c r="O145" s="269"/>
      <c r="P145" s="269"/>
      <c r="Q145" s="269"/>
      <c r="R145" s="269"/>
      <c r="S145" s="270"/>
      <c r="T145" s="12" t="str">
        <f t="shared" si="17"/>
        <v/>
      </c>
      <c r="U145" s="73" t="str">
        <f>LEFT(J27,1)</f>
        <v>0</v>
      </c>
    </row>
    <row r="146" spans="1:21" ht="15.75">
      <c r="A146" s="61">
        <v>132</v>
      </c>
      <c r="I146" s="1424"/>
      <c r="J146" s="111"/>
      <c r="K146" s="1425"/>
      <c r="L146" s="218"/>
      <c r="M146" s="218"/>
      <c r="N146" s="218"/>
      <c r="O146" s="218"/>
      <c r="P146" s="218"/>
      <c r="Q146" s="218"/>
      <c r="R146" s="218"/>
      <c r="S146" s="389"/>
      <c r="T146" s="7" t="str">
        <f t="shared" si="17"/>
        <v/>
      </c>
      <c r="U146" s="8"/>
    </row>
    <row r="147" spans="1:21" ht="15.75">
      <c r="A147" s="61">
        <v>169</v>
      </c>
      <c r="I147" s="1424"/>
      <c r="J147" s="111"/>
      <c r="K147" s="1425"/>
      <c r="L147" s="218"/>
      <c r="M147" s="218"/>
      <c r="N147" s="218"/>
      <c r="O147" s="218"/>
      <c r="P147" s="218"/>
      <c r="Q147" s="218"/>
      <c r="R147" s="218"/>
      <c r="S147" s="389"/>
      <c r="T147" s="7" t="str">
        <f t="shared" si="17"/>
        <v/>
      </c>
      <c r="U147" s="8"/>
    </row>
    <row r="148" spans="1:21" ht="19.5" thickBot="1">
      <c r="I148" s="1451"/>
      <c r="J148" s="393" t="s">
        <v>727</v>
      </c>
      <c r="K148" s="1420">
        <f>+I148</f>
        <v>0</v>
      </c>
      <c r="L148" s="395">
        <f t="shared" ref="L148:S148" si="32">SUM(L30,L33,L39,L47,L48,L66,L70,L76,L79,L80,L81,L82,L86,L95,L101,L102,L103,L104,L111,L115,L116,L117,L118,L121,L122,L130,L133,L134,L139)+L144</f>
        <v>0</v>
      </c>
      <c r="M148" s="396">
        <f t="shared" si="32"/>
        <v>0</v>
      </c>
      <c r="N148" s="397">
        <f t="shared" si="32"/>
        <v>0</v>
      </c>
      <c r="O148" s="398">
        <f t="shared" si="32"/>
        <v>0</v>
      </c>
      <c r="P148" s="396">
        <f t="shared" si="32"/>
        <v>0</v>
      </c>
      <c r="Q148" s="397">
        <f t="shared" si="32"/>
        <v>0</v>
      </c>
      <c r="R148" s="398">
        <f t="shared" si="32"/>
        <v>0</v>
      </c>
      <c r="S148" s="395">
        <f t="shared" si="32"/>
        <v>0</v>
      </c>
      <c r="T148" s="1820" t="str">
        <f t="shared" si="17"/>
        <v/>
      </c>
    </row>
    <row r="149" spans="1:21" ht="19.5" thickTop="1">
      <c r="I149" s="79" t="s">
        <v>120</v>
      </c>
      <c r="J149" s="1"/>
      <c r="K149" s="3"/>
      <c r="L149" s="2"/>
      <c r="M149" s="2"/>
      <c r="N149" s="2"/>
      <c r="O149" s="2"/>
      <c r="P149" s="2"/>
      <c r="Q149" s="2"/>
      <c r="R149" s="2"/>
      <c r="S149" s="6"/>
      <c r="T149" s="1820" t="str">
        <f>(IF($E148&lt;&gt;0,$M$2,IF($L148&lt;&gt;0,$M$2,"")))</f>
        <v/>
      </c>
    </row>
    <row r="150" spans="1:21" ht="18.75">
      <c r="I150" s="1355"/>
      <c r="J150" s="1355"/>
      <c r="K150" s="1356"/>
      <c r="L150" s="1355"/>
      <c r="M150" s="1355"/>
      <c r="N150" s="1355"/>
      <c r="O150" s="1355"/>
      <c r="P150" s="1355"/>
      <c r="Q150" s="1355"/>
      <c r="R150" s="1355"/>
      <c r="S150" s="1357"/>
      <c r="T150" s="1820" t="str">
        <f>(IF($E148&lt;&gt;0,$M$2,IF($L148&lt;&gt;0,$M$2,"")))</f>
        <v/>
      </c>
    </row>
    <row r="151" spans="1:21" ht="18.75">
      <c r="I151" s="65"/>
      <c r="J151" s="65"/>
      <c r="K151" s="65"/>
      <c r="L151" s="65"/>
      <c r="M151" s="65"/>
      <c r="N151" s="65"/>
      <c r="O151" s="65"/>
      <c r="P151" s="65"/>
      <c r="Q151" s="65"/>
      <c r="R151" s="65"/>
      <c r="S151" s="77"/>
      <c r="T151" s="74" t="str">
        <f>(IF(L148&lt;&gt;0,$G$2,IF(S148&lt;&gt;0,$G$2,"")))</f>
        <v/>
      </c>
    </row>
    <row r="152" spans="1:21" ht="18.75" customHeight="1">
      <c r="I152" s="65"/>
      <c r="J152" s="65"/>
      <c r="K152" s="65"/>
      <c r="L152" s="65"/>
      <c r="M152" s="65"/>
      <c r="N152" s="65"/>
      <c r="O152" s="65"/>
      <c r="P152" s="65"/>
      <c r="Q152" s="65"/>
      <c r="R152" s="65"/>
      <c r="S152" s="77"/>
      <c r="T152" s="74" t="str">
        <f>(IF(L148&lt;&gt;0,$G$2,IF(S148&lt;&gt;0,$G$2,"")))</f>
        <v/>
      </c>
    </row>
    <row r="153" spans="1:21" ht="18.75" customHeight="1">
      <c r="I153" s="65"/>
      <c r="J153" s="65"/>
      <c r="K153" s="65"/>
      <c r="L153" s="65"/>
      <c r="M153" s="65"/>
      <c r="N153" s="65"/>
      <c r="O153" s="65"/>
      <c r="P153" s="65"/>
      <c r="Q153" s="65"/>
      <c r="R153" s="65"/>
      <c r="S153" s="77"/>
      <c r="T153" s="74" t="str">
        <f>(IF(L148&lt;&gt;0,$G$2,IF(S148&lt;&gt;0,$G$2,"")))</f>
        <v/>
      </c>
    </row>
    <row r="154" spans="1:21" ht="18.75">
      <c r="I154" s="65"/>
      <c r="J154" s="65"/>
      <c r="K154" s="65"/>
      <c r="L154" s="65"/>
      <c r="M154" s="65"/>
      <c r="N154" s="65"/>
      <c r="O154" s="65"/>
      <c r="P154" s="65"/>
      <c r="Q154" s="65"/>
      <c r="R154" s="65"/>
      <c r="S154" s="77"/>
      <c r="T154" s="74" t="str">
        <f>(IF(L148&lt;&gt;0,$G$2,IF(S148&lt;&gt;0,$G$2,"")))</f>
        <v/>
      </c>
    </row>
    <row r="155" spans="1:21">
      <c r="I155" s="65"/>
      <c r="J155" s="65"/>
      <c r="K155" s="65"/>
      <c r="L155" s="65"/>
      <c r="M155" s="65"/>
      <c r="N155" s="65"/>
      <c r="O155" s="65"/>
      <c r="P155" s="65"/>
      <c r="Q155" s="65"/>
      <c r="R155" s="65"/>
      <c r="S155" s="77"/>
    </row>
    <row r="156" spans="1:21">
      <c r="I156" s="65"/>
      <c r="J156" s="65"/>
      <c r="K156" s="65"/>
      <c r="L156" s="65"/>
      <c r="M156" s="65"/>
      <c r="N156" s="65"/>
      <c r="O156" s="65"/>
      <c r="P156" s="65"/>
      <c r="Q156" s="65"/>
      <c r="R156" s="65"/>
      <c r="S156" s="77"/>
    </row>
    <row r="157" spans="1:21">
      <c r="I157" s="65"/>
      <c r="J157" s="65"/>
      <c r="K157" s="65"/>
      <c r="L157" s="65"/>
      <c r="M157" s="65"/>
      <c r="N157" s="65"/>
      <c r="O157" s="65"/>
      <c r="P157" s="65"/>
      <c r="Q157" s="65"/>
      <c r="R157" s="65"/>
      <c r="S157" s="77"/>
    </row>
    <row r="158" spans="1:21">
      <c r="I158" s="65"/>
      <c r="J158" s="65"/>
      <c r="K158" s="65"/>
      <c r="L158" s="65"/>
      <c r="M158" s="65"/>
      <c r="N158" s="65"/>
      <c r="O158" s="65"/>
      <c r="P158" s="65"/>
      <c r="Q158" s="65"/>
      <c r="R158" s="65"/>
      <c r="S158" s="77"/>
    </row>
    <row r="159" spans="1:21">
      <c r="I159" s="65"/>
      <c r="J159" s="65"/>
      <c r="K159" s="65"/>
      <c r="L159" s="65"/>
      <c r="M159" s="65"/>
      <c r="N159" s="65"/>
      <c r="O159" s="65"/>
      <c r="P159" s="65"/>
      <c r="Q159" s="65"/>
      <c r="R159" s="65"/>
      <c r="S159" s="77"/>
    </row>
    <row r="160" spans="1:21">
      <c r="I160" s="65"/>
      <c r="J160" s="65"/>
      <c r="K160" s="65"/>
      <c r="L160" s="65"/>
      <c r="M160" s="65"/>
      <c r="N160" s="65"/>
      <c r="O160" s="65"/>
      <c r="P160" s="65"/>
      <c r="Q160" s="65"/>
      <c r="R160" s="65"/>
      <c r="S160" s="77"/>
    </row>
    <row r="161" spans="9:19">
      <c r="I161" s="65"/>
      <c r="J161" s="65"/>
      <c r="K161" s="65"/>
      <c r="L161" s="65"/>
      <c r="M161" s="65"/>
      <c r="N161" s="65"/>
      <c r="O161" s="65"/>
      <c r="P161" s="65"/>
      <c r="Q161" s="65"/>
      <c r="R161" s="65"/>
      <c r="S161" s="77"/>
    </row>
    <row r="162" spans="9:19">
      <c r="I162" s="65"/>
      <c r="J162" s="65"/>
      <c r="K162" s="65"/>
      <c r="L162" s="65"/>
      <c r="M162" s="65"/>
      <c r="N162" s="65"/>
      <c r="O162" s="65"/>
      <c r="P162" s="65"/>
      <c r="Q162" s="65"/>
      <c r="R162" s="65"/>
      <c r="S162" s="77"/>
    </row>
    <row r="163" spans="9:19">
      <c r="I163" s="65"/>
      <c r="J163" s="65"/>
      <c r="K163" s="65"/>
      <c r="L163" s="65"/>
      <c r="M163" s="65"/>
      <c r="N163" s="65"/>
      <c r="O163" s="65"/>
      <c r="P163" s="65"/>
      <c r="Q163" s="65"/>
      <c r="R163" s="65"/>
      <c r="S163" s="77"/>
    </row>
    <row r="164" spans="9:19">
      <c r="I164" s="65"/>
      <c r="J164" s="65"/>
      <c r="K164" s="65"/>
      <c r="L164" s="65"/>
      <c r="M164" s="65"/>
      <c r="N164" s="65"/>
      <c r="O164" s="65"/>
      <c r="P164" s="65"/>
      <c r="Q164" s="65"/>
      <c r="R164" s="65"/>
      <c r="S164" s="77"/>
    </row>
    <row r="165" spans="9:19">
      <c r="I165" s="65"/>
      <c r="J165" s="65"/>
      <c r="K165" s="65"/>
      <c r="L165" s="65"/>
      <c r="M165" s="65"/>
      <c r="N165" s="65"/>
      <c r="O165" s="65"/>
      <c r="P165" s="65"/>
      <c r="Q165" s="65"/>
      <c r="R165" s="65"/>
      <c r="S165" s="77"/>
    </row>
    <row r="166" spans="9:19">
      <c r="I166" s="65"/>
      <c r="J166" s="65"/>
      <c r="K166" s="65"/>
      <c r="L166" s="65"/>
      <c r="M166" s="65"/>
      <c r="N166" s="65"/>
      <c r="O166" s="65"/>
      <c r="P166" s="65"/>
      <c r="Q166" s="65"/>
      <c r="R166" s="65"/>
      <c r="S166" s="77"/>
    </row>
    <row r="167" spans="9:19">
      <c r="I167" s="65"/>
      <c r="J167" s="65"/>
      <c r="K167" s="65"/>
      <c r="L167" s="65"/>
      <c r="M167" s="65"/>
      <c r="N167" s="65"/>
      <c r="O167" s="65"/>
      <c r="P167" s="65"/>
      <c r="Q167" s="65"/>
      <c r="R167" s="65"/>
      <c r="S167" s="77"/>
    </row>
    <row r="168" spans="9:19">
      <c r="I168" s="65"/>
      <c r="J168" s="65"/>
      <c r="K168" s="65"/>
      <c r="L168" s="65"/>
      <c r="M168" s="65"/>
      <c r="N168" s="65"/>
      <c r="O168" s="65"/>
      <c r="P168" s="65"/>
      <c r="Q168" s="65"/>
      <c r="R168" s="65"/>
      <c r="S168" s="77"/>
    </row>
    <row r="169" spans="9:19">
      <c r="I169" s="65"/>
      <c r="J169" s="65"/>
      <c r="K169" s="65"/>
      <c r="L169" s="65"/>
      <c r="M169" s="65"/>
      <c r="N169" s="65"/>
      <c r="O169" s="65"/>
      <c r="P169" s="65"/>
      <c r="Q169" s="65"/>
      <c r="R169" s="65"/>
      <c r="S169" s="77"/>
    </row>
    <row r="170" spans="9:19">
      <c r="I170" s="65"/>
      <c r="J170" s="65"/>
      <c r="K170" s="65"/>
      <c r="L170" s="65"/>
      <c r="M170" s="65"/>
      <c r="N170" s="65"/>
      <c r="O170" s="65"/>
      <c r="P170" s="65"/>
      <c r="Q170" s="65"/>
      <c r="R170" s="65"/>
      <c r="S170" s="77"/>
    </row>
    <row r="171" spans="9:19">
      <c r="I171" s="65"/>
      <c r="J171" s="65"/>
      <c r="K171" s="65"/>
      <c r="L171" s="65"/>
      <c r="M171" s="65"/>
      <c r="N171" s="65"/>
      <c r="O171" s="65"/>
      <c r="P171" s="65"/>
      <c r="Q171" s="65"/>
      <c r="R171" s="65"/>
      <c r="S171" s="77"/>
    </row>
    <row r="172" spans="9:19">
      <c r="I172" s="65"/>
      <c r="J172" s="65"/>
      <c r="K172" s="65"/>
      <c r="L172" s="65"/>
      <c r="M172" s="65"/>
      <c r="N172" s="65"/>
      <c r="O172" s="65"/>
      <c r="P172" s="65"/>
      <c r="Q172" s="65"/>
      <c r="R172" s="65"/>
      <c r="S172" s="77"/>
    </row>
    <row r="173" spans="9:19">
      <c r="I173" s="65"/>
      <c r="J173" s="65"/>
      <c r="K173" s="65"/>
      <c r="L173" s="65"/>
      <c r="M173" s="65"/>
      <c r="N173" s="65"/>
      <c r="O173" s="65"/>
      <c r="P173" s="65"/>
      <c r="Q173" s="65"/>
      <c r="R173" s="65"/>
      <c r="S173" s="77"/>
    </row>
    <row r="174" spans="9:19">
      <c r="I174" s="65"/>
      <c r="J174" s="65"/>
      <c r="K174" s="65"/>
      <c r="L174" s="65"/>
      <c r="M174" s="65"/>
      <c r="N174" s="65"/>
      <c r="O174" s="65"/>
      <c r="P174" s="65"/>
      <c r="Q174" s="65"/>
      <c r="R174" s="65"/>
      <c r="S174" s="77"/>
    </row>
    <row r="175" spans="9:19">
      <c r="I175" s="65"/>
      <c r="J175" s="65"/>
      <c r="K175" s="65"/>
      <c r="L175" s="65"/>
      <c r="M175" s="65"/>
      <c r="N175" s="65"/>
      <c r="O175" s="65"/>
      <c r="P175" s="65"/>
      <c r="Q175" s="65"/>
      <c r="R175" s="65"/>
      <c r="S175" s="77"/>
    </row>
    <row r="176" spans="9:19">
      <c r="I176" s="65"/>
      <c r="J176" s="65"/>
      <c r="K176" s="65"/>
      <c r="L176" s="65"/>
      <c r="M176" s="65"/>
      <c r="N176" s="65"/>
      <c r="O176" s="65"/>
      <c r="P176" s="65"/>
      <c r="Q176" s="65"/>
      <c r="R176" s="65"/>
      <c r="S176" s="77"/>
    </row>
    <row r="177" spans="9:19">
      <c r="I177" s="65"/>
      <c r="J177" s="65"/>
      <c r="K177" s="65"/>
      <c r="L177" s="65"/>
      <c r="M177" s="65"/>
      <c r="N177" s="65"/>
      <c r="O177" s="65"/>
      <c r="P177" s="65"/>
      <c r="Q177" s="65"/>
      <c r="R177" s="65"/>
      <c r="S177" s="77"/>
    </row>
    <row r="178" spans="9:19">
      <c r="I178" s="65"/>
      <c r="J178" s="65"/>
      <c r="K178" s="65"/>
      <c r="L178" s="65"/>
      <c r="M178" s="65"/>
      <c r="N178" s="65"/>
      <c r="O178" s="65"/>
      <c r="P178" s="65"/>
      <c r="Q178" s="65"/>
      <c r="R178" s="65"/>
      <c r="S178" s="77"/>
    </row>
    <row r="179" spans="9:19">
      <c r="I179" s="65"/>
      <c r="J179" s="65"/>
      <c r="K179" s="65"/>
      <c r="L179" s="65"/>
      <c r="M179" s="65"/>
      <c r="N179" s="65"/>
      <c r="O179" s="65"/>
      <c r="P179" s="65"/>
      <c r="Q179" s="65"/>
      <c r="R179" s="65"/>
      <c r="S179" s="77"/>
    </row>
    <row r="180" spans="9:19">
      <c r="I180" s="65"/>
      <c r="J180" s="65"/>
      <c r="K180" s="65"/>
      <c r="L180" s="65"/>
      <c r="M180" s="65"/>
      <c r="N180" s="65"/>
      <c r="O180" s="65"/>
      <c r="P180" s="65"/>
      <c r="Q180" s="65"/>
      <c r="R180" s="65"/>
      <c r="S180" s="77"/>
    </row>
    <row r="181" spans="9:19">
      <c r="I181" s="65"/>
      <c r="J181" s="65"/>
      <c r="K181" s="65"/>
      <c r="L181" s="65"/>
      <c r="M181" s="65"/>
      <c r="N181" s="65"/>
      <c r="O181" s="65"/>
      <c r="P181" s="65"/>
      <c r="Q181" s="65"/>
      <c r="R181" s="65"/>
      <c r="S181" s="77"/>
    </row>
    <row r="182" spans="9:19" ht="15.75" customHeight="1">
      <c r="I182" s="65"/>
      <c r="J182" s="65"/>
      <c r="K182" s="65"/>
      <c r="L182" s="65"/>
      <c r="M182" s="65"/>
      <c r="N182" s="65"/>
      <c r="O182" s="65"/>
      <c r="P182" s="65"/>
      <c r="Q182" s="65"/>
      <c r="R182" s="65"/>
      <c r="S182" s="77"/>
    </row>
    <row r="183" spans="9:19">
      <c r="I183" s="65"/>
      <c r="J183" s="65"/>
      <c r="K183" s="65"/>
      <c r="L183" s="65"/>
      <c r="M183" s="65"/>
      <c r="N183" s="65"/>
      <c r="O183" s="65"/>
      <c r="P183" s="65"/>
      <c r="Q183" s="65"/>
      <c r="R183" s="65"/>
      <c r="S183" s="77"/>
    </row>
    <row r="184" spans="9:19">
      <c r="I184" s="65"/>
      <c r="J184" s="65"/>
      <c r="K184" s="65"/>
      <c r="L184" s="65"/>
      <c r="M184" s="65"/>
      <c r="N184" s="65"/>
      <c r="O184" s="65"/>
      <c r="P184" s="65"/>
      <c r="Q184" s="65"/>
      <c r="R184" s="65"/>
      <c r="S184" s="77"/>
    </row>
    <row r="185" spans="9:19">
      <c r="I185" s="65"/>
      <c r="J185" s="65"/>
      <c r="K185" s="65"/>
      <c r="L185" s="65"/>
      <c r="M185" s="65"/>
      <c r="N185" s="65"/>
      <c r="O185" s="65"/>
      <c r="P185" s="65"/>
      <c r="Q185" s="65"/>
      <c r="R185" s="65"/>
      <c r="S185" s="77"/>
    </row>
    <row r="186" spans="9:19">
      <c r="I186" s="65"/>
      <c r="J186" s="65"/>
      <c r="K186" s="65"/>
      <c r="L186" s="65"/>
      <c r="M186" s="65"/>
      <c r="N186" s="65"/>
      <c r="O186" s="65"/>
      <c r="P186" s="65"/>
      <c r="Q186" s="65"/>
      <c r="R186" s="65"/>
      <c r="S186" s="77"/>
    </row>
    <row r="187" spans="9:19">
      <c r="I187" s="65"/>
      <c r="J187" s="65"/>
      <c r="K187" s="65"/>
      <c r="L187" s="65"/>
      <c r="M187" s="65"/>
      <c r="N187" s="65"/>
      <c r="O187" s="65"/>
      <c r="P187" s="65"/>
      <c r="Q187" s="65"/>
      <c r="R187" s="65"/>
      <c r="S187" s="77"/>
    </row>
    <row r="188" spans="9:19">
      <c r="I188" s="65"/>
      <c r="J188" s="65"/>
      <c r="K188" s="65"/>
      <c r="L188" s="65"/>
      <c r="M188" s="65"/>
      <c r="N188" s="65"/>
      <c r="O188" s="65"/>
      <c r="P188" s="65"/>
      <c r="Q188" s="65"/>
      <c r="R188" s="65"/>
      <c r="S188" s="77"/>
    </row>
    <row r="189" spans="9:19">
      <c r="I189" s="65"/>
      <c r="J189" s="65"/>
      <c r="K189" s="65"/>
      <c r="L189" s="65"/>
      <c r="M189" s="65"/>
      <c r="N189" s="65"/>
      <c r="O189" s="65"/>
      <c r="P189" s="65"/>
      <c r="Q189" s="65"/>
      <c r="R189" s="65"/>
      <c r="S189" s="77"/>
    </row>
    <row r="190" spans="9:19">
      <c r="I190" s="65"/>
      <c r="J190" s="65"/>
      <c r="K190" s="65"/>
      <c r="L190" s="65"/>
      <c r="M190" s="65"/>
      <c r="N190" s="65"/>
      <c r="O190" s="65"/>
      <c r="P190" s="65"/>
      <c r="Q190" s="65"/>
      <c r="R190" s="65"/>
      <c r="S190" s="77"/>
    </row>
    <row r="191" spans="9:19">
      <c r="I191" s="65"/>
      <c r="J191" s="65"/>
      <c r="K191" s="65"/>
      <c r="L191" s="65"/>
      <c r="M191" s="65"/>
      <c r="N191" s="65"/>
      <c r="O191" s="65"/>
      <c r="P191" s="65"/>
      <c r="Q191" s="65"/>
      <c r="R191" s="65"/>
      <c r="S191" s="77"/>
    </row>
    <row r="192" spans="9:19">
      <c r="I192" s="65"/>
      <c r="J192" s="65"/>
      <c r="K192" s="65"/>
      <c r="L192" s="65"/>
      <c r="M192" s="65"/>
      <c r="N192" s="65"/>
      <c r="O192" s="65"/>
      <c r="P192" s="65"/>
      <c r="Q192" s="65"/>
      <c r="R192" s="65"/>
      <c r="S192" s="77"/>
    </row>
    <row r="193" spans="9:19">
      <c r="I193" s="65"/>
      <c r="J193" s="65"/>
      <c r="K193" s="65"/>
      <c r="L193" s="65"/>
      <c r="M193" s="65"/>
      <c r="N193" s="65"/>
      <c r="O193" s="65"/>
      <c r="P193" s="65"/>
      <c r="Q193" s="65"/>
      <c r="R193" s="65"/>
      <c r="S193" s="77"/>
    </row>
    <row r="194" spans="9:19">
      <c r="I194" s="65"/>
      <c r="J194" s="65"/>
      <c r="K194" s="65"/>
      <c r="L194" s="65"/>
      <c r="M194" s="65"/>
      <c r="N194" s="65"/>
      <c r="O194" s="65"/>
      <c r="P194" s="65"/>
      <c r="Q194" s="65"/>
      <c r="R194" s="65"/>
      <c r="S194" s="77"/>
    </row>
    <row r="195" spans="9:19">
      <c r="I195" s="65"/>
      <c r="J195" s="65"/>
      <c r="K195" s="65"/>
      <c r="L195" s="65"/>
      <c r="M195" s="65"/>
      <c r="N195" s="65"/>
      <c r="O195" s="65"/>
      <c r="P195" s="65"/>
      <c r="Q195" s="65"/>
      <c r="R195" s="65"/>
      <c r="S195" s="77"/>
    </row>
    <row r="196" spans="9:19">
      <c r="I196" s="65"/>
      <c r="J196" s="65"/>
      <c r="K196" s="65"/>
      <c r="L196" s="65"/>
      <c r="M196" s="65"/>
      <c r="N196" s="65"/>
      <c r="O196" s="65"/>
      <c r="P196" s="65"/>
      <c r="Q196" s="65"/>
      <c r="R196" s="65"/>
      <c r="S196" s="77"/>
    </row>
    <row r="197" spans="9:19">
      <c r="I197" s="65"/>
      <c r="J197" s="65"/>
      <c r="K197" s="65"/>
      <c r="L197" s="65"/>
      <c r="M197" s="65"/>
      <c r="N197" s="65"/>
      <c r="O197" s="65"/>
      <c r="P197" s="65"/>
      <c r="Q197" s="65"/>
      <c r="R197" s="65"/>
      <c r="S197" s="77"/>
    </row>
    <row r="198" spans="9:19">
      <c r="I198" s="65"/>
      <c r="J198" s="65"/>
      <c r="K198" s="65"/>
      <c r="L198" s="65"/>
      <c r="M198" s="65"/>
      <c r="N198" s="65"/>
      <c r="O198" s="65"/>
      <c r="P198" s="65"/>
      <c r="Q198" s="65"/>
      <c r="R198" s="65"/>
      <c r="S198" s="77"/>
    </row>
    <row r="199" spans="9:19">
      <c r="I199" s="65"/>
      <c r="J199" s="65"/>
      <c r="K199" s="65"/>
      <c r="L199" s="65"/>
      <c r="M199" s="65"/>
      <c r="N199" s="65"/>
      <c r="O199" s="65"/>
      <c r="P199" s="65"/>
      <c r="Q199" s="65"/>
      <c r="R199" s="65"/>
      <c r="S199" s="77"/>
    </row>
    <row r="200" spans="9:19">
      <c r="I200" s="65"/>
      <c r="J200" s="65"/>
      <c r="K200" s="65"/>
      <c r="L200" s="65"/>
      <c r="M200" s="65"/>
      <c r="N200" s="65"/>
      <c r="O200" s="65"/>
      <c r="P200" s="65"/>
      <c r="Q200" s="65"/>
      <c r="R200" s="65"/>
      <c r="S200" s="77"/>
    </row>
    <row r="201" spans="9:19">
      <c r="I201" s="65"/>
      <c r="J201" s="65"/>
      <c r="K201" s="65"/>
      <c r="L201" s="65"/>
      <c r="M201" s="65"/>
      <c r="N201" s="65"/>
      <c r="O201" s="65"/>
      <c r="P201" s="65"/>
      <c r="Q201" s="65"/>
      <c r="R201" s="65"/>
      <c r="S201" s="77"/>
    </row>
    <row r="202" spans="9:19">
      <c r="I202" s="65"/>
      <c r="J202" s="65"/>
      <c r="K202" s="65"/>
      <c r="L202" s="65"/>
      <c r="M202" s="65"/>
      <c r="N202" s="65"/>
      <c r="O202" s="65"/>
      <c r="P202" s="65"/>
      <c r="Q202" s="65"/>
      <c r="R202" s="65"/>
      <c r="S202" s="77"/>
    </row>
    <row r="203" spans="9:19">
      <c r="I203" s="65"/>
      <c r="J203" s="65"/>
      <c r="K203" s="65"/>
      <c r="L203" s="65"/>
      <c r="M203" s="65"/>
      <c r="N203" s="65"/>
      <c r="O203" s="65"/>
      <c r="P203" s="65"/>
      <c r="Q203" s="65"/>
      <c r="R203" s="65"/>
      <c r="S203" s="77"/>
    </row>
    <row r="204" spans="9:19">
      <c r="I204" s="65"/>
      <c r="J204" s="65"/>
      <c r="K204" s="65"/>
      <c r="L204" s="65"/>
      <c r="M204" s="65"/>
      <c r="N204" s="65"/>
      <c r="O204" s="65"/>
      <c r="P204" s="65"/>
      <c r="Q204" s="65"/>
      <c r="R204" s="65"/>
      <c r="S204" s="77"/>
    </row>
    <row r="205" spans="9:19">
      <c r="I205" s="65"/>
      <c r="J205" s="65"/>
      <c r="K205" s="65"/>
      <c r="L205" s="65"/>
      <c r="M205" s="65"/>
      <c r="N205" s="65"/>
      <c r="O205" s="65"/>
      <c r="P205" s="65"/>
      <c r="Q205" s="65"/>
      <c r="R205" s="65"/>
      <c r="S205" s="77"/>
    </row>
    <row r="206" spans="9:19">
      <c r="I206" s="65"/>
      <c r="J206" s="65"/>
      <c r="K206" s="65"/>
      <c r="L206" s="65"/>
      <c r="M206" s="65"/>
      <c r="N206" s="65"/>
      <c r="O206" s="65"/>
      <c r="P206" s="65"/>
      <c r="Q206" s="65"/>
      <c r="R206" s="65"/>
      <c r="S206" s="77"/>
    </row>
    <row r="207" spans="9:19">
      <c r="I207" s="65"/>
      <c r="J207" s="65"/>
      <c r="K207" s="65"/>
      <c r="L207" s="65"/>
      <c r="M207" s="65"/>
      <c r="N207" s="65"/>
      <c r="O207" s="65"/>
      <c r="P207" s="65"/>
      <c r="Q207" s="65"/>
      <c r="R207" s="65"/>
      <c r="S207" s="77"/>
    </row>
    <row r="208" spans="9:19">
      <c r="I208" s="65"/>
      <c r="J208" s="65"/>
      <c r="K208" s="65"/>
      <c r="L208" s="65"/>
      <c r="M208" s="65"/>
      <c r="N208" s="65"/>
      <c r="O208" s="65"/>
      <c r="P208" s="65"/>
      <c r="Q208" s="65"/>
      <c r="R208" s="65"/>
      <c r="S208" s="77"/>
    </row>
    <row r="209" spans="9:19">
      <c r="I209" s="65"/>
      <c r="J209" s="65"/>
      <c r="K209" s="65"/>
      <c r="L209" s="65"/>
      <c r="M209" s="65"/>
      <c r="N209" s="65"/>
      <c r="O209" s="65"/>
      <c r="P209" s="65"/>
      <c r="Q209" s="65"/>
      <c r="R209" s="65"/>
      <c r="S209" s="77"/>
    </row>
    <row r="210" spans="9:19">
      <c r="I210" s="65"/>
      <c r="J210" s="65"/>
      <c r="K210" s="65"/>
      <c r="L210" s="65"/>
      <c r="M210" s="65"/>
      <c r="N210" s="65"/>
      <c r="O210" s="65"/>
      <c r="P210" s="65"/>
      <c r="Q210" s="65"/>
      <c r="R210" s="65"/>
      <c r="S210" s="77"/>
    </row>
    <row r="211" spans="9:19">
      <c r="I211" s="65"/>
      <c r="J211" s="65"/>
      <c r="K211" s="65"/>
      <c r="L211" s="65"/>
      <c r="M211" s="65"/>
      <c r="N211" s="65"/>
      <c r="O211" s="65"/>
      <c r="P211" s="65"/>
      <c r="Q211" s="65"/>
      <c r="R211" s="65"/>
      <c r="S211" s="77"/>
    </row>
    <row r="212" spans="9:19">
      <c r="I212" s="65"/>
      <c r="J212" s="65"/>
      <c r="K212" s="65"/>
      <c r="L212" s="65"/>
      <c r="M212" s="65"/>
      <c r="N212" s="65"/>
      <c r="O212" s="65"/>
      <c r="P212" s="65"/>
      <c r="Q212" s="65"/>
      <c r="R212" s="65"/>
      <c r="S212" s="77"/>
    </row>
    <row r="213" spans="9:19">
      <c r="I213" s="65"/>
      <c r="J213" s="65"/>
      <c r="K213" s="65"/>
      <c r="L213" s="65"/>
      <c r="M213" s="65"/>
      <c r="N213" s="65"/>
      <c r="O213" s="65"/>
      <c r="P213" s="65"/>
      <c r="Q213" s="65"/>
      <c r="R213" s="65"/>
      <c r="S213" s="77"/>
    </row>
    <row r="214" spans="9:19">
      <c r="I214" s="65"/>
      <c r="J214" s="65"/>
      <c r="K214" s="65"/>
      <c r="L214" s="65"/>
      <c r="M214" s="65"/>
      <c r="N214" s="65"/>
      <c r="O214" s="65"/>
      <c r="P214" s="65"/>
      <c r="Q214" s="65"/>
      <c r="R214" s="65"/>
      <c r="S214" s="77"/>
    </row>
    <row r="215" spans="9:19">
      <c r="I215" s="65"/>
      <c r="J215" s="65"/>
      <c r="K215" s="65"/>
      <c r="L215" s="65"/>
      <c r="M215" s="65"/>
      <c r="N215" s="65"/>
      <c r="O215" s="65"/>
      <c r="P215" s="65"/>
      <c r="Q215" s="65"/>
      <c r="R215" s="65"/>
      <c r="S215" s="77"/>
    </row>
    <row r="216" spans="9:19">
      <c r="I216" s="65"/>
      <c r="J216" s="65"/>
      <c r="K216" s="65"/>
      <c r="L216" s="65"/>
      <c r="M216" s="65"/>
      <c r="N216" s="65"/>
      <c r="O216" s="65"/>
      <c r="P216" s="65"/>
      <c r="Q216" s="65"/>
      <c r="R216" s="65"/>
      <c r="S216" s="77"/>
    </row>
    <row r="217" spans="9:19">
      <c r="I217" s="65"/>
      <c r="J217" s="65"/>
      <c r="K217" s="65"/>
      <c r="L217" s="65"/>
      <c r="M217" s="65"/>
      <c r="N217" s="65"/>
      <c r="O217" s="65"/>
      <c r="P217" s="65"/>
      <c r="Q217" s="65"/>
      <c r="R217" s="65"/>
      <c r="S217" s="77"/>
    </row>
    <row r="218" spans="9:19">
      <c r="I218" s="65"/>
      <c r="J218" s="65"/>
      <c r="K218" s="65"/>
      <c r="L218" s="65"/>
      <c r="M218" s="65"/>
      <c r="N218" s="65"/>
      <c r="O218" s="65"/>
      <c r="P218" s="65"/>
      <c r="Q218" s="65"/>
      <c r="R218" s="65"/>
      <c r="S218" s="77"/>
    </row>
    <row r="219" spans="9:19">
      <c r="I219" s="65"/>
      <c r="J219" s="65"/>
      <c r="K219" s="65"/>
      <c r="L219" s="65"/>
      <c r="M219" s="65"/>
      <c r="N219" s="65"/>
      <c r="O219" s="65"/>
      <c r="P219" s="65"/>
      <c r="Q219" s="65"/>
      <c r="R219" s="65"/>
      <c r="S219" s="77"/>
    </row>
    <row r="220" spans="9:19">
      <c r="I220" s="65"/>
      <c r="J220" s="65"/>
      <c r="K220" s="65"/>
      <c r="L220" s="65"/>
      <c r="M220" s="65"/>
      <c r="N220" s="65"/>
      <c r="O220" s="65"/>
      <c r="P220" s="65"/>
      <c r="Q220" s="65"/>
      <c r="R220" s="65"/>
      <c r="S220" s="77"/>
    </row>
    <row r="221" spans="9:19">
      <c r="I221" s="65"/>
      <c r="J221" s="65"/>
      <c r="K221" s="65"/>
      <c r="L221" s="65"/>
      <c r="M221" s="65"/>
      <c r="N221" s="65"/>
      <c r="O221" s="65"/>
      <c r="P221" s="65"/>
      <c r="Q221" s="65"/>
      <c r="R221" s="65"/>
      <c r="S221" s="77"/>
    </row>
    <row r="222" spans="9:19">
      <c r="I222" s="65"/>
      <c r="J222" s="65"/>
      <c r="K222" s="65"/>
      <c r="L222" s="65"/>
      <c r="M222" s="65"/>
      <c r="N222" s="65"/>
      <c r="O222" s="65"/>
      <c r="P222" s="65"/>
      <c r="Q222" s="65"/>
      <c r="R222" s="65"/>
      <c r="S222" s="77"/>
    </row>
    <row r="223" spans="9:19">
      <c r="I223" s="65"/>
      <c r="J223" s="65"/>
      <c r="K223" s="65"/>
      <c r="L223" s="65"/>
      <c r="M223" s="65"/>
      <c r="N223" s="65"/>
      <c r="O223" s="65"/>
      <c r="P223" s="65"/>
      <c r="Q223" s="65"/>
      <c r="R223" s="65"/>
      <c r="S223" s="77"/>
    </row>
    <row r="224" spans="9:19">
      <c r="I224" s="65"/>
      <c r="J224" s="65"/>
      <c r="K224" s="65"/>
      <c r="L224" s="65"/>
      <c r="M224" s="65"/>
      <c r="N224" s="65"/>
      <c r="O224" s="65"/>
      <c r="P224" s="65"/>
      <c r="Q224" s="65"/>
      <c r="R224" s="65"/>
      <c r="S224" s="77"/>
    </row>
    <row r="225" spans="9:19">
      <c r="I225" s="65"/>
      <c r="J225" s="65"/>
      <c r="K225" s="65"/>
      <c r="L225" s="65"/>
      <c r="M225" s="65"/>
      <c r="N225" s="65"/>
      <c r="O225" s="65"/>
      <c r="P225" s="65"/>
      <c r="Q225" s="65"/>
      <c r="R225" s="65"/>
      <c r="S225" s="77"/>
    </row>
    <row r="226" spans="9:19">
      <c r="I226" s="65"/>
      <c r="J226" s="65"/>
      <c r="K226" s="65"/>
      <c r="L226" s="65"/>
      <c r="M226" s="65"/>
      <c r="N226" s="65"/>
      <c r="O226" s="65"/>
      <c r="P226" s="65"/>
      <c r="Q226" s="65"/>
      <c r="R226" s="65"/>
      <c r="S226" s="77"/>
    </row>
    <row r="227" spans="9:19">
      <c r="I227" s="65"/>
      <c r="J227" s="65"/>
      <c r="K227" s="65"/>
      <c r="L227" s="65"/>
      <c r="M227" s="65"/>
      <c r="N227" s="65"/>
      <c r="O227" s="65"/>
      <c r="P227" s="65"/>
      <c r="Q227" s="65"/>
      <c r="R227" s="65"/>
      <c r="S227" s="77"/>
    </row>
    <row r="228" spans="9:19">
      <c r="I228" s="65"/>
      <c r="J228" s="65"/>
      <c r="K228" s="65"/>
      <c r="L228" s="65"/>
      <c r="M228" s="65"/>
      <c r="N228" s="65"/>
      <c r="O228" s="65"/>
      <c r="P228" s="65"/>
      <c r="Q228" s="65"/>
      <c r="R228" s="65"/>
      <c r="S228" s="77"/>
    </row>
    <row r="229" spans="9:19">
      <c r="I229" s="65"/>
      <c r="J229" s="65"/>
      <c r="K229" s="65"/>
      <c r="L229" s="65"/>
      <c r="M229" s="65"/>
      <c r="N229" s="65"/>
      <c r="O229" s="65"/>
      <c r="P229" s="65"/>
      <c r="Q229" s="65"/>
      <c r="R229" s="65"/>
      <c r="S229" s="77"/>
    </row>
    <row r="230" spans="9:19">
      <c r="K230" s="65"/>
      <c r="S230" s="77"/>
    </row>
    <row r="231" spans="9:19">
      <c r="S231" s="77"/>
    </row>
    <row r="232" spans="9:19">
      <c r="S232" s="77"/>
    </row>
    <row r="233" spans="9:19">
      <c r="S233" s="77"/>
    </row>
    <row r="234" spans="9:19">
      <c r="S234" s="77"/>
    </row>
    <row r="235" spans="9:19">
      <c r="S235" s="77"/>
    </row>
    <row r="236" spans="9:19">
      <c r="S236" s="77"/>
    </row>
    <row r="237" spans="9:19">
      <c r="S237" s="77"/>
    </row>
    <row r="238" spans="9:19">
      <c r="S238" s="77"/>
    </row>
    <row r="239" spans="9:19">
      <c r="S239" s="77"/>
    </row>
    <row r="240" spans="9:19">
      <c r="S240" s="77"/>
    </row>
    <row r="241" spans="19:19">
      <c r="S241" s="77"/>
    </row>
    <row r="242" spans="19:19">
      <c r="S242" s="77"/>
    </row>
    <row r="243" spans="19:19">
      <c r="S243" s="77"/>
    </row>
    <row r="244" spans="19:19">
      <c r="S244" s="77"/>
    </row>
    <row r="245" spans="19:19">
      <c r="S245" s="77"/>
    </row>
    <row r="246" spans="19:19">
      <c r="S246" s="77"/>
    </row>
    <row r="247" spans="19:19">
      <c r="S247" s="77"/>
    </row>
    <row r="248" spans="19:19">
      <c r="S248" s="77"/>
    </row>
    <row r="249" spans="19:19">
      <c r="S249" s="77"/>
    </row>
    <row r="250" spans="19:19">
      <c r="S250" s="77"/>
    </row>
    <row r="251" spans="19:19">
      <c r="S251" s="77"/>
    </row>
    <row r="252" spans="19:19">
      <c r="S252" s="77"/>
    </row>
    <row r="253" spans="19:19">
      <c r="S253" s="77"/>
    </row>
    <row r="254" spans="19:19">
      <c r="S254" s="77"/>
    </row>
    <row r="255" spans="19:19">
      <c r="S255" s="77"/>
    </row>
    <row r="256" spans="19:19">
      <c r="S256" s="77"/>
    </row>
    <row r="257" spans="19:19">
      <c r="S257" s="77"/>
    </row>
    <row r="258" spans="19:19">
      <c r="S258" s="77"/>
    </row>
    <row r="259" spans="19:19">
      <c r="S259" s="77"/>
    </row>
    <row r="260" spans="19:19">
      <c r="S260" s="77"/>
    </row>
    <row r="261" spans="19:19">
      <c r="S261" s="77"/>
    </row>
    <row r="262" spans="19:19">
      <c r="S262" s="77"/>
    </row>
    <row r="263" spans="19:19">
      <c r="S263" s="77"/>
    </row>
    <row r="264" spans="19:19">
      <c r="S264" s="77"/>
    </row>
    <row r="265" spans="19:19">
      <c r="S265" s="77"/>
    </row>
    <row r="266" spans="19:19">
      <c r="S266" s="77"/>
    </row>
  </sheetData>
  <sheetProtection password="81B0" sheet="1" objects="1" scenarios="1"/>
  <mergeCells count="35">
    <mergeCell ref="J111:K111"/>
    <mergeCell ref="J115:K115"/>
    <mergeCell ref="J116:K116"/>
    <mergeCell ref="J118:K118"/>
    <mergeCell ref="J144:K144"/>
    <mergeCell ref="J121:K121"/>
    <mergeCell ref="J122:K122"/>
    <mergeCell ref="J130:K130"/>
    <mergeCell ref="J133:K133"/>
    <mergeCell ref="J134:K134"/>
    <mergeCell ref="J139:K139"/>
    <mergeCell ref="J143:K143"/>
    <mergeCell ref="L23:O23"/>
    <mergeCell ref="P23:S23"/>
    <mergeCell ref="J117:K117"/>
    <mergeCell ref="J48:K48"/>
    <mergeCell ref="J82:K82"/>
    <mergeCell ref="J86:K86"/>
    <mergeCell ref="J101:K101"/>
    <mergeCell ref="J102:K102"/>
    <mergeCell ref="J103:K103"/>
    <mergeCell ref="J66:K66"/>
    <mergeCell ref="J70:K70"/>
    <mergeCell ref="J76:K76"/>
    <mergeCell ref="J79:K79"/>
    <mergeCell ref="J81:K81"/>
    <mergeCell ref="J80:K80"/>
    <mergeCell ref="J104:K104"/>
    <mergeCell ref="J30:K30"/>
    <mergeCell ref="J33:K33"/>
    <mergeCell ref="J39:K39"/>
    <mergeCell ref="J47:K47"/>
    <mergeCell ref="I14:K14"/>
    <mergeCell ref="I16:K16"/>
    <mergeCell ref="I19:K19"/>
  </mergeCells>
  <conditionalFormatting sqref="M19">
    <cfRule type="cellIs" dxfId="14" priority="23" stopIfTrue="1" operator="equal">
      <formula>0</formula>
    </cfRule>
  </conditionalFormatting>
  <conditionalFormatting sqref="L21">
    <cfRule type="cellIs" dxfId="13" priority="18" stopIfTrue="1" operator="equal">
      <formula>98</formula>
    </cfRule>
    <cfRule type="cellIs" dxfId="12" priority="19" stopIfTrue="1" operator="equal">
      <formula>96</formula>
    </cfRule>
    <cfRule type="cellIs" dxfId="11" priority="20" stopIfTrue="1" operator="equal">
      <formula>42</formula>
    </cfRule>
    <cfRule type="cellIs" dxfId="10" priority="21" stopIfTrue="1" operator="equal">
      <formula>97</formula>
    </cfRule>
    <cfRule type="cellIs" dxfId="9" priority="22" stopIfTrue="1" operator="equal">
      <formula>33</formula>
    </cfRule>
  </conditionalFormatting>
  <conditionalFormatting sqref="M21">
    <cfRule type="cellIs" dxfId="8" priority="13" stopIfTrue="1" operator="equal">
      <formula>"ЧУЖДИ СРЕДСТВА"</formula>
    </cfRule>
    <cfRule type="cellIs" dxfId="7" priority="14" stopIfTrue="1" operator="equal">
      <formula>"СЕС - ДМП"</formula>
    </cfRule>
    <cfRule type="cellIs" dxfId="6" priority="15" stopIfTrue="1" operator="equal">
      <formula>"СЕС - РА"</formula>
    </cfRule>
    <cfRule type="cellIs" dxfId="5" priority="16" stopIfTrue="1" operator="equal">
      <formula>"СЕС - ДЕС"</formula>
    </cfRule>
    <cfRule type="cellIs" dxfId="4" priority="17" stopIfTrue="1" operator="equal">
      <formula>"СЕС - КСФ"</formula>
    </cfRule>
  </conditionalFormatting>
  <conditionalFormatting sqref="K28">
    <cfRule type="cellIs" dxfId="3" priority="6" stopIfTrue="1" operator="notEqual">
      <formula>"ИЗБЕРЕТЕ ДЕЙНОСТ"</formula>
    </cfRule>
  </conditionalFormatting>
  <conditionalFormatting sqref="K148">
    <cfRule type="cellIs" dxfId="2" priority="4" stopIfTrue="1" operator="equal">
      <formula>0</formula>
    </cfRule>
  </conditionalFormatting>
  <conditionalFormatting sqref="J28">
    <cfRule type="cellIs" dxfId="1" priority="3" stopIfTrue="1" operator="notEqual">
      <formula>0</formula>
    </cfRule>
  </conditionalFormatting>
  <conditionalFormatting sqref="J26">
    <cfRule type="cellIs" dxfId="0" priority="1" stopIfTrue="1" operator="notEqual">
      <formula>0</formula>
    </cfRule>
  </conditionalFormatting>
  <dataValidations count="7">
    <dataValidation type="list" allowBlank="1" showInputMessage="1" showErrorMessage="1" promptTitle="ВЪВЕДЕТЕ ДЕЙНОСТ" sqref="K28">
      <formula1>EBK_DEIN</formula1>
    </dataValidation>
    <dataValidation type="whole" operator="lessThan" allowBlank="1" showInputMessage="1" showErrorMessage="1" error="Въвежда се цяло число!" sqref="M34:R38 M67:R69 M49:R65 M31:R32 M92:R94 M40:R47 M131:R133 M123:R129 M119:R121 M112:R117 M105:R110 M144:R144 M71:R74 M87:R90 M96:R103 M135:R142 M77:R81">
      <formula1>999999999999999000</formula1>
    </dataValidation>
    <dataValidation type="list" allowBlank="1" showDropDown="1" showInputMessage="1" showErrorMessage="1" prompt="Използва се само  за финансово-правна форма СЕС-КСФ (код 98)_x000a_" sqref="K26">
      <formula1>OP_LIST</formula1>
    </dataValidation>
    <dataValidation type="whole" operator="lessThanOrEqual" allowBlank="1" showInputMessage="1" showErrorMessage="1" error="Въвежда се цяло отрицателно число!" sqref="M75:R75 M91:R91">
      <formula1>0</formula1>
    </dataValidation>
    <dataValidation allowBlank="1" showInputMessage="1" showErrorMessage="1" sqref="L30:L148"/>
    <dataValidation type="whole" operator="lessThan" allowBlank="1" showInputMessage="1" showErrorMessage="1" error="Въвежда се цяло число!" sqref="M83:R84">
      <formula1>999999999999999000</formula1>
    </dataValidation>
    <dataValidation type="whole" operator="lessThanOrEqual" allowBlank="1" showInputMessage="1" showErrorMessage="1" error="Въвежда се цяло отрицателно число!" sqref="M85:R85">
      <formula1>0</formula1>
    </dataValidation>
  </dataValidations>
  <pageMargins left="0.75" right="0.75" top="1" bottom="1" header="0.5" footer="0.5"/>
  <pageSetup paperSize="9" orientation="portrait" r:id="rId1"/>
  <headerFooter alignWithMargins="0"/>
  <rowBreaks count="1" manualBreakCount="1">
    <brk id="149"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7</vt:i4>
      </vt:variant>
      <vt:variant>
        <vt:lpstr>Наименувани диапазони</vt:lpstr>
      </vt:variant>
      <vt:variant>
        <vt:i4>8</vt:i4>
      </vt:variant>
    </vt:vector>
  </HeadingPairs>
  <TitlesOfParts>
    <vt:vector size="15" baseType="lpstr">
      <vt:lpstr>Cash-Flow-DATA</vt:lpstr>
      <vt:lpstr>OTCHET-agregirani pokazateli</vt:lpstr>
      <vt:lpstr>OTCHET</vt:lpstr>
      <vt:lpstr>NALICHNOST</vt:lpstr>
      <vt:lpstr>OCHAKVANO</vt:lpstr>
      <vt:lpstr>list</vt:lpstr>
      <vt:lpstr>INF</vt:lpstr>
      <vt:lpstr>DATE</vt:lpstr>
      <vt:lpstr>DateName</vt:lpstr>
      <vt:lpstr>EBK_DEIN</vt:lpstr>
      <vt:lpstr>EBK_DEIN2</vt:lpstr>
      <vt:lpstr>OP_LIST</vt:lpstr>
      <vt:lpstr>OP_LIST2</vt:lpstr>
      <vt:lpstr>PRBK</vt:lpstr>
      <vt:lpstr>SMETKA</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Snejana Georgieva</dc:creator>
  <cp:lastModifiedBy>Tsetsa Petrova</cp:lastModifiedBy>
  <cp:lastPrinted>2025-10-09T11:17:23Z</cp:lastPrinted>
  <dcterms:created xsi:type="dcterms:W3CDTF">1997-12-10T11:54:07Z</dcterms:created>
  <dcterms:modified xsi:type="dcterms:W3CDTF">2025-10-15T07:03:52Z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